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-135" windowWidth="14115" windowHeight="8340" tabRatio="960" firstSheet="6" activeTab="9"/>
  </bookViews>
  <sheets>
    <sheet name="TECHNICAL SHEET GARMENT" sheetId="1" r:id="rId1"/>
    <sheet name="WOMEN JKT COUNTER SAMPLE" sheetId="10" r:id="rId2"/>
    <sheet name="comment" sheetId="42" r:id="rId3"/>
    <sheet name="DETAILS JKT 1" sheetId="29" r:id="rId4"/>
    <sheet name="DETAILS LINING JKT 1" sheetId="24" r:id="rId5"/>
    <sheet name="CONNECTION JKT" sheetId="41" r:id="rId6"/>
    <sheet name="COLOR SKETCH" sheetId="4" r:id="rId7"/>
    <sheet name="COLOR COMBINATION" sheetId="8" r:id="rId8"/>
    <sheet name="MARKING" sheetId="9" r:id="rId9"/>
    <sheet name="WOMEN JKT SIZE SPEC " sheetId="27" r:id="rId10"/>
    <sheet name="JACKET SKETCH MEASUREMENTS" sheetId="12" r:id="rId11"/>
    <sheet name="HANG TAGS" sheetId="37" r:id="rId12"/>
  </sheets>
  <definedNames>
    <definedName name="_xlnm.Print_Area" localSheetId="7">'COLOR COMBINATION'!$A$1:$O$51</definedName>
    <definedName name="_xlnm.Print_Area" localSheetId="6">'COLOR SKETCH'!$A$1:$L$40</definedName>
    <definedName name="_xlnm.Print_Area" localSheetId="2">comment!$51:$98</definedName>
    <definedName name="_xlnm.Print_Area" localSheetId="3">'DETAILS JKT 1'!$A$1:$L$38</definedName>
    <definedName name="_xlnm.Print_Area" localSheetId="11">'HANG TAGS'!$A$1:$M$37</definedName>
    <definedName name="_xlnm.Print_Area" localSheetId="10">'JACKET SKETCH MEASUREMENTS'!$A$1:$M$60</definedName>
    <definedName name="_xlnm.Print_Area" localSheetId="0">'TECHNICAL SHEET GARMENT'!$A$1:$L$36</definedName>
    <definedName name="_xlnm.Print_Area" localSheetId="1">'WOMEN JKT COUNTER SAMPLE'!$A$1:$Q$38</definedName>
    <definedName name="_xlnm.Print_Area" localSheetId="9">'WOMEN JKT SIZE SPEC '!$A$1:$N$39</definedName>
    <definedName name="_xlnm.Print_Titles" localSheetId="2">comment!$1:$5</definedName>
  </definedNames>
  <calcPr calcId="144525" fullCalcOnLoad="1"/>
</workbook>
</file>

<file path=xl/calcChain.xml><?xml version="1.0" encoding="utf-8"?>
<calcChain xmlns="http://schemas.openxmlformats.org/spreadsheetml/2006/main">
  <c r="K33" i="10" l="1"/>
  <c r="K31" i="10"/>
  <c r="K26" i="10"/>
  <c r="K22" i="10"/>
  <c r="K19" i="10"/>
  <c r="K18" i="10"/>
  <c r="K17" i="10"/>
  <c r="K12" i="10"/>
  <c r="K11" i="10"/>
  <c r="K10" i="10"/>
  <c r="K9" i="10"/>
  <c r="P4" i="42"/>
  <c r="N4" i="42"/>
  <c r="P3" i="42"/>
  <c r="B3" i="42"/>
  <c r="O2" i="42"/>
  <c r="G2" i="42"/>
  <c r="B2" i="42"/>
  <c r="N1" i="42"/>
  <c r="M15" i="27"/>
  <c r="L15" i="27"/>
  <c r="K15" i="27"/>
  <c r="I15" i="27"/>
  <c r="H15" i="27"/>
  <c r="L13" i="8"/>
  <c r="K13" i="8"/>
  <c r="M35" i="27"/>
  <c r="L35" i="27"/>
  <c r="K35" i="27"/>
  <c r="I35" i="27"/>
  <c r="H35" i="27"/>
  <c r="M38" i="27"/>
  <c r="L38" i="27"/>
  <c r="K38" i="27"/>
  <c r="I38" i="27"/>
  <c r="H38" i="27"/>
  <c r="M37" i="27"/>
  <c r="L37" i="27"/>
  <c r="K37" i="27"/>
  <c r="I37" i="27"/>
  <c r="H37" i="27"/>
  <c r="M34" i="27"/>
  <c r="L34" i="27"/>
  <c r="K34" i="27"/>
  <c r="I34" i="27"/>
  <c r="H34" i="27"/>
  <c r="M33" i="27"/>
  <c r="L33" i="27"/>
  <c r="K33" i="27"/>
  <c r="I33" i="27"/>
  <c r="H33" i="27"/>
  <c r="M32" i="27"/>
  <c r="L32" i="27"/>
  <c r="K32" i="27"/>
  <c r="I32" i="27"/>
  <c r="H32" i="27"/>
  <c r="M31" i="27"/>
  <c r="L31" i="27"/>
  <c r="K31" i="27"/>
  <c r="I31" i="27"/>
  <c r="H31" i="27"/>
  <c r="L29" i="27"/>
  <c r="K29" i="27"/>
  <c r="M29" i="27"/>
  <c r="I29" i="27"/>
  <c r="H29" i="27"/>
  <c r="L28" i="27"/>
  <c r="K28" i="27"/>
  <c r="M28" i="27"/>
  <c r="I28" i="27"/>
  <c r="H28" i="27"/>
  <c r="M27" i="27"/>
  <c r="L27" i="27"/>
  <c r="K27" i="27"/>
  <c r="I27" i="27"/>
  <c r="H27" i="27"/>
  <c r="M26" i="27"/>
  <c r="L26" i="27"/>
  <c r="K26" i="27"/>
  <c r="I26" i="27"/>
  <c r="H26" i="27"/>
  <c r="M25" i="27"/>
  <c r="L25" i="27"/>
  <c r="K25" i="27"/>
  <c r="I25" i="27"/>
  <c r="H25" i="27"/>
  <c r="M24" i="27"/>
  <c r="L24" i="27"/>
  <c r="K24" i="27"/>
  <c r="I24" i="27"/>
  <c r="H24" i="27"/>
  <c r="M22" i="27"/>
  <c r="L22" i="27"/>
  <c r="K22" i="27"/>
  <c r="I22" i="27"/>
  <c r="H22" i="27"/>
  <c r="M21" i="27"/>
  <c r="L21" i="27"/>
  <c r="K21" i="27"/>
  <c r="I21" i="27"/>
  <c r="H21" i="27"/>
  <c r="M19" i="27"/>
  <c r="L19" i="27"/>
  <c r="K19" i="27"/>
  <c r="I19" i="27"/>
  <c r="H19" i="27"/>
  <c r="M18" i="27"/>
  <c r="L18" i="27"/>
  <c r="K18" i="27"/>
  <c r="I18" i="27"/>
  <c r="H18" i="27"/>
  <c r="M17" i="27"/>
  <c r="L17" i="27"/>
  <c r="K17" i="27"/>
  <c r="I17" i="27"/>
  <c r="H17" i="27"/>
  <c r="M16" i="27"/>
  <c r="L16" i="27"/>
  <c r="K16" i="27"/>
  <c r="I16" i="27"/>
  <c r="H16" i="27"/>
  <c r="M14" i="27"/>
  <c r="L14" i="27"/>
  <c r="K14" i="27"/>
  <c r="I14" i="27"/>
  <c r="H14" i="27"/>
  <c r="M13" i="27"/>
  <c r="L13" i="27"/>
  <c r="K13" i="27"/>
  <c r="I13" i="27"/>
  <c r="H13" i="27"/>
  <c r="M12" i="27"/>
  <c r="L12" i="27"/>
  <c r="K12" i="27"/>
  <c r="I12" i="27"/>
  <c r="H12" i="27"/>
  <c r="M11" i="27"/>
  <c r="L11" i="27"/>
  <c r="K11" i="27"/>
  <c r="I11" i="27"/>
  <c r="H11" i="27"/>
  <c r="M10" i="27"/>
  <c r="L10" i="27"/>
  <c r="K10" i="27"/>
  <c r="I10" i="27"/>
  <c r="H10" i="27"/>
  <c r="M9" i="27"/>
  <c r="L9" i="27"/>
  <c r="K9" i="27"/>
  <c r="I9" i="27"/>
  <c r="H9" i="27"/>
  <c r="F2" i="37"/>
  <c r="F2" i="12"/>
  <c r="G2" i="27"/>
  <c r="F2" i="9"/>
  <c r="H2" i="8"/>
  <c r="F2" i="4"/>
  <c r="G2" i="10"/>
  <c r="F2" i="29"/>
  <c r="F2" i="24"/>
  <c r="F2" i="41"/>
  <c r="J13" i="8"/>
  <c r="A3" i="37"/>
  <c r="A3" i="12"/>
  <c r="B3" i="27"/>
  <c r="A3" i="9"/>
  <c r="A3" i="41"/>
  <c r="A3" i="4"/>
  <c r="A3" i="8"/>
  <c r="A3" i="24"/>
  <c r="A3" i="29"/>
  <c r="B3" i="10"/>
  <c r="B2" i="10"/>
  <c r="O2" i="10"/>
  <c r="P3" i="10"/>
  <c r="B4" i="37"/>
  <c r="L4" i="37"/>
  <c r="L3" i="37"/>
  <c r="M2" i="37"/>
  <c r="M2" i="12"/>
  <c r="N2" i="27"/>
  <c r="B4" i="12"/>
  <c r="N4" i="27"/>
  <c r="K4" i="41"/>
  <c r="I4" i="41"/>
  <c r="K3" i="41"/>
  <c r="I3" i="41"/>
  <c r="J2" i="41"/>
  <c r="A2" i="41"/>
  <c r="I1" i="41"/>
  <c r="H13" i="8"/>
  <c r="I13" i="8"/>
  <c r="B4" i="1"/>
  <c r="C4" i="42" s="1"/>
  <c r="K4" i="37"/>
  <c r="K3" i="37"/>
  <c r="A2" i="37"/>
  <c r="K1" i="37"/>
  <c r="K4" i="12"/>
  <c r="K3" i="12"/>
  <c r="M4" i="12"/>
  <c r="M3" i="12"/>
  <c r="N3" i="27"/>
  <c r="A2" i="29"/>
  <c r="K1" i="12"/>
  <c r="A2" i="12"/>
  <c r="L1" i="27"/>
  <c r="B2" i="27"/>
  <c r="D3" i="27"/>
  <c r="N1" i="10"/>
  <c r="N4" i="10"/>
  <c r="P4" i="10"/>
  <c r="J1" i="9"/>
  <c r="A2" i="9"/>
  <c r="K2" i="9"/>
  <c r="L3" i="9"/>
  <c r="J4" i="9"/>
  <c r="L4" i="9"/>
  <c r="K1" i="8"/>
  <c r="A2" i="8"/>
  <c r="L2" i="8"/>
  <c r="N3" i="8"/>
  <c r="K4" i="8"/>
  <c r="N4" i="8"/>
  <c r="I1" i="4"/>
  <c r="A2" i="4"/>
  <c r="J2" i="4"/>
  <c r="I3" i="4"/>
  <c r="K3" i="4"/>
  <c r="I4" i="4"/>
  <c r="K4" i="4"/>
  <c r="I1" i="24"/>
  <c r="A2" i="24"/>
  <c r="J2" i="24"/>
  <c r="I3" i="24"/>
  <c r="K3" i="24"/>
  <c r="I4" i="24"/>
  <c r="K4" i="24"/>
  <c r="I1" i="29"/>
  <c r="J2" i="29"/>
  <c r="I3" i="29"/>
  <c r="K3" i="29"/>
  <c r="I4" i="29"/>
  <c r="K4" i="29"/>
  <c r="C4" i="10"/>
  <c r="B4" i="4"/>
  <c r="B4" i="29"/>
  <c r="C4" i="27"/>
  <c r="B4" i="24" l="1"/>
  <c r="B4" i="41"/>
  <c r="B4" i="8"/>
  <c r="B4" i="9"/>
</calcChain>
</file>

<file path=xl/sharedStrings.xml><?xml version="1.0" encoding="utf-8"?>
<sst xmlns="http://schemas.openxmlformats.org/spreadsheetml/2006/main" count="746" uniqueCount="317">
  <si>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</si>
  <si>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</si>
  <si>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</si>
  <si>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</si>
  <si>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</si>
  <si>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</si>
  <si>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</si>
  <si>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</si>
  <si>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</si>
  <si>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</si>
  <si>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</si>
  <si>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</si>
  <si>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</si>
  <si>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</si>
  <si>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</si>
  <si>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</si>
  <si>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</si>
  <si>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</si>
  <si>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</si>
  <si>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</si>
  <si>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</si>
  <si>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</si>
  <si>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</si>
  <si>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</si>
  <si>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</si>
  <si>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</si>
  <si>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 xml:space="preserve">1/2 BOTTOM RELAXED ROUND </t>
  </si>
  <si>
    <t>BACK JACKET MEASUREMENTS (IN CM)</t>
  </si>
  <si>
    <t>COLLAR MEASUREMENTS (IN CM)</t>
  </si>
  <si>
    <t>COLLAR HEIGHT AT CENTER BACK</t>
  </si>
  <si>
    <t>HOOD LENGTH</t>
  </si>
  <si>
    <t>HOOD MEASUREMENTS (IN CM)</t>
  </si>
  <si>
    <t>HOW TO TAKE MEASUREMENTS</t>
  </si>
  <si>
    <t>COLLAR HEIGHT AT MIDDLE FRONT</t>
  </si>
  <si>
    <t>B</t>
  </si>
  <si>
    <t>C</t>
  </si>
  <si>
    <t>D</t>
  </si>
  <si>
    <t>IA</t>
  </si>
  <si>
    <t>LA</t>
  </si>
  <si>
    <t>LB</t>
  </si>
  <si>
    <t>LC</t>
  </si>
  <si>
    <t>N</t>
  </si>
  <si>
    <t>TOTAL SLEEVE LENGHT</t>
  </si>
  <si>
    <t>R</t>
  </si>
  <si>
    <t>UB1</t>
  </si>
  <si>
    <t>INNER NECKLINE LENGHT</t>
  </si>
  <si>
    <t>UB2</t>
  </si>
  <si>
    <t>COLLAR LENGHT AT THE TOP EDGE</t>
  </si>
  <si>
    <t>UC1</t>
  </si>
  <si>
    <t>UC3</t>
  </si>
  <si>
    <t xml:space="preserve">VA </t>
  </si>
  <si>
    <t>VB</t>
  </si>
  <si>
    <t>VHA</t>
  </si>
  <si>
    <t xml:space="preserve"> HANG TAG</t>
  </si>
  <si>
    <t xml:space="preserve"> </t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</si>
  <si>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</t>
    </r>
  </si>
  <si>
    <t>DETAILS LINING</t>
  </si>
  <si>
    <t>DETAILS JKT</t>
  </si>
  <si>
    <t>FLAPS + EMBROIDERIES BACKSIDE</t>
  </si>
  <si>
    <t>LOCAL</t>
  </si>
  <si>
    <t>MAX
zipper</t>
  </si>
  <si>
    <t>UNITEX</t>
  </si>
  <si>
    <t xml:space="preserve">Back hood adjustment
on  GARMENT  </t>
  </si>
  <si>
    <t xml:space="preserve">Back hood adjustment 
on  FLAP </t>
  </si>
  <si>
    <t>Left sleeve / top</t>
  </si>
  <si>
    <t>Right front / top</t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</si>
  <si>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</si>
  <si>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</si>
  <si>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 xml:space="preserve">Neckline / centered </t>
  </si>
  <si>
    <t xml:space="preserve">ORANGE </t>
  </si>
  <si>
    <t>HANGTAG LAFUMA CORPORATE</t>
  </si>
  <si>
    <t>Care Label &amp; P.O. Label</t>
  </si>
  <si>
    <t>GENCODE STICKER</t>
  </si>
  <si>
    <t>POLYBAG</t>
  </si>
  <si>
    <t xml:space="preserve">left side seam </t>
  </si>
  <si>
    <t xml:space="preserve">WHITE satin </t>
  </si>
  <si>
    <t xml:space="preserve">LEFT TOP SLEEVE 
8 cm from top sleeve </t>
  </si>
  <si>
    <t xml:space="preserve">HOW TO ATTACH HANG TAGS </t>
  </si>
  <si>
    <t>Bottom LEFT back</t>
  </si>
  <si>
    <t xml:space="preserve">Front zip </t>
  </si>
  <si>
    <t>PRIMA CHANEL</t>
  </si>
  <si>
    <t>VELCRO FEMALE ( rounded corner)
20x100mm</t>
  </si>
  <si>
    <t>VELCRO MALE ( rounded corner)
20x60mm</t>
  </si>
  <si>
    <t xml:space="preserve">Inner pocket </t>
  </si>
  <si>
    <t>Hang tags</t>
  </si>
  <si>
    <t xml:space="preserve">for garment packing </t>
  </si>
  <si>
    <t xml:space="preserve">Hands pockets </t>
  </si>
  <si>
    <t>KA</t>
  </si>
  <si>
    <t>SHOULDER LENGHT</t>
  </si>
  <si>
    <t xml:space="preserve"> CLIMACTIVE WOVEN FLY</t>
  </si>
  <si>
    <t>LW050-E</t>
  </si>
  <si>
    <t>EMBROIDERY LAFUMA FEUILLE 20 mm</t>
  </si>
  <si>
    <r>
      <t xml:space="preserve">1/2 BOTTOM ROUND </t>
    </r>
    <r>
      <rPr>
        <sz val="12"/>
        <color indexed="10"/>
        <rFont val="Calibri"/>
        <family val="2"/>
      </rPr>
      <t>RELAXED</t>
    </r>
  </si>
  <si>
    <t>JA</t>
  </si>
  <si>
    <t>TOTAL LENGHT FROM HPS</t>
  </si>
  <si>
    <t xml:space="preserve"> +/- 0.5 cm</t>
  </si>
  <si>
    <r>
      <t>1/2 CUFF WIDTH</t>
    </r>
    <r>
      <rPr>
        <sz val="12"/>
        <color indexed="10"/>
        <rFont val="Calibri"/>
        <family val="2"/>
      </rPr>
      <t xml:space="preserve"> RELAXED</t>
    </r>
  </si>
  <si>
    <t>UA1</t>
  </si>
  <si>
    <t>NECK WIDTH</t>
  </si>
  <si>
    <t>UA2</t>
  </si>
  <si>
    <t>FRONT NECK DEPTH</t>
  </si>
  <si>
    <t>NECKLINE LENGHT</t>
  </si>
  <si>
    <t>OTHER MEASUREMENTS (IN CM)</t>
  </si>
  <si>
    <t>Z2</t>
  </si>
  <si>
    <t>FRONT POCKET LENGHT</t>
  </si>
  <si>
    <t>Bottom adjustment  (1)
Hood adjustment ( 2)</t>
  </si>
  <si>
    <t>Bottom adjustment (1)
Hood adjustment ( 1)</t>
  </si>
  <si>
    <t>Triple star</t>
  </si>
  <si>
    <t xml:space="preserve">Refer artwork for position </t>
  </si>
  <si>
    <t>Hood adjustment  (2)</t>
  </si>
  <si>
    <t xml:space="preserve">WOVEN LABEL CLIMACTIVE
LW050-E/ TRIPPLE STAR
</t>
  </si>
  <si>
    <t>Insert in left side seam
7cm from bottom finish edge</t>
  </si>
  <si>
    <r>
      <t>1/2 CUFF WIDTH</t>
    </r>
    <r>
      <rPr>
        <sz val="12"/>
        <color indexed="10"/>
        <rFont val="Calibri"/>
        <family val="2"/>
      </rPr>
      <t xml:space="preserve"> RELAXED</t>
    </r>
  </si>
  <si>
    <t xml:space="preserve">12mm NYLON WEBBING </t>
  </si>
  <si>
    <t>JKT connection 
Neckline  (1)
Sleeves Connection(2)</t>
  </si>
  <si>
    <t>8mm PLASTIC SNAP</t>
  </si>
  <si>
    <t>JKT connection 
Neckline  (1)
Sleeves connection(2)</t>
  </si>
  <si>
    <t>TRIPLE STAR</t>
  </si>
  <si>
    <t>10mm METAL EYELET</t>
  </si>
  <si>
    <r>
      <t xml:space="preserve">1/2 WAIST ROUND </t>
    </r>
    <r>
      <rPr>
        <sz val="12"/>
        <color indexed="10"/>
        <rFont val="Calibri"/>
        <family val="2"/>
      </rPr>
      <t>AT 42 CM FROM HPS</t>
    </r>
  </si>
  <si>
    <t xml:space="preserve">KA </t>
  </si>
  <si>
    <t>YKK 
zipper</t>
  </si>
  <si>
    <t>BACK</t>
  </si>
  <si>
    <t>Marjorie</t>
  </si>
  <si>
    <t xml:space="preserve">SUPPLIER : </t>
  </si>
  <si>
    <t>SILICA GEL DMF U FREE
5gr</t>
  </si>
  <si>
    <t>Front zipper 1x
Hand pockets 2x</t>
  </si>
  <si>
    <t>VELCRO FEMALE ( rounded corner)
20x80mm</t>
  </si>
  <si>
    <t xml:space="preserve"> Cuff adjustment
on  GARMENT  </t>
  </si>
  <si>
    <t xml:space="preserve"> Cuff adjustment
on  FLAP </t>
  </si>
  <si>
    <t>SML</t>
  </si>
  <si>
    <r>
      <t xml:space="preserve">1/2 WAIST ROUND </t>
    </r>
    <r>
      <rPr>
        <sz val="12"/>
        <color indexed="10"/>
        <rFont val="Calibri"/>
        <family val="2"/>
      </rPr>
      <t>AT 42CM FROM HPS</t>
    </r>
  </si>
  <si>
    <r>
      <t xml:space="preserve">1/2 ELBOW WIDTH </t>
    </r>
    <r>
      <rPr>
        <sz val="12"/>
        <color indexed="10"/>
        <rFont val="Calibri"/>
        <family val="2"/>
      </rPr>
      <t>AT 28CM FROM BOTTOM</t>
    </r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</si>
  <si>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</si>
  <si>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>HOOD HEIGHT ON FRONT</t>
  </si>
  <si>
    <t>HOOD WIDTH AT 18CM FROM BACK NECKLINE</t>
  </si>
  <si>
    <t>SUPPLIER</t>
  </si>
  <si>
    <t>DATE:</t>
  </si>
  <si>
    <r>
      <t xml:space="preserve">SEAM TAPE </t>
    </r>
    <r>
      <rPr>
        <sz val="12"/>
        <color indexed="8"/>
        <rFont val="Calibri"/>
        <family val="2"/>
      </rPr>
      <t xml:space="preserve"> ( local sourcing)</t>
    </r>
    <r>
      <rPr>
        <b/>
        <sz val="12"/>
        <color indexed="8"/>
        <rFont val="Calibri"/>
        <family val="2"/>
      </rPr>
      <t xml:space="preserve">
</t>
    </r>
  </si>
  <si>
    <r>
      <t>NON WOVEN</t>
    </r>
    <r>
      <rPr>
        <sz val="12"/>
        <color indexed="8"/>
        <rFont val="Calibri"/>
        <family val="2"/>
      </rPr>
      <t xml:space="preserve"> ( local sourcing)</t>
    </r>
    <r>
      <rPr>
        <b/>
        <sz val="12"/>
        <color indexed="8"/>
        <rFont val="Calibri"/>
        <family val="2"/>
      </rPr>
      <t xml:space="preserve">
</t>
    </r>
  </si>
  <si>
    <t>FULL</t>
  </si>
  <si>
    <t>MESH Lining</t>
  </si>
  <si>
    <t>REF</t>
  </si>
  <si>
    <t xml:space="preserve">SUPPLIER </t>
  </si>
  <si>
    <t xml:space="preserve">2,5 mm ELASTIC CORD </t>
  </si>
  <si>
    <r>
      <t xml:space="preserve">12mm FLAT METAL SNAP  
</t>
    </r>
    <r>
      <rPr>
        <sz val="12"/>
        <rFont val="Calibri"/>
        <family val="2"/>
      </rPr>
      <t>(male &amp; female) 5 (NVISIBLE)</t>
    </r>
  </si>
  <si>
    <t>EMBROIDERY  LAFUMA 60mm</t>
  </si>
  <si>
    <t>Z1</t>
  </si>
  <si>
    <t>MIDDLE FRONT ZIPPER LENGHT</t>
  </si>
  <si>
    <t>CONNECTION DETAILS</t>
  </si>
  <si>
    <t>Left side pocket</t>
  </si>
  <si>
    <t>Front zipper</t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</si>
  <si>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</si>
  <si>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>inside jkt / 3in1 system</t>
  </si>
  <si>
    <r>
      <t xml:space="preserve">Inverted coil  #3 </t>
    </r>
    <r>
      <rPr>
        <b/>
        <sz val="12"/>
        <rFont val="Calibri"/>
        <family val="2"/>
      </rPr>
      <t xml:space="preserve">
</t>
    </r>
    <r>
      <rPr>
        <sz val="12"/>
        <rFont val="Calibri"/>
        <family val="2"/>
      </rPr>
      <t xml:space="preserve">Non separable - non lock - Drop puller
SN31WDM </t>
    </r>
  </si>
  <si>
    <r>
      <rPr>
        <b/>
        <sz val="12"/>
        <color indexed="10"/>
        <rFont val="Calibri"/>
        <family val="2"/>
      </rPr>
      <t>Zipper VISLON # 3 - LEFT INSERT</t>
    </r>
    <r>
      <rPr>
        <b/>
        <sz val="12"/>
        <rFont val="Calibri"/>
        <family val="2"/>
      </rPr>
      <t xml:space="preserve">
</t>
    </r>
    <r>
      <rPr>
        <sz val="12"/>
        <rFont val="Calibri"/>
        <family val="2"/>
      </rPr>
      <t>- 1WAY - SEPARABLE - AUTOLOCK</t>
    </r>
    <r>
      <rPr>
        <b/>
        <sz val="12"/>
        <rFont val="Calibri"/>
        <family val="2"/>
      </rPr>
      <t xml:space="preserve">
 VSOR-36 DA E P12 KENSIN MUSI N-ANTI NEWKOB4</t>
    </r>
  </si>
  <si>
    <r>
      <t xml:space="preserve">INVERTED coil #5
</t>
    </r>
    <r>
      <rPr>
        <sz val="12"/>
        <rFont val="Calibri"/>
        <family val="2"/>
      </rPr>
      <t>1way-  NON separable - non lock</t>
    </r>
    <r>
      <rPr>
        <b/>
        <sz val="12"/>
        <rFont val="Calibri"/>
        <family val="2"/>
      </rPr>
      <t xml:space="preserve">
SN52MAX 
</t>
    </r>
  </si>
  <si>
    <t>VHB</t>
  </si>
  <si>
    <t>HOOD HEIGHT ON SHOULDER POINT</t>
  </si>
  <si>
    <t xml:space="preserve">WOMAN JACKET SIZE SPEC </t>
  </si>
  <si>
    <t>VC</t>
  </si>
  <si>
    <t>HOOD LENGHT AT NECKLINE</t>
  </si>
  <si>
    <t>LIBOLON</t>
  </si>
  <si>
    <t>BLACK</t>
  </si>
  <si>
    <t>HANG TAG CLIMACTIVE</t>
  </si>
  <si>
    <r>
      <t xml:space="preserve">Measures to follow for making 1st c/s </t>
    </r>
    <r>
      <rPr>
        <b/>
        <sz val="10"/>
        <color indexed="10"/>
        <rFont val="Calibri"/>
        <family val="2"/>
      </rPr>
      <t>SIZE M</t>
    </r>
  </si>
  <si>
    <r>
      <t xml:space="preserve">1/2 ELBOW WIDTH </t>
    </r>
    <r>
      <rPr>
        <sz val="12"/>
        <color indexed="10"/>
        <rFont val="Calibri"/>
        <family val="2"/>
      </rPr>
      <t>AT 28CM FROM BOTTOM</t>
    </r>
  </si>
  <si>
    <r>
      <rPr>
        <b/>
        <sz val="12"/>
        <color indexed="10"/>
        <rFont val="Calibri"/>
        <family val="2"/>
      </rPr>
      <t>INVERTED coil #5</t>
    </r>
    <r>
      <rPr>
        <b/>
        <sz val="12"/>
        <rFont val="Calibri"/>
        <family val="2"/>
      </rPr>
      <t xml:space="preserve">
</t>
    </r>
    <r>
      <rPr>
        <sz val="12"/>
        <rFont val="Calibri"/>
        <family val="2"/>
      </rPr>
      <t>1WAY -</t>
    </r>
    <r>
      <rPr>
        <b/>
        <sz val="12"/>
        <rFont val="Calibri"/>
        <family val="2"/>
      </rPr>
      <t xml:space="preserve"> </t>
    </r>
    <r>
      <rPr>
        <sz val="12"/>
        <rFont val="Calibri"/>
        <family val="2"/>
      </rPr>
      <t xml:space="preserve">separable- autolock
</t>
    </r>
    <r>
      <rPr>
        <b/>
        <sz val="12"/>
        <rFont val="Calibri"/>
        <family val="2"/>
      </rPr>
      <t>SN51MA.RT</t>
    </r>
  </si>
  <si>
    <t>BRUSHED TRICOT</t>
  </si>
  <si>
    <t>FRONT
SLEEVES
HOOD</t>
  </si>
  <si>
    <t>POCKET BAGS
CHIN PROTECTION</t>
  </si>
  <si>
    <t>LOCAL
MING SHANG</t>
  </si>
  <si>
    <t>BOURDON STITCHING</t>
  </si>
  <si>
    <t xml:space="preserve">Front opening
</t>
  </si>
  <si>
    <t>hood (3)
collar (3)</t>
  </si>
  <si>
    <t>collar flap (3)</t>
  </si>
  <si>
    <t xml:space="preserve"> TOP POCKET
* VERTICAL POSITION ALONG POCKET: 5mm from edge</t>
  </si>
  <si>
    <t>RIGHT TOP FRONT 
* VERTICAL POSITION : 1,5 cm from chest seam
* ALONG FRONT: 1,5 cm from flap</t>
  </si>
  <si>
    <t xml:space="preserve">NYLON 210 T
</t>
  </si>
  <si>
    <t>Top pocket / Along seam</t>
  </si>
  <si>
    <t>POPPY
818</t>
  </si>
  <si>
    <t>POPPY</t>
  </si>
  <si>
    <t>LOCAL / PAHIO</t>
  </si>
  <si>
    <t>ANTIC SILVER</t>
  </si>
  <si>
    <t>POPPY
17-1664 TCX</t>
  </si>
  <si>
    <t>POPPY
188</t>
  </si>
  <si>
    <t>TON/TON
0536</t>
  </si>
  <si>
    <t>VELCRO FEMALE (rounded corner)
12x60mm</t>
  </si>
  <si>
    <t>VELCRO MALE (rounded corner)
12x60mm</t>
  </si>
  <si>
    <t>Bottom adjustment  (1)
Hood adjustment (2)</t>
  </si>
  <si>
    <t>SHELL 1</t>
  </si>
  <si>
    <t>STANDARD</t>
  </si>
  <si>
    <t>HANG TAG LOW IMPACT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</si>
  <si>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</si>
  <si>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</si>
  <si>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>WINTER 18/19</t>
  </si>
  <si>
    <t>LFV11464 (LFV11182 FW17/18)</t>
  </si>
  <si>
    <r>
      <t xml:space="preserve">FRONT BREADTH </t>
    </r>
    <r>
      <rPr>
        <sz val="12"/>
        <color indexed="10"/>
        <rFont val="Calibri"/>
        <family val="2"/>
      </rPr>
      <t>AT 13CM FROM HPS</t>
    </r>
  </si>
  <si>
    <r>
      <t xml:space="preserve">BACK BREADTH </t>
    </r>
    <r>
      <rPr>
        <sz val="12"/>
        <color indexed="10"/>
        <rFont val="Calibri"/>
        <family val="2"/>
      </rPr>
      <t>AT 13CM FROM HPS</t>
    </r>
  </si>
  <si>
    <t>NEW GRADE OK</t>
  </si>
  <si>
    <t>Comments on 31/03/2017</t>
  </si>
  <si>
    <t>Inside collar should be Shell 1  i/o brushed tricot</t>
  </si>
  <si>
    <t>Carry over from FW17/18 LFV11182</t>
  </si>
  <si>
    <t xml:space="preserve">Grade as been revised </t>
  </si>
  <si>
    <r>
      <t xml:space="preserve">SIZE WOVEN LABEL </t>
    </r>
    <r>
      <rPr>
        <b/>
        <sz val="14"/>
        <color indexed="10"/>
        <rFont val="Calibri"/>
        <family val="2"/>
      </rPr>
      <t>MMG 
ALPHA WOMEN /TOP</t>
    </r>
  </si>
  <si>
    <t>LWS18-04</t>
  </si>
  <si>
    <r>
      <rPr>
        <b/>
        <sz val="16"/>
        <rFont val="Calibri"/>
        <family val="2"/>
      </rPr>
      <t>FABRIC - SUPPLIER</t>
    </r>
    <r>
      <rPr>
        <b/>
        <sz val="16"/>
        <color indexed="12"/>
        <rFont val="Calibri"/>
        <family val="2"/>
      </rPr>
      <t>:  6302 - LIBOLON</t>
    </r>
  </si>
  <si>
    <t>EMBROIDERY LAFUMA FEUILLE 20 m</t>
  </si>
  <si>
    <t>No need sample</t>
  </si>
  <si>
    <t>STEEL GREY 
18-0201 TCX</t>
  </si>
  <si>
    <t>Hood adjustment (4)
Bottom adjustement (2)</t>
  </si>
  <si>
    <t>EIS15U-XMSTP01</t>
  </si>
  <si>
    <t>CLEAR</t>
  </si>
  <si>
    <t>HT394299-E</t>
  </si>
  <si>
    <t>BIG
HT-394081-E</t>
  </si>
  <si>
    <t>BIG'
HT394133-E</t>
  </si>
  <si>
    <t xml:space="preserve">MMG CORD STOPPER 20MM
+ SLIT 
</t>
  </si>
  <si>
    <t>SHELL 1
6302 5K/5K</t>
  </si>
  <si>
    <t>HEATHER GREY
4809</t>
  </si>
  <si>
    <t>HEATHER GREY</t>
  </si>
  <si>
    <t>BLACK 
0247</t>
  </si>
  <si>
    <t>ANTHRACITE GREY</t>
  </si>
  <si>
    <t>POPPY
7603</t>
  </si>
  <si>
    <t>NORTH SEA
8604</t>
  </si>
  <si>
    <t>NIGHTFALL 
H07B</t>
  </si>
  <si>
    <t>SMU
MERCURY GREY
6912</t>
  </si>
  <si>
    <t>PLASTIC PEARL</t>
  </si>
  <si>
    <t>CP-A1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</si>
  <si>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</si>
  <si>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</si>
  <si>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Back of corporate HT</t>
  </si>
  <si>
    <t>MAIN LABEL medium size</t>
  </si>
  <si>
    <t>LW034-E</t>
  </si>
  <si>
    <t>WHITE</t>
  </si>
  <si>
    <t>DARK GREY
156</t>
  </si>
  <si>
    <t>BLACK
580</t>
  </si>
  <si>
    <t>NORTH SEA
074</t>
  </si>
  <si>
    <t>cord puller</t>
  </si>
  <si>
    <t>ZP072-E</t>
  </si>
  <si>
    <t>DRAGON TIMES</t>
  </si>
  <si>
    <t>PORT ROYAL</t>
  </si>
  <si>
    <t>GRENAT
19-2024 TCX</t>
  </si>
  <si>
    <t>TON/TON
0137</t>
  </si>
  <si>
    <t>TON/TON</t>
  </si>
  <si>
    <t>LD TRACK ZIP-IN JKT</t>
  </si>
  <si>
    <t>Comments in Taipei the 14/07/2017</t>
  </si>
  <si>
    <t>Remove patch fabric shell 1 and loop on back lining neckline</t>
  </si>
  <si>
    <t>Use woven label LW034-E i/o LW033-E</t>
  </si>
  <si>
    <t>Use new zipper puller ZP072 i/o ZP070</t>
  </si>
  <si>
    <t xml:space="preserve">5mm NYLON WEBBING </t>
  </si>
  <si>
    <t>YF ZIPPER</t>
  </si>
  <si>
    <t>EIS15U-XMTRE01</t>
  </si>
  <si>
    <t>GRENAT
6333</t>
  </si>
  <si>
    <t>Comments on SMU color MERCURY GREY the 11/10/2017</t>
  </si>
  <si>
    <t>OK BULK SMU</t>
  </si>
  <si>
    <t>SMU measured the 09/10/2017</t>
  </si>
  <si>
    <t>Measures to follow for BULK size M</t>
  </si>
  <si>
    <t>V1BULK</t>
  </si>
  <si>
    <t>Comments on SMS the 20/12/2017</t>
  </si>
  <si>
    <t>Move hood adjustement 6cm down (eyelet, cord, stopper)</t>
  </si>
  <si>
    <t>COLORS</t>
  </si>
  <si>
    <t>On style NORTH SEA, Zipper puller must be NORTH SEA i/o POLAR BLUE</t>
  </si>
  <si>
    <t>NORTH SEA
464</t>
  </si>
  <si>
    <t>NOIR</t>
  </si>
  <si>
    <t>NORTH SEA</t>
  </si>
  <si>
    <t>Adjustement on hood and bottom (elastic, stopper, pearl, webbing) must be BLACK i/o ARTIC OCEAN</t>
  </si>
  <si>
    <t>Embroideries colors should be more tone on tone # 464 i/o M312</t>
  </si>
  <si>
    <t>GREY
183</t>
  </si>
  <si>
    <t>On style HEATHER GREY, zipper colors must be more tone on tone #183 i/o 156</t>
  </si>
  <si>
    <t>MEASUIRES</t>
  </si>
  <si>
    <t>Respect measures in yellow on chart above</t>
  </si>
  <si>
    <t>Front breadth must measure 38cm i/o 39cm on SMS</t>
  </si>
  <si>
    <t>Reduce sleeve lenght to have 64,5cm i/o 65,5cm on SMS</t>
  </si>
  <si>
    <t>OK BULK following comment</t>
  </si>
  <si>
    <t>Move 2nd snap under neckline i/o under top yoke (revised snap position)</t>
  </si>
  <si>
    <t>KD</t>
  </si>
  <si>
    <t>ARMHOLE HEIGHT</t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</si>
  <si>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</si>
  <si>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t>1/2胸圍(腋點量)</t>
  </si>
  <si>
    <t>1/2腰圍(領肩點下42cm)</t>
  </si>
  <si>
    <t>1/2下襬(平量)</t>
  </si>
  <si>
    <t>前身長(領肩點量)</t>
  </si>
  <si>
    <t>單肩寬</t>
  </si>
  <si>
    <t>1/2袖寬(腋點直量)</t>
  </si>
  <si>
    <t>1/2肘寬(袖口以上28cm量)</t>
  </si>
  <si>
    <t>1/2袖口寬(平量)</t>
  </si>
  <si>
    <t>袖長(肩點量)</t>
  </si>
  <si>
    <t>後身長(後中領圍至下襬)</t>
  </si>
  <si>
    <t>後領寬</t>
  </si>
  <si>
    <t>前領深</t>
  </si>
  <si>
    <t>下領圍(不含拉鍊)</t>
  </si>
  <si>
    <t>上領圍(不含拉鍊)</t>
  </si>
  <si>
    <t>後領高</t>
    <phoneticPr fontId="23" type="noConversion"/>
  </si>
  <si>
    <t>前領高</t>
    <phoneticPr fontId="23" type="noConversion"/>
  </si>
  <si>
    <t>帽中長</t>
    <phoneticPr fontId="23" type="noConversion"/>
  </si>
  <si>
    <t>1/2帽寬(後中以上18cm)</t>
  </si>
  <si>
    <t>帽高(開口處)</t>
  </si>
  <si>
    <t>帽高(領肩點量)</t>
  </si>
  <si>
    <t>帽底寬</t>
    <phoneticPr fontId="23" type="noConversion"/>
  </si>
  <si>
    <t>門襟拉鍊長</t>
    <phoneticPr fontId="23" type="noConversion"/>
  </si>
  <si>
    <t>側袋拉鏈長</t>
    <phoneticPr fontId="23" type="noConversion"/>
  </si>
  <si>
    <r>
      <t>上背寬(領肩點下</t>
    </r>
    <r>
      <rPr>
        <b/>
        <sz val="22"/>
        <color indexed="10"/>
        <rFont val="新細明體"/>
        <family val="1"/>
        <charset val="136"/>
      </rPr>
      <t>13</t>
    </r>
    <r>
      <rPr>
        <b/>
        <sz val="22"/>
        <rFont val="新細明體"/>
        <family val="1"/>
        <charset val="136"/>
      </rPr>
      <t>cm)</t>
    </r>
    <phoneticPr fontId="24" type="noConversion"/>
  </si>
  <si>
    <r>
      <t>上胸寬(領肩點下</t>
    </r>
    <r>
      <rPr>
        <b/>
        <sz val="22"/>
        <color indexed="10"/>
        <rFont val="新細明體"/>
        <family val="1"/>
        <charset val="136"/>
      </rPr>
      <t>13</t>
    </r>
    <r>
      <rPr>
        <b/>
        <sz val="22"/>
        <rFont val="新細明體"/>
        <family val="1"/>
        <charset val="136"/>
      </rPr>
      <t>cm)</t>
    </r>
    <phoneticPr fontId="24" type="noConversion"/>
  </si>
  <si>
    <t>依以上修正後可進行大貨</t>
    <phoneticPr fontId="24" type="noConversion"/>
  </si>
  <si>
    <t>配色修正</t>
    <phoneticPr fontId="24" type="noConversion"/>
  </si>
  <si>
    <t>尺寸修正</t>
    <phoneticPr fontId="24" type="noConversion"/>
  </si>
  <si>
    <t>帽簷調節(雞眼)位置下移6CM</t>
    <phoneticPr fontId="24" type="noConversion"/>
  </si>
  <si>
    <t>請依尺寸表黃色標示處修正</t>
    <phoneticPr fontId="24" type="noConversion"/>
  </si>
  <si>
    <t>上胸寬改為38CM</t>
    <phoneticPr fontId="24" type="noConversion"/>
  </si>
  <si>
    <t>袖長改為64.5CM</t>
    <phoneticPr fontId="24" type="noConversion"/>
  </si>
  <si>
    <t>色組#4809, 門襟拉鍊顏色改為YKK#183</t>
    <phoneticPr fontId="24" type="noConversion"/>
  </si>
  <si>
    <t>色組#8604，拉鍊拉片顏色改為NORTH SEA</t>
    <phoneticPr fontId="24" type="noConversion"/>
  </si>
  <si>
    <t>繡花線色改為名翔#464</t>
    <phoneticPr fontId="24" type="noConversion"/>
  </si>
  <si>
    <t>彈繩+繩釦+小淚珠+迴紋帶顏色改為BLACK</t>
    <phoneticPr fontId="24" type="noConversion"/>
  </si>
  <si>
    <t>袖襱高</t>
    <phoneticPr fontId="24" type="noConversion"/>
  </si>
  <si>
    <t>第2顆釘釦位置移至領圍下方</t>
    <phoneticPr fontId="24" type="noConversion"/>
  </si>
  <si>
    <t>Adjustement on hood and bottom (elastic, stopper, pearl, webbing) must be BLACK i/o ARTIC OCEAN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</si>
</sst>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88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sz val="12"/>
      <color indexed="10"/>
      <name val="Calibri"/>
      <family val="2"/>
    </font>
    <font>
      <b/>
      <sz val="12"/>
      <color indexed="10"/>
      <name val="Calibri"/>
      <family val="2"/>
    </font>
    <font>
      <b/>
      <sz val="10"/>
      <color indexed="10"/>
      <name val="Calibri"/>
      <family val="2"/>
    </font>
    <font>
      <sz val="12"/>
      <color indexed="10"/>
      <name val="Calibri"/>
      <family val="2"/>
    </font>
    <font>
      <b/>
      <sz val="12"/>
      <name val="Calibri"/>
      <family val="2"/>
    </font>
    <font>
      <b/>
      <sz val="16"/>
      <color indexed="12"/>
      <name val="Calibri"/>
      <family val="2"/>
    </font>
    <font>
      <b/>
      <sz val="16"/>
      <name val="Calibri"/>
      <family val="2"/>
    </font>
    <font>
      <b/>
      <sz val="14"/>
      <color indexed="10"/>
      <name val="Calibri"/>
      <family val="2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b/>
      <sz val="22"/>
      <name val="新細明體"/>
      <family val="1"/>
      <charset val="136"/>
    </font>
    <font>
      <b/>
      <sz val="22"/>
      <name val="Calibri"/>
      <family val="2"/>
    </font>
    <font>
      <b/>
      <sz val="22"/>
      <color indexed="8"/>
      <name val="Calibri"/>
      <family val="2"/>
    </font>
    <font>
      <b/>
      <sz val="22"/>
      <name val="細明體"/>
      <family val="3"/>
      <charset val="136"/>
    </font>
    <font>
      <b/>
      <sz val="22"/>
      <color indexed="10"/>
      <name val="新細明體"/>
      <family val="1"/>
      <charset val="136"/>
    </font>
    <font>
      <b/>
      <sz val="22"/>
      <color indexed="10"/>
      <name val="Calibri"/>
      <family val="2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0"/>
      <color rgb="FF0000FF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sz val="9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  <font>
      <b/>
      <sz val="12"/>
      <color theme="0" tint="-0.14999847407452621"/>
      <name val="新細明體"/>
      <family val="1"/>
      <charset val="136"/>
      <scheme val="minor"/>
    </font>
    <font>
      <sz val="12"/>
      <color theme="0" tint="-0.14999847407452621"/>
      <name val="新細明體"/>
      <family val="1"/>
      <charset val="136"/>
      <scheme val="minor"/>
    </font>
    <font>
      <sz val="9"/>
      <color theme="0" tint="-0.14999847407452621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b/>
      <sz val="12"/>
      <color rgb="FFFF0000"/>
      <name val="Calibri"/>
      <family val="2"/>
    </font>
    <font>
      <b/>
      <sz val="12"/>
      <color rgb="FF0000FF"/>
      <name val="Calibri"/>
      <family val="2"/>
    </font>
    <font>
      <sz val="12"/>
      <color rgb="FF0000FF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b/>
      <sz val="16"/>
      <color rgb="FF0000FF"/>
      <name val="Calibri"/>
      <family val="2"/>
    </font>
    <font>
      <b/>
      <sz val="1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9"/>
      <color theme="0" tint="-0.499984740745262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u/>
      <sz val="14"/>
      <color rgb="FFFF0000"/>
      <name val="新細明體"/>
      <family val="1"/>
      <charset val="136"/>
      <scheme val="minor"/>
    </font>
    <font>
      <b/>
      <sz val="22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22"/>
      <color rgb="FFFF0000"/>
      <name val="新細明體"/>
      <family val="1"/>
      <charset val="136"/>
      <scheme val="minor"/>
    </font>
    <font>
      <sz val="22"/>
      <color theme="0" tint="-0.499984740745262"/>
      <name val="新細明體"/>
      <family val="1"/>
      <charset val="136"/>
      <scheme val="minor"/>
    </font>
    <font>
      <sz val="22"/>
      <color theme="1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b/>
      <sz val="24"/>
      <color theme="1"/>
      <name val="新細明體"/>
      <family val="1"/>
      <charset val="136"/>
      <scheme val="minor"/>
    </font>
    <font>
      <b/>
      <sz val="24"/>
      <color rgb="FFFF0000"/>
      <name val="新細明體"/>
      <family val="1"/>
      <charset val="136"/>
      <scheme val="minor"/>
    </font>
    <font>
      <b/>
      <sz val="14"/>
      <color rgb="FF0000FF"/>
      <name val="新細明體"/>
      <family val="1"/>
      <charset val="136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59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2" fillId="0" borderId="0"/>
    <xf numFmtId="0" fontId="33" fillId="0" borderId="1" applyBorder="0"/>
  </cellStyleXfs>
  <cellXfs count="651">
    <xf numFmtId="0" fontId="0" fillId="0" borderId="0" xfId="0"/>
    <xf numFmtId="0" fontId="0" fillId="0" borderId="0" xfId="0" applyAlignment="1">
      <alignment vertical="center"/>
    </xf>
    <xf numFmtId="0" fontId="32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36" fillId="0" borderId="0" xfId="0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Border="1" applyAlignment="1">
      <alignment vertical="center"/>
    </xf>
    <xf numFmtId="0" fontId="37" fillId="0" borderId="0" xfId="0" applyFont="1" applyBorder="1" applyAlignment="1">
      <alignment vertical="center" wrapText="1"/>
    </xf>
    <xf numFmtId="0" fontId="40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 wrapText="1"/>
    </xf>
    <xf numFmtId="0" fontId="41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 wrapText="1"/>
    </xf>
    <xf numFmtId="0" fontId="42" fillId="5" borderId="4" xfId="0" applyFont="1" applyFill="1" applyBorder="1" applyAlignment="1">
      <alignment horizontal="center" vertical="center"/>
    </xf>
    <xf numFmtId="0" fontId="38" fillId="0" borderId="0" xfId="0" applyFont="1" applyAlignment="1"/>
    <xf numFmtId="0" fontId="0" fillId="0" borderId="0" xfId="0" applyBorder="1"/>
    <xf numFmtId="0" fontId="35" fillId="0" borderId="0" xfId="0" applyFont="1" applyBorder="1" applyAlignment="1">
      <alignment vertical="center"/>
    </xf>
    <xf numFmtId="0" fontId="0" fillId="0" borderId="0" xfId="0" applyAlignment="1"/>
    <xf numFmtId="0" fontId="32" fillId="0" borderId="0" xfId="0" applyFont="1" applyAlignment="1"/>
    <xf numFmtId="0" fontId="43" fillId="0" borderId="5" xfId="0" applyFont="1" applyBorder="1" applyAlignment="1">
      <alignment vertical="center"/>
    </xf>
    <xf numFmtId="0" fontId="43" fillId="0" borderId="0" xfId="0" applyFont="1" applyBorder="1"/>
    <xf numFmtId="0" fontId="44" fillId="0" borderId="0" xfId="0" applyFont="1" applyFill="1" applyBorder="1"/>
    <xf numFmtId="0" fontId="39" fillId="0" borderId="0" xfId="6" applyFont="1" applyBorder="1"/>
    <xf numFmtId="0" fontId="0" fillId="0" borderId="6" xfId="0" applyBorder="1" applyAlignment="1">
      <alignment vertical="center"/>
    </xf>
    <xf numFmtId="0" fontId="45" fillId="5" borderId="7" xfId="0" applyFont="1" applyFill="1" applyBorder="1" applyAlignment="1">
      <alignment horizontal="left" vertical="center" indent="8"/>
    </xf>
    <xf numFmtId="0" fontId="0" fillId="5" borderId="7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46" fillId="5" borderId="7" xfId="0" applyFont="1" applyFill="1" applyBorder="1" applyAlignment="1">
      <alignment horizontal="left" vertical="center" indent="1"/>
    </xf>
    <xf numFmtId="0" fontId="0" fillId="5" borderId="9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43" fillId="0" borderId="6" xfId="0" applyFont="1" applyFill="1" applyBorder="1" applyAlignment="1">
      <alignment vertical="center"/>
    </xf>
    <xf numFmtId="0" fontId="43" fillId="0" borderId="5" xfId="0" applyFont="1" applyFill="1" applyBorder="1" applyAlignment="1">
      <alignment vertical="center"/>
    </xf>
    <xf numFmtId="0" fontId="43" fillId="0" borderId="2" xfId="0" applyFont="1" applyFill="1" applyBorder="1" applyAlignment="1">
      <alignment vertical="center"/>
    </xf>
    <xf numFmtId="0" fontId="43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vertical="center"/>
    </xf>
    <xf numFmtId="0" fontId="45" fillId="5" borderId="5" xfId="0" applyFont="1" applyFill="1" applyBorder="1" applyAlignment="1">
      <alignment horizontal="left" vertical="center" indent="2"/>
    </xf>
    <xf numFmtId="0" fontId="43" fillId="0" borderId="10" xfId="0" applyFont="1" applyFill="1" applyBorder="1" applyAlignment="1">
      <alignment vertical="center"/>
    </xf>
    <xf numFmtId="0" fontId="43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37" fillId="0" borderId="14" xfId="0" applyFont="1" applyFill="1" applyBorder="1" applyAlignment="1">
      <alignment vertical="center"/>
    </xf>
    <xf numFmtId="0" fontId="37" fillId="0" borderId="15" xfId="0" applyFont="1" applyFill="1" applyBorder="1" applyAlignment="1">
      <alignment vertical="center"/>
    </xf>
    <xf numFmtId="14" fontId="39" fillId="0" borderId="16" xfId="0" applyNumberFormat="1" applyFont="1" applyFill="1" applyBorder="1" applyAlignment="1">
      <alignment vertical="center"/>
    </xf>
    <xf numFmtId="0" fontId="37" fillId="0" borderId="16" xfId="0" applyFont="1" applyFill="1" applyBorder="1" applyAlignment="1">
      <alignment vertical="center"/>
    </xf>
    <xf numFmtId="0" fontId="37" fillId="0" borderId="17" xfId="0" applyFont="1" applyFill="1" applyBorder="1" applyAlignment="1">
      <alignment vertical="center"/>
    </xf>
    <xf numFmtId="0" fontId="36" fillId="0" borderId="1" xfId="0" applyFont="1" applyFill="1" applyBorder="1" applyAlignment="1">
      <alignment vertical="center"/>
    </xf>
    <xf numFmtId="0" fontId="47" fillId="0" borderId="1" xfId="0" applyFont="1" applyFill="1" applyBorder="1" applyAlignment="1">
      <alignment horizontal="left" vertical="center"/>
    </xf>
    <xf numFmtId="0" fontId="36" fillId="0" borderId="18" xfId="0" applyFont="1" applyFill="1" applyBorder="1" applyAlignment="1">
      <alignment vertical="center"/>
    </xf>
    <xf numFmtId="0" fontId="39" fillId="0" borderId="14" xfId="0" applyFont="1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46" fillId="5" borderId="1" xfId="0" applyFont="1" applyFill="1" applyBorder="1" applyAlignment="1">
      <alignment horizontal="left" vertical="center" indent="1"/>
    </xf>
    <xf numFmtId="0" fontId="0" fillId="5" borderId="18" xfId="0" applyFill="1" applyBorder="1" applyAlignment="1">
      <alignment vertical="center"/>
    </xf>
    <xf numFmtId="0" fontId="36" fillId="0" borderId="14" xfId="0" applyFont="1" applyBorder="1" applyAlignment="1">
      <alignment vertical="center"/>
    </xf>
    <xf numFmtId="0" fontId="47" fillId="0" borderId="14" xfId="0" applyFont="1" applyBorder="1" applyAlignment="1">
      <alignment horizontal="left" vertical="center"/>
    </xf>
    <xf numFmtId="0" fontId="36" fillId="0" borderId="15" xfId="0" applyFont="1" applyBorder="1" applyAlignment="1">
      <alignment vertical="center"/>
    </xf>
    <xf numFmtId="0" fontId="37" fillId="0" borderId="14" xfId="0" applyFont="1" applyBorder="1" applyAlignment="1">
      <alignment vertical="center"/>
    </xf>
    <xf numFmtId="0" fontId="39" fillId="0" borderId="14" xfId="0" applyFont="1" applyBorder="1" applyAlignment="1">
      <alignment vertical="center"/>
    </xf>
    <xf numFmtId="14" fontId="39" fillId="0" borderId="16" xfId="0" applyNumberFormat="1" applyFont="1" applyBorder="1" applyAlignment="1">
      <alignment vertical="center"/>
    </xf>
    <xf numFmtId="0" fontId="37" fillId="0" borderId="16" xfId="0" applyFont="1" applyBorder="1" applyAlignment="1">
      <alignment vertical="center"/>
    </xf>
    <xf numFmtId="0" fontId="36" fillId="0" borderId="20" xfId="0" applyFont="1" applyBorder="1" applyAlignment="1">
      <alignment vertical="center"/>
    </xf>
    <xf numFmtId="0" fontId="47" fillId="0" borderId="14" xfId="0" applyFont="1" applyBorder="1" applyAlignment="1">
      <alignment horizontal="left" vertical="center" indent="2"/>
    </xf>
    <xf numFmtId="0" fontId="35" fillId="0" borderId="20" xfId="0" applyFont="1" applyBorder="1" applyAlignment="1">
      <alignment vertical="center"/>
    </xf>
    <xf numFmtId="0" fontId="35" fillId="0" borderId="14" xfId="0" applyFont="1" applyBorder="1" applyAlignment="1">
      <alignment vertical="center"/>
    </xf>
    <xf numFmtId="0" fontId="35" fillId="0" borderId="21" xfId="0" applyFont="1" applyBorder="1" applyAlignment="1">
      <alignment vertical="center"/>
    </xf>
    <xf numFmtId="0" fontId="35" fillId="0" borderId="16" xfId="0" applyFont="1" applyBorder="1" applyAlignment="1">
      <alignment vertical="center"/>
    </xf>
    <xf numFmtId="0" fontId="35" fillId="0" borderId="15" xfId="0" applyFont="1" applyBorder="1" applyAlignment="1">
      <alignment vertical="center"/>
    </xf>
    <xf numFmtId="0" fontId="35" fillId="0" borderId="17" xfId="0" applyFont="1" applyBorder="1" applyAlignment="1">
      <alignment vertical="center"/>
    </xf>
    <xf numFmtId="0" fontId="36" fillId="0" borderId="14" xfId="0" applyFont="1" applyBorder="1" applyAlignment="1"/>
    <xf numFmtId="0" fontId="43" fillId="0" borderId="14" xfId="0" applyFont="1" applyBorder="1" applyAlignment="1">
      <alignment vertical="center"/>
    </xf>
    <xf numFmtId="0" fontId="37" fillId="0" borderId="14" xfId="0" applyFont="1" applyBorder="1" applyAlignment="1"/>
    <xf numFmtId="0" fontId="37" fillId="0" borderId="16" xfId="0" applyFont="1" applyBorder="1" applyAlignment="1"/>
    <xf numFmtId="0" fontId="42" fillId="0" borderId="16" xfId="0" applyFont="1" applyFill="1" applyBorder="1" applyAlignment="1">
      <alignment vertical="center"/>
    </xf>
    <xf numFmtId="0" fontId="37" fillId="5" borderId="0" xfId="0" applyFont="1" applyFill="1" applyBorder="1" applyAlignment="1">
      <alignment vertical="center"/>
    </xf>
    <xf numFmtId="0" fontId="45" fillId="5" borderId="7" xfId="0" applyFont="1" applyFill="1" applyBorder="1" applyAlignment="1">
      <alignment horizontal="left" vertical="center" indent="12"/>
    </xf>
    <xf numFmtId="0" fontId="36" fillId="0" borderId="1" xfId="0" applyFont="1" applyBorder="1" applyAlignment="1">
      <alignment vertical="center"/>
    </xf>
    <xf numFmtId="0" fontId="47" fillId="0" borderId="1" xfId="0" applyFont="1" applyBorder="1" applyAlignment="1">
      <alignment horizontal="left" vertical="center"/>
    </xf>
    <xf numFmtId="0" fontId="36" fillId="0" borderId="18" xfId="0" applyFont="1" applyBorder="1" applyAlignment="1">
      <alignment vertical="center"/>
    </xf>
    <xf numFmtId="0" fontId="42" fillId="0" borderId="16" xfId="0" applyFont="1" applyBorder="1" applyAlignment="1">
      <alignment horizontal="left" vertical="center"/>
    </xf>
    <xf numFmtId="0" fontId="36" fillId="0" borderId="19" xfId="0" applyFont="1" applyBorder="1" applyAlignment="1">
      <alignment vertical="center"/>
    </xf>
    <xf numFmtId="0" fontId="47" fillId="0" borderId="18" xfId="0" applyFont="1" applyBorder="1" applyAlignment="1">
      <alignment horizontal="left" vertical="center"/>
    </xf>
    <xf numFmtId="0" fontId="48" fillId="0" borderId="0" xfId="0" applyFont="1" applyAlignment="1">
      <alignment vertical="center"/>
    </xf>
    <xf numFmtId="0" fontId="39" fillId="0" borderId="0" xfId="0" applyFont="1" applyBorder="1" applyAlignment="1">
      <alignment vertical="center" wrapText="1"/>
    </xf>
    <xf numFmtId="0" fontId="43" fillId="0" borderId="0" xfId="0" applyFont="1" applyAlignment="1">
      <alignment vertical="center"/>
    </xf>
    <xf numFmtId="0" fontId="42" fillId="5" borderId="14" xfId="0" applyFont="1" applyFill="1" applyBorder="1" applyAlignment="1">
      <alignment vertical="center"/>
    </xf>
    <xf numFmtId="0" fontId="42" fillId="5" borderId="22" xfId="0" applyFont="1" applyFill="1" applyBorder="1" applyAlignment="1">
      <alignment vertical="center"/>
    </xf>
    <xf numFmtId="0" fontId="48" fillId="0" borderId="23" xfId="0" applyFont="1" applyBorder="1" applyAlignment="1">
      <alignment horizontal="center" vertical="center"/>
    </xf>
    <xf numFmtId="0" fontId="43" fillId="0" borderId="24" xfId="0" applyFont="1" applyBorder="1" applyAlignment="1">
      <alignment vertical="center"/>
    </xf>
    <xf numFmtId="184" fontId="48" fillId="0" borderId="24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vertical="center"/>
    </xf>
    <xf numFmtId="185" fontId="42" fillId="0" borderId="25" xfId="0" applyNumberFormat="1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43" fillId="0" borderId="0" xfId="0" applyFont="1"/>
    <xf numFmtId="0" fontId="0" fillId="0" borderId="0" xfId="0" applyFont="1" applyBorder="1" applyAlignment="1">
      <alignment vertical="center"/>
    </xf>
    <xf numFmtId="0" fontId="0" fillId="5" borderId="9" xfId="0" applyFont="1" applyFill="1" applyBorder="1" applyAlignment="1">
      <alignment vertical="center"/>
    </xf>
    <xf numFmtId="0" fontId="0" fillId="5" borderId="7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46" fillId="5" borderId="7" xfId="0" applyFont="1" applyFill="1" applyBorder="1" applyAlignment="1">
      <alignment vertical="center"/>
    </xf>
    <xf numFmtId="0" fontId="49" fillId="0" borderId="14" xfId="0" applyFont="1" applyBorder="1" applyAlignment="1">
      <alignment vertical="center"/>
    </xf>
    <xf numFmtId="0" fontId="49" fillId="0" borderId="16" xfId="0" applyFont="1" applyFill="1" applyBorder="1" applyAlignment="1">
      <alignment horizontal="left" vertical="center"/>
    </xf>
    <xf numFmtId="0" fontId="49" fillId="0" borderId="15" xfId="0" applyFont="1" applyFill="1" applyBorder="1" applyAlignment="1">
      <alignment horizontal="left" vertical="center"/>
    </xf>
    <xf numFmtId="0" fontId="49" fillId="0" borderId="15" xfId="0" applyFont="1" applyBorder="1" applyAlignment="1">
      <alignment horizontal="left" vertical="center" indent="1"/>
    </xf>
    <xf numFmtId="0" fontId="49" fillId="0" borderId="17" xfId="0" applyFont="1" applyBorder="1" applyAlignment="1">
      <alignment horizontal="left" vertical="center" indent="1"/>
    </xf>
    <xf numFmtId="0" fontId="37" fillId="0" borderId="21" xfId="0" applyFont="1" applyFill="1" applyBorder="1" applyAlignment="1">
      <alignment horizontal="left" vertical="center" indent="1"/>
    </xf>
    <xf numFmtId="0" fontId="0" fillId="0" borderId="2" xfId="0" applyFont="1" applyBorder="1" applyAlignment="1">
      <alignment vertical="center"/>
    </xf>
    <xf numFmtId="0" fontId="0" fillId="0" borderId="11" xfId="0" applyFont="1" applyBorder="1"/>
    <xf numFmtId="0" fontId="0" fillId="0" borderId="13" xfId="0" applyFont="1" applyBorder="1"/>
    <xf numFmtId="0" fontId="36" fillId="0" borderId="1" xfId="0" applyFont="1" applyBorder="1" applyAlignment="1">
      <alignment horizontal="left" vertical="center" indent="2"/>
    </xf>
    <xf numFmtId="0" fontId="39" fillId="0" borderId="5" xfId="0" applyFont="1" applyBorder="1" applyAlignment="1">
      <alignment vertical="center"/>
    </xf>
    <xf numFmtId="0" fontId="43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48" fillId="0" borderId="26" xfId="0" applyFont="1" applyBorder="1" applyAlignment="1">
      <alignment horizontal="left" vertical="center" indent="1"/>
    </xf>
    <xf numFmtId="0" fontId="48" fillId="0" borderId="27" xfId="0" applyFont="1" applyBorder="1" applyAlignment="1">
      <alignment horizontal="left" vertical="center" indent="1"/>
    </xf>
    <xf numFmtId="0" fontId="36" fillId="0" borderId="28" xfId="0" applyFont="1" applyBorder="1" applyAlignment="1">
      <alignment horizontal="center" vertical="center"/>
    </xf>
    <xf numFmtId="0" fontId="0" fillId="0" borderId="6" xfId="0" applyFont="1" applyBorder="1" applyAlignment="1">
      <alignment vertical="center"/>
    </xf>
    <xf numFmtId="0" fontId="48" fillId="0" borderId="14" xfId="0" applyFont="1" applyBorder="1" applyAlignment="1">
      <alignment horizontal="center" vertical="center"/>
    </xf>
    <xf numFmtId="0" fontId="0" fillId="5" borderId="14" xfId="0" applyFill="1" applyBorder="1" applyAlignment="1">
      <alignment vertical="center"/>
    </xf>
    <xf numFmtId="0" fontId="48" fillId="0" borderId="22" xfId="0" applyFont="1" applyBorder="1" applyAlignment="1">
      <alignment horizontal="left" vertical="center" indent="1"/>
    </xf>
    <xf numFmtId="0" fontId="48" fillId="0" borderId="22" xfId="0" applyFont="1" applyBorder="1" applyAlignment="1">
      <alignment horizontal="center" vertical="center"/>
    </xf>
    <xf numFmtId="0" fontId="36" fillId="0" borderId="1" xfId="0" applyFont="1" applyFill="1" applyBorder="1" applyAlignment="1">
      <alignment horizontal="left" vertical="center" indent="1"/>
    </xf>
    <xf numFmtId="0" fontId="42" fillId="0" borderId="14" xfId="0" applyFont="1" applyFill="1" applyBorder="1" applyAlignment="1">
      <alignment horizontal="left" vertical="center" indent="1"/>
    </xf>
    <xf numFmtId="0" fontId="42" fillId="0" borderId="16" xfId="0" applyFont="1" applyFill="1" applyBorder="1" applyAlignment="1">
      <alignment horizontal="left" vertical="center" indent="1"/>
    </xf>
    <xf numFmtId="0" fontId="37" fillId="0" borderId="21" xfId="0" applyFont="1" applyBorder="1" applyAlignment="1">
      <alignment horizontal="left" vertical="center" indent="1"/>
    </xf>
    <xf numFmtId="0" fontId="48" fillId="0" borderId="25" xfId="0" applyFont="1" applyBorder="1" applyAlignment="1">
      <alignment horizontal="left" vertical="center" indent="1"/>
    </xf>
    <xf numFmtId="0" fontId="36" fillId="0" borderId="20" xfId="0" applyFont="1" applyBorder="1" applyAlignment="1">
      <alignment horizontal="center" vertical="center"/>
    </xf>
    <xf numFmtId="0" fontId="48" fillId="0" borderId="29" xfId="0" applyFont="1" applyBorder="1" applyAlignment="1">
      <alignment horizontal="left" vertical="center" indent="1"/>
    </xf>
    <xf numFmtId="0" fontId="43" fillId="0" borderId="26" xfId="0" applyFont="1" applyBorder="1" applyAlignment="1">
      <alignment vertical="center"/>
    </xf>
    <xf numFmtId="0" fontId="48" fillId="0" borderId="26" xfId="0" applyFont="1" applyBorder="1" applyAlignment="1">
      <alignment horizontal="center" vertical="center"/>
    </xf>
    <xf numFmtId="0" fontId="48" fillId="0" borderId="25" xfId="0" applyFont="1" applyBorder="1" applyAlignment="1">
      <alignment horizontal="left" vertical="center" wrapText="1" indent="1"/>
    </xf>
    <xf numFmtId="0" fontId="48" fillId="0" borderId="25" xfId="0" applyFont="1" applyFill="1" applyBorder="1" applyAlignment="1">
      <alignment horizontal="center" vertical="center" wrapText="1"/>
    </xf>
    <xf numFmtId="0" fontId="48" fillId="0" borderId="25" xfId="0" applyFont="1" applyFill="1" applyBorder="1" applyAlignment="1">
      <alignment horizontal="left" vertical="center" indent="1"/>
    </xf>
    <xf numFmtId="0" fontId="48" fillId="0" borderId="25" xfId="0" applyFont="1" applyFill="1" applyBorder="1" applyAlignment="1">
      <alignment horizontal="center" vertical="center"/>
    </xf>
    <xf numFmtId="0" fontId="43" fillId="0" borderId="2" xfId="0" applyFont="1" applyBorder="1"/>
    <xf numFmtId="0" fontId="43" fillId="0" borderId="3" xfId="0" applyFont="1" applyBorder="1"/>
    <xf numFmtId="0" fontId="37" fillId="0" borderId="0" xfId="0" applyFont="1" applyFill="1" applyBorder="1" applyAlignment="1">
      <alignment vertical="center" wrapText="1"/>
    </xf>
    <xf numFmtId="0" fontId="48" fillId="0" borderId="4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vertical="center"/>
    </xf>
    <xf numFmtId="185" fontId="48" fillId="0" borderId="25" xfId="0" applyNumberFormat="1" applyFont="1" applyBorder="1" applyAlignment="1">
      <alignment horizontal="center" vertical="center"/>
    </xf>
    <xf numFmtId="0" fontId="0" fillId="0" borderId="0" xfId="0" applyFont="1" applyBorder="1"/>
    <xf numFmtId="0" fontId="43" fillId="0" borderId="22" xfId="0" applyFont="1" applyBorder="1" applyAlignment="1">
      <alignment vertical="center"/>
    </xf>
    <xf numFmtId="0" fontId="0" fillId="0" borderId="2" xfId="0" applyFont="1" applyBorder="1"/>
    <xf numFmtId="0" fontId="0" fillId="0" borderId="3" xfId="0" applyFont="1" applyBorder="1"/>
    <xf numFmtId="0" fontId="48" fillId="0" borderId="25" xfId="0" applyFont="1" applyBorder="1" applyAlignment="1">
      <alignment horizontal="center" vertical="center"/>
    </xf>
    <xf numFmtId="0" fontId="48" fillId="0" borderId="25" xfId="0" applyFont="1" applyBorder="1" applyAlignment="1">
      <alignment horizontal="center" vertical="center" wrapText="1"/>
    </xf>
    <xf numFmtId="14" fontId="37" fillId="0" borderId="16" xfId="0" applyNumberFormat="1" applyFont="1" applyBorder="1" applyAlignment="1">
      <alignment vertical="center"/>
    </xf>
    <xf numFmtId="0" fontId="50" fillId="0" borderId="25" xfId="0" applyFont="1" applyBorder="1" applyAlignment="1">
      <alignment horizontal="center" vertical="center"/>
    </xf>
    <xf numFmtId="0" fontId="42" fillId="5" borderId="30" xfId="0" applyFont="1" applyFill="1" applyBorder="1" applyAlignment="1">
      <alignment horizontal="center" vertical="center" wrapText="1"/>
    </xf>
    <xf numFmtId="0" fontId="42" fillId="5" borderId="4" xfId="0" applyFont="1" applyFill="1" applyBorder="1" applyAlignment="1">
      <alignment horizontal="center" vertical="center" wrapText="1"/>
    </xf>
    <xf numFmtId="14" fontId="37" fillId="0" borderId="16" xfId="0" applyNumberFormat="1" applyFont="1" applyBorder="1" applyAlignment="1">
      <alignment horizontal="left" vertical="center"/>
    </xf>
    <xf numFmtId="0" fontId="42" fillId="0" borderId="14" xfId="0" applyFont="1" applyFill="1" applyBorder="1" applyAlignment="1">
      <alignment horizontal="left" vertical="center" indent="1"/>
    </xf>
    <xf numFmtId="0" fontId="37" fillId="0" borderId="0" xfId="0" applyFont="1" applyFill="1" applyBorder="1" applyAlignment="1">
      <alignment vertical="center"/>
    </xf>
    <xf numFmtId="0" fontId="49" fillId="0" borderId="3" xfId="0" applyFont="1" applyFill="1" applyBorder="1" applyAlignment="1">
      <alignment horizontal="left" vertical="center"/>
    </xf>
    <xf numFmtId="14" fontId="39" fillId="0" borderId="0" xfId="0" applyNumberFormat="1" applyFont="1" applyFill="1" applyBorder="1" applyAlignment="1">
      <alignment vertical="center"/>
    </xf>
    <xf numFmtId="0" fontId="51" fillId="0" borderId="19" xfId="0" applyFont="1" applyFill="1" applyBorder="1" applyAlignment="1">
      <alignment horizontal="left" vertical="center" indent="1"/>
    </xf>
    <xf numFmtId="0" fontId="52" fillId="0" borderId="1" xfId="0" applyFont="1" applyFill="1" applyBorder="1" applyAlignment="1">
      <alignment vertical="center"/>
    </xf>
    <xf numFmtId="0" fontId="37" fillId="0" borderId="2" xfId="0" applyFont="1" applyFill="1" applyBorder="1" applyAlignment="1">
      <alignment horizontal="left" vertical="center" indent="1"/>
    </xf>
    <xf numFmtId="0" fontId="43" fillId="0" borderId="31" xfId="0" applyFont="1" applyFill="1" applyBorder="1" applyAlignment="1">
      <alignment horizontal="center" vertical="center" wrapText="1"/>
    </xf>
    <xf numFmtId="0" fontId="36" fillId="5" borderId="0" xfId="0" applyFont="1" applyFill="1" applyBorder="1" applyAlignment="1">
      <alignment vertical="center"/>
    </xf>
    <xf numFmtId="0" fontId="32" fillId="5" borderId="0" xfId="0" applyFont="1" applyFill="1" applyBorder="1" applyAlignment="1">
      <alignment vertical="center"/>
    </xf>
    <xf numFmtId="0" fontId="43" fillId="5" borderId="30" xfId="0" applyFont="1" applyFill="1" applyBorder="1" applyAlignment="1">
      <alignment vertical="center"/>
    </xf>
    <xf numFmtId="0" fontId="37" fillId="5" borderId="4" xfId="0" applyFont="1" applyFill="1" applyBorder="1" applyAlignment="1">
      <alignment horizontal="center" vertical="center"/>
    </xf>
    <xf numFmtId="0" fontId="53" fillId="5" borderId="4" xfId="0" applyFont="1" applyFill="1" applyBorder="1" applyAlignment="1">
      <alignment horizontal="center" vertical="center"/>
    </xf>
    <xf numFmtId="0" fontId="43" fillId="0" borderId="25" xfId="0" applyFont="1" applyBorder="1" applyAlignment="1">
      <alignment horizontal="center" vertical="center" wrapText="1"/>
    </xf>
    <xf numFmtId="0" fontId="47" fillId="0" borderId="20" xfId="0" applyFont="1" applyBorder="1" applyAlignment="1">
      <alignment horizontal="left" vertical="center"/>
    </xf>
    <xf numFmtId="0" fontId="42" fillId="0" borderId="21" xfId="0" applyFont="1" applyBorder="1" applyAlignment="1">
      <alignment horizontal="left" vertical="center"/>
    </xf>
    <xf numFmtId="0" fontId="42" fillId="5" borderId="32" xfId="0" applyFont="1" applyFill="1" applyBorder="1" applyAlignment="1">
      <alignment vertical="center"/>
    </xf>
    <xf numFmtId="0" fontId="42" fillId="5" borderId="33" xfId="0" applyFont="1" applyFill="1" applyBorder="1" applyAlignment="1">
      <alignment horizontal="center" vertical="center"/>
    </xf>
    <xf numFmtId="185" fontId="48" fillId="0" borderId="34" xfId="0" applyNumberFormat="1" applyFont="1" applyFill="1" applyBorder="1" applyAlignment="1">
      <alignment horizontal="center" vertical="center"/>
    </xf>
    <xf numFmtId="0" fontId="48" fillId="0" borderId="34" xfId="0" applyFont="1" applyBorder="1" applyAlignment="1">
      <alignment vertical="center"/>
    </xf>
    <xf numFmtId="184" fontId="48" fillId="0" borderId="34" xfId="0" applyNumberFormat="1" applyFont="1" applyBorder="1" applyAlignment="1">
      <alignment horizontal="center" vertical="center"/>
    </xf>
    <xf numFmtId="0" fontId="48" fillId="6" borderId="21" xfId="0" applyFont="1" applyFill="1" applyBorder="1" applyAlignment="1">
      <alignment horizontal="left" vertical="center"/>
    </xf>
    <xf numFmtId="0" fontId="48" fillId="6" borderId="16" xfId="0" applyFont="1" applyFill="1" applyBorder="1" applyAlignment="1">
      <alignment horizontal="left" vertical="center"/>
    </xf>
    <xf numFmtId="0" fontId="48" fillId="6" borderId="35" xfId="0" applyFont="1" applyFill="1" applyBorder="1" applyAlignment="1">
      <alignment vertical="center"/>
    </xf>
    <xf numFmtId="0" fontId="48" fillId="0" borderId="23" xfId="0" applyFont="1" applyBorder="1" applyAlignment="1">
      <alignment horizontal="center" vertical="center" wrapText="1"/>
    </xf>
    <xf numFmtId="0" fontId="48" fillId="0" borderId="23" xfId="0" applyFont="1" applyBorder="1" applyAlignment="1">
      <alignment horizontal="left" vertical="center" wrapText="1" indent="1"/>
    </xf>
    <xf numFmtId="185" fontId="42" fillId="0" borderId="23" xfId="0" applyNumberFormat="1" applyFont="1" applyBorder="1" applyAlignment="1">
      <alignment horizontal="center" vertical="center"/>
    </xf>
    <xf numFmtId="0" fontId="48" fillId="0" borderId="36" xfId="0" applyFont="1" applyBorder="1" applyAlignment="1">
      <alignment vertical="center"/>
    </xf>
    <xf numFmtId="0" fontId="48" fillId="0" borderId="37" xfId="0" applyFont="1" applyBorder="1" applyAlignment="1">
      <alignment vertical="center"/>
    </xf>
    <xf numFmtId="0" fontId="37" fillId="5" borderId="2" xfId="0" applyFont="1" applyFill="1" applyBorder="1" applyAlignment="1">
      <alignment horizontal="left" vertical="center" indent="25"/>
    </xf>
    <xf numFmtId="0" fontId="37" fillId="5" borderId="11" xfId="0" applyFont="1" applyFill="1" applyBorder="1" applyAlignment="1">
      <alignment vertical="center"/>
    </xf>
    <xf numFmtId="0" fontId="37" fillId="5" borderId="12" xfId="0" applyFont="1" applyFill="1" applyBorder="1" applyAlignment="1">
      <alignment horizontal="left" vertical="center" indent="12"/>
    </xf>
    <xf numFmtId="0" fontId="39" fillId="5" borderId="12" xfId="0" applyFont="1" applyFill="1" applyBorder="1" applyAlignment="1">
      <alignment horizontal="left" vertical="center"/>
    </xf>
    <xf numFmtId="0" fontId="37" fillId="5" borderId="12" xfId="0" applyFont="1" applyFill="1" applyBorder="1" applyAlignment="1">
      <alignment vertical="center"/>
    </xf>
    <xf numFmtId="0" fontId="37" fillId="5" borderId="13" xfId="0" applyFont="1" applyFill="1" applyBorder="1" applyAlignment="1">
      <alignment vertical="center"/>
    </xf>
    <xf numFmtId="0" fontId="53" fillId="7" borderId="38" xfId="0" applyFont="1" applyFill="1" applyBorder="1" applyAlignment="1">
      <alignment horizontal="center" vertical="center"/>
    </xf>
    <xf numFmtId="0" fontId="50" fillId="2" borderId="39" xfId="0" applyFont="1" applyFill="1" applyBorder="1" applyAlignment="1">
      <alignment horizontal="center" vertical="center" wrapText="1"/>
    </xf>
    <xf numFmtId="0" fontId="0" fillId="5" borderId="15" xfId="0" applyFill="1" applyBorder="1" applyAlignment="1">
      <alignment vertical="center"/>
    </xf>
    <xf numFmtId="0" fontId="36" fillId="0" borderId="40" xfId="0" applyFont="1" applyBorder="1" applyAlignment="1">
      <alignment horizontal="center" vertical="center"/>
    </xf>
    <xf numFmtId="0" fontId="36" fillId="0" borderId="41" xfId="0" applyFont="1" applyBorder="1" applyAlignment="1">
      <alignment horizontal="center" vertical="center"/>
    </xf>
    <xf numFmtId="0" fontId="35" fillId="5" borderId="15" xfId="0" applyFont="1" applyFill="1" applyBorder="1" applyAlignment="1">
      <alignment horizontal="center" vertical="center"/>
    </xf>
    <xf numFmtId="14" fontId="39" fillId="0" borderId="0" xfId="0" applyNumberFormat="1" applyFont="1" applyBorder="1" applyAlignment="1">
      <alignment vertical="center"/>
    </xf>
    <xf numFmtId="0" fontId="42" fillId="0" borderId="0" xfId="0" applyFont="1" applyBorder="1" applyAlignment="1">
      <alignment horizontal="left" vertical="center"/>
    </xf>
    <xf numFmtId="0" fontId="37" fillId="0" borderId="21" xfId="0" applyFont="1" applyBorder="1" applyAlignment="1">
      <alignment vertical="center"/>
    </xf>
    <xf numFmtId="0" fontId="49" fillId="0" borderId="15" xfId="0" applyFont="1" applyBorder="1" applyAlignment="1">
      <alignment horizontal="left" vertical="center"/>
    </xf>
    <xf numFmtId="0" fontId="36" fillId="8" borderId="19" xfId="0" applyFont="1" applyFill="1" applyBorder="1" applyAlignment="1">
      <alignment horizontal="left" vertical="center"/>
    </xf>
    <xf numFmtId="0" fontId="36" fillId="8" borderId="1" xfId="0" applyFont="1" applyFill="1" applyBorder="1" applyAlignment="1">
      <alignment vertical="center"/>
    </xf>
    <xf numFmtId="0" fontId="32" fillId="8" borderId="1" xfId="0" applyFont="1" applyFill="1" applyBorder="1" applyAlignment="1">
      <alignment vertical="center"/>
    </xf>
    <xf numFmtId="0" fontId="37" fillId="0" borderId="6" xfId="0" applyFont="1" applyBorder="1" applyAlignment="1">
      <alignment vertical="center"/>
    </xf>
    <xf numFmtId="14" fontId="39" fillId="0" borderId="5" xfId="0" applyNumberFormat="1" applyFont="1" applyBorder="1" applyAlignment="1">
      <alignment vertical="center"/>
    </xf>
    <xf numFmtId="0" fontId="35" fillId="0" borderId="5" xfId="0" applyFont="1" applyBorder="1" applyAlignment="1">
      <alignment vertical="center"/>
    </xf>
    <xf numFmtId="0" fontId="37" fillId="0" borderId="5" xfId="0" applyFont="1" applyBorder="1" applyAlignment="1">
      <alignment vertical="center"/>
    </xf>
    <xf numFmtId="0" fontId="42" fillId="0" borderId="5" xfId="0" applyFont="1" applyBorder="1" applyAlignment="1">
      <alignment horizontal="left" vertical="center"/>
    </xf>
    <xf numFmtId="0" fontId="49" fillId="0" borderId="10" xfId="0" applyFont="1" applyBorder="1" applyAlignment="1">
      <alignment vertical="center"/>
    </xf>
    <xf numFmtId="0" fontId="54" fillId="0" borderId="17" xfId="0" applyFont="1" applyFill="1" applyBorder="1" applyAlignment="1">
      <alignment horizontal="left" vertical="center"/>
    </xf>
    <xf numFmtId="0" fontId="0" fillId="0" borderId="12" xfId="0" applyFont="1" applyBorder="1"/>
    <xf numFmtId="0" fontId="36" fillId="0" borderId="42" xfId="0" applyFont="1" applyBorder="1" applyAlignment="1">
      <alignment horizontal="center" vertical="center"/>
    </xf>
    <xf numFmtId="0" fontId="50" fillId="0" borderId="4" xfId="0" applyFont="1" applyBorder="1" applyAlignment="1">
      <alignment horizontal="center" vertical="center"/>
    </xf>
    <xf numFmtId="0" fontId="12" fillId="0" borderId="28" xfId="0" applyFont="1" applyFill="1" applyBorder="1" applyAlignment="1">
      <alignment horizontal="center" vertical="center"/>
    </xf>
    <xf numFmtId="0" fontId="11" fillId="0" borderId="27" xfId="0" applyFont="1" applyFill="1" applyBorder="1" applyAlignment="1">
      <alignment horizontal="left" vertical="center" indent="1"/>
    </xf>
    <xf numFmtId="0" fontId="5" fillId="0" borderId="22" xfId="0" applyFont="1" applyFill="1" applyBorder="1" applyAlignment="1">
      <alignment vertical="center"/>
    </xf>
    <xf numFmtId="0" fontId="11" fillId="0" borderId="22" xfId="0" applyFont="1" applyFill="1" applyBorder="1" applyAlignment="1">
      <alignment horizontal="center" vertical="center"/>
    </xf>
    <xf numFmtId="0" fontId="14" fillId="0" borderId="25" xfId="0" applyFont="1" applyFill="1" applyBorder="1" applyAlignment="1">
      <alignment horizontal="center" vertical="center"/>
    </xf>
    <xf numFmtId="0" fontId="6" fillId="0" borderId="25" xfId="2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>
      <alignment vertical="center"/>
    </xf>
    <xf numFmtId="0" fontId="12" fillId="0" borderId="20" xfId="0" applyFont="1" applyBorder="1" applyAlignment="1">
      <alignment horizontal="center" vertical="center"/>
    </xf>
    <xf numFmtId="0" fontId="11" fillId="0" borderId="24" xfId="0" applyFont="1" applyBorder="1" applyAlignment="1">
      <alignment horizontal="left" vertical="center" indent="1"/>
    </xf>
    <xf numFmtId="0" fontId="5" fillId="0" borderId="14" xfId="0" applyFont="1" applyBorder="1" applyAlignment="1">
      <alignment vertical="center"/>
    </xf>
    <xf numFmtId="0" fontId="11" fillId="0" borderId="14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1" fillId="0" borderId="25" xfId="2" applyFont="1" applyBorder="1" applyAlignment="1">
      <alignment horizontal="center" vertical="center"/>
    </xf>
    <xf numFmtId="0" fontId="12" fillId="0" borderId="20" xfId="0" applyFont="1" applyFill="1" applyBorder="1" applyAlignment="1">
      <alignment horizontal="center" vertical="center"/>
    </xf>
    <xf numFmtId="0" fontId="55" fillId="0" borderId="25" xfId="0" applyFont="1" applyBorder="1"/>
    <xf numFmtId="0" fontId="5" fillId="0" borderId="14" xfId="0" applyFont="1" applyFill="1" applyBorder="1" applyAlignment="1">
      <alignment vertical="center"/>
    </xf>
    <xf numFmtId="0" fontId="11" fillId="0" borderId="14" xfId="0" applyFont="1" applyFill="1" applyBorder="1" applyAlignment="1">
      <alignment horizontal="center" vertical="center"/>
    </xf>
    <xf numFmtId="0" fontId="11" fillId="0" borderId="31" xfId="0" applyFont="1" applyFill="1" applyBorder="1" applyAlignment="1">
      <alignment horizontal="center" vertical="center"/>
    </xf>
    <xf numFmtId="0" fontId="0" fillId="6" borderId="2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5" fillId="0" borderId="26" xfId="0" applyFont="1" applyBorder="1" applyAlignment="1">
      <alignment vertical="center"/>
    </xf>
    <xf numFmtId="0" fontId="11" fillId="0" borderId="2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left" vertical="center" indent="1"/>
    </xf>
    <xf numFmtId="0" fontId="7" fillId="2" borderId="14" xfId="0" applyFont="1" applyFill="1" applyBorder="1" applyAlignment="1">
      <alignment vertical="center"/>
    </xf>
    <xf numFmtId="0" fontId="0" fillId="2" borderId="25" xfId="0" applyFill="1" applyBorder="1" applyAlignment="1">
      <alignment vertical="center"/>
    </xf>
    <xf numFmtId="0" fontId="0" fillId="0" borderId="2" xfId="0" applyFont="1" applyFill="1" applyBorder="1" applyAlignment="1">
      <alignment vertical="center"/>
    </xf>
    <xf numFmtId="0" fontId="11" fillId="0" borderId="22" xfId="0" applyFont="1" applyFill="1" applyBorder="1" applyAlignment="1">
      <alignment horizontal="left" vertical="center" inden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12" fillId="0" borderId="41" xfId="0" applyFont="1" applyBorder="1" applyAlignment="1">
      <alignment horizontal="center" vertical="center"/>
    </xf>
    <xf numFmtId="0" fontId="11" fillId="0" borderId="26" xfId="0" applyFont="1" applyBorder="1" applyAlignment="1">
      <alignment horizontal="left" vertical="center" indent="1"/>
    </xf>
    <xf numFmtId="0" fontId="12" fillId="0" borderId="28" xfId="0" applyFont="1" applyBorder="1" applyAlignment="1">
      <alignment horizontal="center" vertical="center"/>
    </xf>
    <xf numFmtId="0" fontId="11" fillId="0" borderId="22" xfId="0" applyFont="1" applyBorder="1" applyAlignment="1">
      <alignment horizontal="left" vertical="center" indent="1"/>
    </xf>
    <xf numFmtId="0" fontId="5" fillId="0" borderId="22" xfId="0" applyFont="1" applyBorder="1" applyAlignment="1">
      <alignment vertical="center"/>
    </xf>
    <xf numFmtId="0" fontId="11" fillId="0" borderId="22" xfId="0" applyFont="1" applyBorder="1" applyAlignment="1">
      <alignment horizontal="center" vertical="center"/>
    </xf>
    <xf numFmtId="0" fontId="11" fillId="0" borderId="14" xfId="0" applyFont="1" applyBorder="1" applyAlignment="1">
      <alignment horizontal="left" vertical="center" indent="1"/>
    </xf>
    <xf numFmtId="0" fontId="14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 wrapText="1" indent="1"/>
    </xf>
    <xf numFmtId="0" fontId="11" fillId="0" borderId="2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56" fillId="0" borderId="0" xfId="0" applyFont="1" applyBorder="1"/>
    <xf numFmtId="0" fontId="56" fillId="0" borderId="0" xfId="0" applyFont="1"/>
    <xf numFmtId="0" fontId="57" fillId="0" borderId="14" xfId="0" applyFont="1" applyBorder="1" applyAlignment="1">
      <alignment vertical="center"/>
    </xf>
    <xf numFmtId="0" fontId="58" fillId="0" borderId="14" xfId="0" applyFont="1" applyBorder="1" applyAlignment="1">
      <alignment vertical="center"/>
    </xf>
    <xf numFmtId="0" fontId="58" fillId="0" borderId="16" xfId="0" applyFont="1" applyBorder="1" applyAlignment="1">
      <alignment vertical="center"/>
    </xf>
    <xf numFmtId="0" fontId="59" fillId="0" borderId="5" xfId="0" applyFont="1" applyBorder="1" applyAlignment="1">
      <alignment vertical="center"/>
    </xf>
    <xf numFmtId="0" fontId="56" fillId="5" borderId="14" xfId="0" applyFont="1" applyFill="1" applyBorder="1" applyAlignment="1">
      <alignment vertical="center"/>
    </xf>
    <xf numFmtId="0" fontId="0" fillId="5" borderId="14" xfId="0" applyFill="1" applyBorder="1" applyAlignment="1">
      <alignment horizontal="center"/>
    </xf>
    <xf numFmtId="0" fontId="11" fillId="0" borderId="25" xfId="0" quotePrefix="1" applyFont="1" applyFill="1" applyBorder="1" applyAlignment="1">
      <alignment horizontal="center" vertical="center" wrapText="1"/>
    </xf>
    <xf numFmtId="0" fontId="48" fillId="0" borderId="4" xfId="0" applyFont="1" applyFill="1" applyBorder="1" applyAlignment="1">
      <alignment horizontal="center"/>
    </xf>
    <xf numFmtId="0" fontId="39" fillId="0" borderId="33" xfId="0" applyFont="1" applyFill="1" applyBorder="1" applyAlignment="1">
      <alignment horizontal="center" vertical="center"/>
    </xf>
    <xf numFmtId="0" fontId="48" fillId="0" borderId="25" xfId="0" applyFont="1" applyFill="1" applyBorder="1" applyAlignment="1">
      <alignment horizontal="center"/>
    </xf>
    <xf numFmtId="0" fontId="39" fillId="0" borderId="34" xfId="0" applyFont="1" applyFill="1" applyBorder="1" applyAlignment="1">
      <alignment horizontal="center" vertical="center"/>
    </xf>
    <xf numFmtId="0" fontId="37" fillId="0" borderId="34" xfId="0" applyFont="1" applyFill="1" applyBorder="1" applyAlignment="1">
      <alignment horizontal="center" vertical="center"/>
    </xf>
    <xf numFmtId="0" fontId="2" fillId="7" borderId="45" xfId="0" applyFont="1" applyFill="1" applyBorder="1" applyAlignment="1">
      <alignment horizontal="center" vertical="center" wrapText="1"/>
    </xf>
    <xf numFmtId="0" fontId="48" fillId="0" borderId="43" xfId="0" applyFont="1" applyFill="1" applyBorder="1" applyAlignment="1">
      <alignment horizontal="center" vertical="center"/>
    </xf>
    <xf numFmtId="0" fontId="48" fillId="0" borderId="43" xfId="0" applyFont="1" applyFill="1" applyBorder="1" applyAlignment="1">
      <alignment horizontal="center"/>
    </xf>
    <xf numFmtId="0" fontId="39" fillId="0" borderId="46" xfId="0" applyFont="1" applyFill="1" applyBorder="1" applyAlignment="1">
      <alignment horizontal="center" vertical="center"/>
    </xf>
    <xf numFmtId="0" fontId="37" fillId="0" borderId="46" xfId="0" applyFont="1" applyFill="1" applyBorder="1" applyAlignment="1">
      <alignment horizontal="center" vertical="center"/>
    </xf>
    <xf numFmtId="0" fontId="43" fillId="0" borderId="0" xfId="0" applyFont="1" applyFill="1" applyBorder="1"/>
    <xf numFmtId="0" fontId="50" fillId="7" borderId="47" xfId="0" applyFont="1" applyFill="1" applyBorder="1" applyAlignment="1">
      <alignment horizontal="center" vertical="center" wrapText="1"/>
    </xf>
    <xf numFmtId="0" fontId="44" fillId="5" borderId="14" xfId="0" applyFont="1" applyFill="1" applyBorder="1" applyAlignment="1">
      <alignment vertical="center"/>
    </xf>
    <xf numFmtId="0" fontId="60" fillId="0" borderId="16" xfId="0" applyFont="1" applyBorder="1" applyAlignment="1">
      <alignment vertical="center"/>
    </xf>
    <xf numFmtId="0" fontId="61" fillId="0" borderId="5" xfId="0" applyFont="1" applyBorder="1" applyAlignment="1">
      <alignment vertical="center"/>
    </xf>
    <xf numFmtId="0" fontId="62" fillId="0" borderId="0" xfId="0" applyFont="1" applyBorder="1"/>
    <xf numFmtId="0" fontId="62" fillId="0" borderId="0" xfId="0" applyFont="1"/>
    <xf numFmtId="0" fontId="48" fillId="0" borderId="5" xfId="0" applyFont="1" applyFill="1" applyBorder="1" applyAlignment="1">
      <alignment vertical="center"/>
    </xf>
    <xf numFmtId="0" fontId="44" fillId="0" borderId="0" xfId="0" applyFont="1" applyFill="1"/>
    <xf numFmtId="0" fontId="48" fillId="0" borderId="16" xfId="0" applyFont="1" applyFill="1" applyBorder="1" applyAlignment="1">
      <alignment vertical="center"/>
    </xf>
    <xf numFmtId="0" fontId="48" fillId="0" borderId="25" xfId="2" applyFont="1" applyFill="1" applyBorder="1" applyAlignment="1" applyProtection="1">
      <alignment horizontal="center" vertical="center"/>
      <protection locked="0"/>
    </xf>
    <xf numFmtId="0" fontId="42" fillId="0" borderId="5" xfId="0" applyFont="1" applyFill="1" applyBorder="1" applyAlignment="1">
      <alignment vertical="center"/>
    </xf>
    <xf numFmtId="0" fontId="63" fillId="0" borderId="0" xfId="0" applyFont="1" applyFill="1" applyBorder="1"/>
    <xf numFmtId="0" fontId="63" fillId="0" borderId="0" xfId="0" applyFont="1" applyFill="1"/>
    <xf numFmtId="0" fontId="47" fillId="0" borderId="14" xfId="0" applyFont="1" applyBorder="1" applyAlignment="1">
      <alignment vertical="center"/>
    </xf>
    <xf numFmtId="0" fontId="39" fillId="0" borderId="16" xfId="0" applyFont="1" applyBorder="1" applyAlignment="1">
      <alignment vertical="center"/>
    </xf>
    <xf numFmtId="0" fontId="64" fillId="0" borderId="5" xfId="0" applyFont="1" applyBorder="1" applyAlignment="1">
      <alignment vertical="center"/>
    </xf>
    <xf numFmtId="0" fontId="65" fillId="0" borderId="0" xfId="0" applyFont="1" applyBorder="1"/>
    <xf numFmtId="0" fontId="65" fillId="0" borderId="0" xfId="0" applyFont="1"/>
    <xf numFmtId="0" fontId="66" fillId="2" borderId="39" xfId="0" applyFont="1" applyFill="1" applyBorder="1" applyAlignment="1">
      <alignment horizontal="center" vertical="center" wrapText="1"/>
    </xf>
    <xf numFmtId="0" fontId="39" fillId="0" borderId="25" xfId="0" applyFont="1" applyFill="1" applyBorder="1" applyAlignment="1">
      <alignment horizontal="center" vertical="center"/>
    </xf>
    <xf numFmtId="0" fontId="37" fillId="5" borderId="20" xfId="0" applyFont="1" applyFill="1" applyBorder="1" applyAlignment="1">
      <alignment horizontal="left" vertical="center" indent="1"/>
    </xf>
    <xf numFmtId="184" fontId="48" fillId="0" borderId="25" xfId="0" applyNumberFormat="1" applyFont="1" applyFill="1" applyBorder="1" applyAlignment="1">
      <alignment horizontal="center" vertical="center"/>
    </xf>
    <xf numFmtId="185" fontId="42" fillId="0" borderId="25" xfId="0" applyNumberFormat="1" applyFont="1" applyFill="1" applyBorder="1" applyAlignment="1">
      <alignment horizontal="center" vertical="center"/>
    </xf>
    <xf numFmtId="0" fontId="48" fillId="0" borderId="0" xfId="0" applyFont="1" applyFill="1" applyAlignment="1">
      <alignment vertical="center"/>
    </xf>
    <xf numFmtId="0" fontId="48" fillId="0" borderId="25" xfId="0" applyFont="1" applyFill="1" applyBorder="1" applyAlignment="1">
      <alignment horizontal="left" vertical="center" wrapText="1" indent="1"/>
    </xf>
    <xf numFmtId="185" fontId="39" fillId="0" borderId="25" xfId="0" applyNumberFormat="1" applyFont="1" applyFill="1" applyBorder="1" applyAlignment="1">
      <alignment horizontal="center" vertical="center"/>
    </xf>
    <xf numFmtId="184" fontId="48" fillId="0" borderId="34" xfId="0" applyNumberFormat="1" applyFont="1" applyFill="1" applyBorder="1" applyAlignment="1">
      <alignment horizontal="center" vertical="center"/>
    </xf>
    <xf numFmtId="184" fontId="48" fillId="0" borderId="24" xfId="0" applyNumberFormat="1" applyFont="1" applyFill="1" applyBorder="1" applyAlignment="1">
      <alignment horizontal="center" vertical="center"/>
    </xf>
    <xf numFmtId="0" fontId="39" fillId="0" borderId="4" xfId="0" applyFont="1" applyFill="1" applyBorder="1" applyAlignment="1">
      <alignment horizontal="center" vertical="center"/>
    </xf>
    <xf numFmtId="0" fontId="39" fillId="0" borderId="25" xfId="2" applyFont="1" applyFill="1" applyBorder="1" applyAlignment="1" applyProtection="1">
      <alignment horizontal="center" vertical="center"/>
      <protection locked="0"/>
    </xf>
    <xf numFmtId="0" fontId="67" fillId="5" borderId="14" xfId="0" applyFont="1" applyFill="1" applyBorder="1" applyAlignment="1">
      <alignment vertical="center"/>
    </xf>
    <xf numFmtId="0" fontId="39" fillId="0" borderId="43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left" vertical="center"/>
    </xf>
    <xf numFmtId="0" fontId="11" fillId="0" borderId="14" xfId="0" applyFont="1" applyFill="1" applyBorder="1" applyAlignment="1">
      <alignment horizontal="left" vertical="center"/>
    </xf>
    <xf numFmtId="0" fontId="12" fillId="0" borderId="4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left" vertical="center"/>
    </xf>
    <xf numFmtId="0" fontId="50" fillId="0" borderId="43" xfId="0" applyFont="1" applyBorder="1" applyAlignment="1">
      <alignment horizontal="center" vertical="center"/>
    </xf>
    <xf numFmtId="0" fontId="11" fillId="0" borderId="12" xfId="0" applyFont="1" applyBorder="1" applyAlignment="1">
      <alignment horizontal="left" vertical="center" indent="1"/>
    </xf>
    <xf numFmtId="0" fontId="5" fillId="0" borderId="12" xfId="0" applyFont="1" applyBorder="1" applyAlignment="1">
      <alignment vertical="center"/>
    </xf>
    <xf numFmtId="0" fontId="11" fillId="0" borderId="12" xfId="0" applyFont="1" applyBorder="1" applyAlignment="1">
      <alignment horizontal="center" vertical="center"/>
    </xf>
    <xf numFmtId="0" fontId="11" fillId="0" borderId="24" xfId="0" applyFont="1" applyFill="1" applyBorder="1" applyAlignment="1">
      <alignment horizontal="left" vertical="center" indent="1"/>
    </xf>
    <xf numFmtId="0" fontId="43" fillId="0" borderId="25" xfId="0" applyFont="1" applyFill="1" applyBorder="1" applyAlignment="1">
      <alignment horizontal="left" vertical="center"/>
    </xf>
    <xf numFmtId="0" fontId="37" fillId="0" borderId="2" xfId="0" applyFont="1" applyBorder="1" applyAlignment="1">
      <alignment vertical="center"/>
    </xf>
    <xf numFmtId="0" fontId="49" fillId="0" borderId="3" xfId="0" applyFont="1" applyBorder="1" applyAlignment="1">
      <alignment vertical="center"/>
    </xf>
    <xf numFmtId="0" fontId="48" fillId="0" borderId="31" xfId="2" applyFont="1" applyBorder="1" applyAlignment="1">
      <alignment horizontal="center" vertical="center"/>
    </xf>
    <xf numFmtId="0" fontId="43" fillId="6" borderId="24" xfId="0" applyFont="1" applyFill="1" applyBorder="1" applyAlignment="1">
      <alignment horizontal="left" vertical="center" wrapText="1" indent="1"/>
    </xf>
    <xf numFmtId="0" fontId="43" fillId="6" borderId="31" xfId="0" applyFont="1" applyFill="1" applyBorder="1" applyAlignment="1">
      <alignment horizontal="left" vertical="center" wrapText="1" indent="1"/>
    </xf>
    <xf numFmtId="0" fontId="49" fillId="0" borderId="15" xfId="0" applyFont="1" applyBorder="1" applyAlignment="1">
      <alignment vertical="center"/>
    </xf>
    <xf numFmtId="0" fontId="43" fillId="0" borderId="34" xfId="0" applyFont="1" applyBorder="1" applyAlignment="1">
      <alignment vertical="center"/>
    </xf>
    <xf numFmtId="185" fontId="48" fillId="0" borderId="34" xfId="0" applyNumberFormat="1" applyFont="1" applyBorder="1" applyAlignment="1">
      <alignment horizontal="center" vertical="center"/>
    </xf>
    <xf numFmtId="0" fontId="66" fillId="7" borderId="47" xfId="0" applyFont="1" applyFill="1" applyBorder="1" applyAlignment="1">
      <alignment horizontal="center" vertical="center" wrapText="1"/>
    </xf>
    <xf numFmtId="0" fontId="0" fillId="5" borderId="25" xfId="0" applyFill="1" applyBorder="1" applyAlignment="1">
      <alignment vertical="center"/>
    </xf>
    <xf numFmtId="0" fontId="11" fillId="0" borderId="31" xfId="0" applyFont="1" applyBorder="1" applyAlignment="1">
      <alignment horizontal="center" vertical="center"/>
    </xf>
    <xf numFmtId="0" fontId="4" fillId="2" borderId="32" xfId="0" applyFont="1" applyFill="1" applyBorder="1" applyAlignment="1">
      <alignment horizontal="left" vertical="center" indent="1"/>
    </xf>
    <xf numFmtId="0" fontId="7" fillId="2" borderId="22" xfId="0" applyFont="1" applyFill="1" applyBorder="1" applyAlignment="1">
      <alignment vertical="center"/>
    </xf>
    <xf numFmtId="0" fontId="14" fillId="0" borderId="48" xfId="0" applyFont="1" applyBorder="1" applyAlignment="1">
      <alignment horizontal="center" vertical="center"/>
    </xf>
    <xf numFmtId="0" fontId="11" fillId="0" borderId="48" xfId="2" applyFont="1" applyBorder="1" applyAlignment="1">
      <alignment horizontal="center" vertical="center"/>
    </xf>
    <xf numFmtId="0" fontId="48" fillId="0" borderId="48" xfId="0" applyFont="1" applyFill="1" applyBorder="1" applyAlignment="1">
      <alignment horizontal="center"/>
    </xf>
    <xf numFmtId="0" fontId="37" fillId="0" borderId="49" xfId="0" applyFont="1" applyFill="1" applyBorder="1" applyAlignment="1">
      <alignment horizontal="center" vertical="center"/>
    </xf>
    <xf numFmtId="0" fontId="37" fillId="0" borderId="25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left" vertical="center" indent="1"/>
    </xf>
    <xf numFmtId="0" fontId="7" fillId="7" borderId="22" xfId="0" applyFont="1" applyFill="1" applyBorder="1" applyAlignment="1">
      <alignment vertical="center"/>
    </xf>
    <xf numFmtId="0" fontId="2" fillId="7" borderId="25" xfId="0" applyFont="1" applyFill="1" applyBorder="1" applyAlignment="1">
      <alignment horizontal="center" vertical="center"/>
    </xf>
    <xf numFmtId="0" fontId="11" fillId="0" borderId="29" xfId="0" applyFont="1" applyFill="1" applyBorder="1" applyAlignment="1">
      <alignment horizontal="left" vertical="center" indent="1"/>
    </xf>
    <xf numFmtId="0" fontId="5" fillId="0" borderId="26" xfId="0" applyFont="1" applyFill="1" applyBorder="1" applyAlignment="1">
      <alignment vertical="center"/>
    </xf>
    <xf numFmtId="0" fontId="11" fillId="0" borderId="26" xfId="0" applyFont="1" applyFill="1" applyBorder="1" applyAlignment="1">
      <alignment horizontal="center" vertical="center"/>
    </xf>
    <xf numFmtId="0" fontId="0" fillId="2" borderId="4" xfId="0" applyFill="1" applyBorder="1" applyAlignment="1">
      <alignment vertical="center"/>
    </xf>
    <xf numFmtId="0" fontId="47" fillId="0" borderId="18" xfId="0" applyFont="1" applyBorder="1" applyAlignment="1">
      <alignment vertical="center"/>
    </xf>
    <xf numFmtId="0" fontId="49" fillId="0" borderId="15" xfId="0" applyFont="1" applyBorder="1" applyAlignment="1">
      <alignment horizontal="right" vertical="center" indent="1"/>
    </xf>
    <xf numFmtId="0" fontId="49" fillId="0" borderId="17" xfId="0" applyFont="1" applyBorder="1" applyAlignment="1">
      <alignment horizontal="right" vertical="center" indent="1"/>
    </xf>
    <xf numFmtId="0" fontId="43" fillId="0" borderId="10" xfId="0" applyFont="1" applyBorder="1" applyAlignment="1">
      <alignment vertical="center"/>
    </xf>
    <xf numFmtId="0" fontId="0" fillId="0" borderId="3" xfId="0" applyFont="1" applyFill="1" applyBorder="1"/>
    <xf numFmtId="0" fontId="0" fillId="0" borderId="3" xfId="0" applyFill="1" applyBorder="1"/>
    <xf numFmtId="0" fontId="13" fillId="0" borderId="3" xfId="2" applyFont="1" applyFill="1" applyBorder="1" applyAlignment="1">
      <alignment horizontal="center" vertical="center"/>
    </xf>
    <xf numFmtId="0" fontId="11" fillId="0" borderId="3" xfId="2" applyFont="1" applyFill="1" applyBorder="1" applyAlignment="1">
      <alignment horizontal="center" vertical="center"/>
    </xf>
    <xf numFmtId="0" fontId="11" fillId="6" borderId="3" xfId="2" applyFont="1" applyFill="1" applyBorder="1" applyAlignment="1">
      <alignment horizontal="center" vertical="center"/>
    </xf>
    <xf numFmtId="0" fontId="49" fillId="0" borderId="17" xfId="0" applyFont="1" applyBorder="1" applyAlignment="1">
      <alignment horizontal="right" vertical="center"/>
    </xf>
    <xf numFmtId="0" fontId="68" fillId="0" borderId="14" xfId="0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69" fillId="0" borderId="25" xfId="2" applyFont="1" applyBorder="1" applyAlignment="1">
      <alignment horizontal="center" vertical="center"/>
    </xf>
    <xf numFmtId="0" fontId="69" fillId="0" borderId="48" xfId="2" applyFont="1" applyBorder="1" applyAlignment="1">
      <alignment horizontal="center" vertical="center"/>
    </xf>
    <xf numFmtId="0" fontId="62" fillId="5" borderId="25" xfId="0" applyFont="1" applyFill="1" applyBorder="1" applyAlignment="1">
      <alignment vertical="center"/>
    </xf>
    <xf numFmtId="0" fontId="44" fillId="5" borderId="25" xfId="0" applyFont="1" applyFill="1" applyBorder="1" applyAlignment="1">
      <alignment vertical="center"/>
    </xf>
    <xf numFmtId="0" fontId="63" fillId="5" borderId="25" xfId="0" applyFont="1" applyFill="1" applyBorder="1" applyAlignment="1">
      <alignment vertical="center"/>
    </xf>
    <xf numFmtId="0" fontId="56" fillId="5" borderId="25" xfId="0" applyFont="1" applyFill="1" applyBorder="1" applyAlignment="1">
      <alignment vertical="center"/>
    </xf>
    <xf numFmtId="0" fontId="51" fillId="0" borderId="1" xfId="0" applyFont="1" applyFill="1" applyBorder="1" applyAlignment="1">
      <alignment vertical="center"/>
    </xf>
    <xf numFmtId="0" fontId="37" fillId="0" borderId="26" xfId="0" applyFont="1" applyBorder="1" applyAlignment="1">
      <alignment vertical="center"/>
    </xf>
    <xf numFmtId="0" fontId="34" fillId="8" borderId="25" xfId="0" applyFont="1" applyFill="1" applyBorder="1" applyAlignment="1">
      <alignment horizontal="center" vertical="center"/>
    </xf>
    <xf numFmtId="0" fontId="5" fillId="6" borderId="25" xfId="0" applyFont="1" applyFill="1" applyBorder="1" applyAlignment="1">
      <alignment horizontal="center" vertical="center" wrapText="1"/>
    </xf>
    <xf numFmtId="0" fontId="70" fillId="0" borderId="25" xfId="0" applyFont="1" applyFill="1" applyBorder="1" applyAlignment="1">
      <alignment horizontal="center" vertical="center" wrapText="1"/>
    </xf>
    <xf numFmtId="0" fontId="49" fillId="6" borderId="24" xfId="0" applyFont="1" applyFill="1" applyBorder="1" applyAlignment="1">
      <alignment horizontal="left" vertical="center" wrapText="1" indent="1"/>
    </xf>
    <xf numFmtId="0" fontId="71" fillId="6" borderId="31" xfId="0" applyFont="1" applyFill="1" applyBorder="1" applyAlignment="1">
      <alignment horizontal="left" vertical="center" wrapText="1" indent="1"/>
    </xf>
    <xf numFmtId="0" fontId="49" fillId="8" borderId="38" xfId="0" applyFont="1" applyFill="1" applyBorder="1" applyAlignment="1">
      <alignment horizontal="center" vertical="center" wrapText="1"/>
    </xf>
    <xf numFmtId="0" fontId="49" fillId="0" borderId="30" xfId="0" quotePrefix="1" applyFont="1" applyFill="1" applyBorder="1" applyAlignment="1">
      <alignment horizontal="center" vertical="center" wrapText="1"/>
    </xf>
    <xf numFmtId="0" fontId="43" fillId="0" borderId="2" xfId="0" applyFont="1" applyFill="1" applyBorder="1"/>
    <xf numFmtId="0" fontId="36" fillId="0" borderId="0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horizontal="left" vertical="center" indent="1"/>
    </xf>
    <xf numFmtId="0" fontId="48" fillId="0" borderId="0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0" fontId="60" fillId="0" borderId="0" xfId="2" applyFont="1" applyFill="1" applyBorder="1" applyAlignment="1" applyProtection="1">
      <alignment horizontal="center" vertical="center"/>
      <protection locked="0"/>
    </xf>
    <xf numFmtId="0" fontId="42" fillId="0" borderId="0" xfId="0" applyFont="1" applyFill="1" applyBorder="1" applyAlignment="1">
      <alignment horizontal="center" vertical="center"/>
    </xf>
    <xf numFmtId="0" fontId="64" fillId="0" borderId="0" xfId="0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vertical="center"/>
    </xf>
    <xf numFmtId="0" fontId="48" fillId="0" borderId="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 vertical="center"/>
    </xf>
    <xf numFmtId="0" fontId="43" fillId="0" borderId="3" xfId="0" applyFont="1" applyFill="1" applyBorder="1"/>
    <xf numFmtId="0" fontId="4" fillId="7" borderId="20" xfId="0" applyFont="1" applyFill="1" applyBorder="1" applyAlignment="1">
      <alignment vertical="center"/>
    </xf>
    <xf numFmtId="0" fontId="4" fillId="7" borderId="14" xfId="0" applyFont="1" applyFill="1" applyBorder="1" applyAlignment="1">
      <alignment vertical="center"/>
    </xf>
    <xf numFmtId="0" fontId="4" fillId="7" borderId="15" xfId="0" applyFont="1" applyFill="1" applyBorder="1" applyAlignment="1">
      <alignment vertical="center"/>
    </xf>
    <xf numFmtId="0" fontId="43" fillId="6" borderId="24" xfId="0" applyFont="1" applyFill="1" applyBorder="1" applyAlignment="1">
      <alignment horizontal="left" vertical="center" wrapText="1" indent="1"/>
    </xf>
    <xf numFmtId="0" fontId="43" fillId="6" borderId="31" xfId="0" applyFont="1" applyFill="1" applyBorder="1" applyAlignment="1">
      <alignment horizontal="left" vertical="center" wrapText="1" indent="1"/>
    </xf>
    <xf numFmtId="0" fontId="48" fillId="0" borderId="25" xfId="0" applyFont="1" applyBorder="1" applyAlignment="1">
      <alignment horizontal="left" vertical="center" wrapText="1"/>
    </xf>
    <xf numFmtId="0" fontId="48" fillId="0" borderId="25" xfId="0" applyFont="1" applyFill="1" applyBorder="1" applyAlignment="1">
      <alignment horizontal="left" vertical="center" wrapText="1"/>
    </xf>
    <xf numFmtId="0" fontId="48" fillId="0" borderId="31" xfId="0" applyFont="1" applyFill="1" applyBorder="1" applyAlignment="1">
      <alignment horizontal="center" vertical="center" wrapText="1"/>
    </xf>
    <xf numFmtId="0" fontId="43" fillId="0" borderId="0" xfId="0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right" vertical="center"/>
    </xf>
    <xf numFmtId="0" fontId="48" fillId="6" borderId="31" xfId="0" applyFont="1" applyFill="1" applyBorder="1" applyAlignment="1">
      <alignment horizontal="center" vertical="center" wrapText="1"/>
    </xf>
    <xf numFmtId="0" fontId="50" fillId="7" borderId="39" xfId="0" applyFont="1" applyFill="1" applyBorder="1" applyAlignment="1">
      <alignment horizontal="center" vertical="center" wrapText="1"/>
    </xf>
    <xf numFmtId="0" fontId="7" fillId="7" borderId="14" xfId="0" applyFont="1" applyFill="1" applyBorder="1" applyAlignment="1">
      <alignment vertical="center"/>
    </xf>
    <xf numFmtId="0" fontId="11" fillId="0" borderId="25" xfId="0" applyFont="1" applyFill="1" applyBorder="1" applyAlignment="1">
      <alignment horizontal="left" vertical="center" wrapText="1" indent="1"/>
    </xf>
    <xf numFmtId="0" fontId="48" fillId="0" borderId="24" xfId="0" applyFont="1" applyFill="1" applyBorder="1" applyAlignment="1">
      <alignment vertical="center"/>
    </xf>
    <xf numFmtId="0" fontId="48" fillId="0" borderId="34" xfId="0" applyFont="1" applyFill="1" applyBorder="1" applyAlignment="1">
      <alignment vertical="center"/>
    </xf>
    <xf numFmtId="0" fontId="0" fillId="5" borderId="14" xfId="0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8" fillId="0" borderId="48" xfId="0" applyFont="1" applyFill="1" applyBorder="1" applyAlignment="1">
      <alignment horizontal="center" vertical="center"/>
    </xf>
    <xf numFmtId="0" fontId="47" fillId="0" borderId="19" xfId="0" applyFont="1" applyFill="1" applyBorder="1" applyAlignment="1">
      <alignment vertical="center"/>
    </xf>
    <xf numFmtId="0" fontId="47" fillId="0" borderId="1" xfId="0" applyFont="1" applyFill="1" applyBorder="1" applyAlignment="1">
      <alignment vertical="center"/>
    </xf>
    <xf numFmtId="0" fontId="47" fillId="0" borderId="19" xfId="0" applyFont="1" applyBorder="1" applyAlignment="1">
      <alignment vertical="center"/>
    </xf>
    <xf numFmtId="0" fontId="47" fillId="0" borderId="1" xfId="0" applyFont="1" applyBorder="1" applyAlignment="1">
      <alignment vertical="center"/>
    </xf>
    <xf numFmtId="0" fontId="39" fillId="0" borderId="19" xfId="0" applyFont="1" applyBorder="1" applyAlignment="1">
      <alignment vertical="center"/>
    </xf>
    <xf numFmtId="0" fontId="39" fillId="0" borderId="1" xfId="0" applyFont="1" applyBorder="1" applyAlignment="1">
      <alignment vertical="center"/>
    </xf>
    <xf numFmtId="0" fontId="12" fillId="0" borderId="41" xfId="0" applyFont="1" applyFill="1" applyBorder="1" applyAlignment="1">
      <alignment horizontal="center" vertical="center"/>
    </xf>
    <xf numFmtId="0" fontId="11" fillId="0" borderId="26" xfId="0" applyFont="1" applyFill="1" applyBorder="1" applyAlignment="1">
      <alignment horizontal="left" vertical="center" indent="1"/>
    </xf>
    <xf numFmtId="0" fontId="43" fillId="0" borderId="25" xfId="0" applyFont="1" applyBorder="1" applyAlignment="1">
      <alignment horizontal="center" vertical="center"/>
    </xf>
    <xf numFmtId="0" fontId="43" fillId="0" borderId="34" xfId="0" applyFont="1" applyBorder="1" applyAlignment="1">
      <alignment horizontal="center" vertical="center"/>
    </xf>
    <xf numFmtId="0" fontId="39" fillId="9" borderId="0" xfId="0" applyFont="1" applyFill="1" applyBorder="1"/>
    <xf numFmtId="0" fontId="0" fillId="9" borderId="0" xfId="0" applyFont="1" applyFill="1" applyBorder="1"/>
    <xf numFmtId="0" fontId="72" fillId="7" borderId="0" xfId="0" applyFont="1" applyFill="1"/>
    <xf numFmtId="0" fontId="72" fillId="0" borderId="0" xfId="0" applyFont="1" applyFill="1"/>
    <xf numFmtId="0" fontId="47" fillId="0" borderId="0" xfId="0" applyFont="1"/>
    <xf numFmtId="0" fontId="72" fillId="0" borderId="0" xfId="0" applyFont="1"/>
    <xf numFmtId="0" fontId="48" fillId="6" borderId="14" xfId="0" applyFont="1" applyFill="1" applyBorder="1" applyAlignment="1">
      <alignment horizontal="center" vertical="center" wrapText="1"/>
    </xf>
    <xf numFmtId="0" fontId="73" fillId="0" borderId="20" xfId="0" applyFont="1" applyFill="1" applyBorder="1" applyAlignment="1">
      <alignment horizontal="left" vertical="center" indent="1"/>
    </xf>
    <xf numFmtId="0" fontId="48" fillId="6" borderId="25" xfId="2" applyFont="1" applyFill="1" applyBorder="1" applyAlignment="1">
      <alignment horizontal="center" vertical="center" wrapText="1"/>
    </xf>
    <xf numFmtId="0" fontId="43" fillId="6" borderId="25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/>
    </xf>
    <xf numFmtId="0" fontId="11" fillId="6" borderId="25" xfId="0" applyFont="1" applyFill="1" applyBorder="1" applyAlignment="1">
      <alignment horizontal="center" vertical="center" wrapText="1"/>
    </xf>
    <xf numFmtId="0" fontId="42" fillId="8" borderId="38" xfId="0" applyFont="1" applyFill="1" applyBorder="1" applyAlignment="1">
      <alignment horizontal="center" vertical="center" wrapText="1"/>
    </xf>
    <xf numFmtId="0" fontId="37" fillId="0" borderId="26" xfId="0" applyFont="1" applyBorder="1" applyAlignment="1"/>
    <xf numFmtId="0" fontId="42" fillId="8" borderId="25" xfId="0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left" vertical="center"/>
    </xf>
    <xf numFmtId="0" fontId="35" fillId="0" borderId="26" xfId="0" applyFont="1" applyBorder="1" applyAlignment="1">
      <alignment vertical="center"/>
    </xf>
    <xf numFmtId="0" fontId="49" fillId="0" borderId="26" xfId="0" applyFont="1" applyBorder="1" applyAlignment="1">
      <alignment vertical="center"/>
    </xf>
    <xf numFmtId="0" fontId="49" fillId="0" borderId="26" xfId="0" applyFont="1" applyBorder="1" applyAlignment="1">
      <alignment horizontal="center" vertical="center"/>
    </xf>
    <xf numFmtId="0" fontId="49" fillId="0" borderId="50" xfId="0" applyFont="1" applyBorder="1" applyAlignment="1">
      <alignment vertical="center"/>
    </xf>
    <xf numFmtId="0" fontId="32" fillId="8" borderId="25" xfId="0" applyFont="1" applyFill="1" applyBorder="1" applyAlignment="1">
      <alignment horizontal="center" vertical="center"/>
    </xf>
    <xf numFmtId="0" fontId="74" fillId="8" borderId="25" xfId="0" applyFont="1" applyFill="1" applyBorder="1" applyAlignment="1">
      <alignment horizontal="center" vertical="center" wrapText="1"/>
    </xf>
    <xf numFmtId="0" fontId="48" fillId="0" borderId="25" xfId="2" applyFont="1" applyFill="1" applyBorder="1" applyAlignment="1">
      <alignment horizontal="center" vertical="center" wrapText="1"/>
    </xf>
    <xf numFmtId="0" fontId="43" fillId="0" borderId="25" xfId="0" applyFont="1" applyFill="1" applyBorder="1" applyAlignment="1">
      <alignment horizontal="center" vertical="center" wrapText="1"/>
    </xf>
    <xf numFmtId="0" fontId="48" fillId="0" borderId="31" xfId="2" applyFont="1" applyFill="1" applyBorder="1" applyAlignment="1">
      <alignment horizontal="center" vertical="center"/>
    </xf>
    <xf numFmtId="0" fontId="48" fillId="0" borderId="31" xfId="0" applyFont="1" applyFill="1" applyBorder="1" applyAlignment="1">
      <alignment horizontal="center" vertical="center" wrapText="1"/>
    </xf>
    <xf numFmtId="0" fontId="43" fillId="0" borderId="31" xfId="0" quotePrefix="1" applyFont="1" applyFill="1" applyBorder="1" applyAlignment="1">
      <alignment horizontal="center" vertical="center"/>
    </xf>
    <xf numFmtId="0" fontId="43" fillId="0" borderId="31" xfId="0" quotePrefix="1" applyFont="1" applyFill="1" applyBorder="1" applyAlignment="1">
      <alignment horizontal="center" vertical="center" wrapText="1"/>
    </xf>
    <xf numFmtId="0" fontId="75" fillId="0" borderId="0" xfId="0" applyFont="1" applyBorder="1" applyAlignment="1">
      <alignment horizontal="center" vertical="center"/>
    </xf>
    <xf numFmtId="0" fontId="57" fillId="7" borderId="0" xfId="0" applyFont="1" applyFill="1"/>
    <xf numFmtId="0" fontId="57" fillId="0" borderId="0" xfId="0" applyFont="1" applyFill="1"/>
    <xf numFmtId="0" fontId="57" fillId="0" borderId="0" xfId="0" applyFont="1"/>
    <xf numFmtId="0" fontId="48" fillId="9" borderId="25" xfId="0" applyFont="1" applyFill="1" applyBorder="1" applyAlignment="1">
      <alignment horizontal="center" vertical="center" wrapText="1"/>
    </xf>
    <xf numFmtId="0" fontId="76" fillId="0" borderId="0" xfId="0" applyFont="1" applyBorder="1" applyAlignment="1">
      <alignment vertical="center"/>
    </xf>
    <xf numFmtId="0" fontId="57" fillId="7" borderId="0" xfId="0" applyFont="1" applyFill="1" applyBorder="1" applyAlignment="1">
      <alignment horizontal="left" vertical="center"/>
    </xf>
    <xf numFmtId="0" fontId="56" fillId="0" borderId="0" xfId="0" applyFont="1" applyBorder="1" applyAlignment="1">
      <alignment vertical="center"/>
    </xf>
    <xf numFmtId="0" fontId="57" fillId="0" borderId="0" xfId="0" applyFont="1" applyFill="1" applyBorder="1" applyAlignment="1">
      <alignment horizontal="left" vertical="center"/>
    </xf>
    <xf numFmtId="0" fontId="72" fillId="0" borderId="0" xfId="0" applyFont="1" applyFill="1" applyBorder="1" applyAlignment="1">
      <alignment horizontal="left" vertical="center"/>
    </xf>
    <xf numFmtId="0" fontId="47" fillId="0" borderId="0" xfId="0" applyFont="1" applyFill="1"/>
    <xf numFmtId="0" fontId="77" fillId="0" borderId="0" xfId="0" applyFont="1" applyBorder="1" applyAlignment="1">
      <alignment vertical="center"/>
    </xf>
    <xf numFmtId="0" fontId="77" fillId="7" borderId="0" xfId="0" applyFont="1" applyFill="1" applyBorder="1" applyAlignment="1">
      <alignment vertical="center"/>
    </xf>
    <xf numFmtId="0" fontId="65" fillId="0" borderId="0" xfId="0" applyFont="1" applyBorder="1" applyAlignment="1">
      <alignment vertical="center"/>
    </xf>
    <xf numFmtId="0" fontId="66" fillId="7" borderId="39" xfId="0" applyFont="1" applyFill="1" applyBorder="1" applyAlignment="1">
      <alignment horizontal="center" vertical="center" wrapText="1"/>
    </xf>
    <xf numFmtId="0" fontId="44" fillId="5" borderId="25" xfId="0" applyFont="1" applyFill="1" applyBorder="1" applyAlignment="1">
      <alignment horizontal="center" vertical="center"/>
    </xf>
    <xf numFmtId="0" fontId="77" fillId="0" borderId="0" xfId="0" applyFont="1" applyFill="1" applyBorder="1" applyAlignment="1">
      <alignment horizontal="left" vertical="center"/>
    </xf>
    <xf numFmtId="0" fontId="48" fillId="0" borderId="24" xfId="0" applyFont="1" applyBorder="1" applyAlignment="1">
      <alignment horizontal="left" vertical="center" indent="1"/>
    </xf>
    <xf numFmtId="0" fontId="48" fillId="0" borderId="14" xfId="0" applyFont="1" applyBorder="1" applyAlignment="1">
      <alignment horizontal="left" vertical="center" indent="1"/>
    </xf>
    <xf numFmtId="0" fontId="77" fillId="0" borderId="0" xfId="0" applyFont="1" applyFill="1" applyBorder="1" applyAlignment="1">
      <alignment horizontal="left" vertical="center"/>
    </xf>
    <xf numFmtId="0" fontId="43" fillId="9" borderId="25" xfId="0" applyFont="1" applyFill="1" applyBorder="1" applyAlignment="1">
      <alignment horizontal="center" vertical="center" wrapText="1"/>
    </xf>
    <xf numFmtId="0" fontId="48" fillId="9" borderId="25" xfId="0" applyFont="1" applyFill="1" applyBorder="1" applyAlignment="1">
      <alignment horizontal="center" vertical="center"/>
    </xf>
    <xf numFmtId="0" fontId="43" fillId="9" borderId="31" xfId="0" quotePrefix="1" applyFont="1" applyFill="1" applyBorder="1" applyAlignment="1">
      <alignment horizontal="center" vertical="center"/>
    </xf>
    <xf numFmtId="0" fontId="77" fillId="0" borderId="0" xfId="0" applyFont="1"/>
    <xf numFmtId="0" fontId="77" fillId="0" borderId="0" xfId="0" applyFont="1" applyFill="1"/>
    <xf numFmtId="0" fontId="78" fillId="0" borderId="0" xfId="0" applyFont="1"/>
    <xf numFmtId="0" fontId="39" fillId="9" borderId="4" xfId="0" applyFont="1" applyFill="1" applyBorder="1" applyAlignment="1">
      <alignment horizontal="center" vertical="center"/>
    </xf>
    <xf numFmtId="0" fontId="39" fillId="9" borderId="25" xfId="2" applyFont="1" applyFill="1" applyBorder="1" applyAlignment="1" applyProtection="1">
      <alignment horizontal="center" vertical="center"/>
      <protection locked="0"/>
    </xf>
    <xf numFmtId="0" fontId="12" fillId="6" borderId="40" xfId="0" applyFont="1" applyFill="1" applyBorder="1" applyAlignment="1">
      <alignment horizontal="center" vertical="center"/>
    </xf>
    <xf numFmtId="0" fontId="11" fillId="6" borderId="24" xfId="0" applyFont="1" applyFill="1" applyBorder="1" applyAlignment="1">
      <alignment horizontal="left" vertical="center"/>
    </xf>
    <xf numFmtId="0" fontId="11" fillId="6" borderId="14" xfId="0" applyFont="1" applyFill="1" applyBorder="1" applyAlignment="1">
      <alignment horizontal="left" vertical="center"/>
    </xf>
    <xf numFmtId="0" fontId="77" fillId="0" borderId="0" xfId="0" applyFont="1" applyFill="1" applyBorder="1" applyAlignment="1">
      <alignment horizontal="left" vertical="center"/>
    </xf>
    <xf numFmtId="0" fontId="48" fillId="0" borderId="24" xfId="0" applyFont="1" applyBorder="1" applyAlignment="1">
      <alignment horizontal="left" vertical="center" indent="1"/>
    </xf>
    <xf numFmtId="0" fontId="48" fillId="0" borderId="14" xfId="0" applyFont="1" applyBorder="1" applyAlignment="1">
      <alignment horizontal="left" vertical="center" indent="1"/>
    </xf>
    <xf numFmtId="0" fontId="39" fillId="10" borderId="25" xfId="2" applyFont="1" applyFill="1" applyBorder="1" applyAlignment="1" applyProtection="1">
      <alignment horizontal="center" vertical="center"/>
      <protection locked="0"/>
    </xf>
    <xf numFmtId="0" fontId="48" fillId="0" borderId="14" xfId="0" applyFont="1" applyBorder="1" applyAlignment="1">
      <alignment vertical="center"/>
    </xf>
    <xf numFmtId="0" fontId="79" fillId="0" borderId="22" xfId="0" applyFont="1" applyBorder="1" applyAlignment="1">
      <alignment horizontal="left" vertical="center"/>
    </xf>
    <xf numFmtId="0" fontId="79" fillId="0" borderId="14" xfId="0" applyFont="1" applyBorder="1" applyAlignment="1">
      <alignment horizontal="left" vertical="center"/>
    </xf>
    <xf numFmtId="0" fontId="26" fillId="0" borderId="31" xfId="0" applyFont="1" applyFill="1" applyBorder="1" applyAlignment="1">
      <alignment horizontal="left" vertical="center"/>
    </xf>
    <xf numFmtId="0" fontId="79" fillId="0" borderId="31" xfId="0" applyFont="1" applyBorder="1" applyAlignment="1">
      <alignment horizontal="left" vertical="center"/>
    </xf>
    <xf numFmtId="0" fontId="80" fillId="0" borderId="0" xfId="0" applyFont="1"/>
    <xf numFmtId="0" fontId="79" fillId="0" borderId="26" xfId="0" applyFont="1" applyBorder="1" applyAlignment="1">
      <alignment horizontal="left" vertical="center"/>
    </xf>
    <xf numFmtId="0" fontId="79" fillId="5" borderId="14" xfId="0" applyFont="1" applyFill="1" applyBorder="1" applyAlignment="1">
      <alignment horizontal="left" vertical="center"/>
    </xf>
    <xf numFmtId="0" fontId="26" fillId="0" borderId="22" xfId="0" applyFont="1" applyBorder="1" applyAlignment="1">
      <alignment horizontal="left" vertical="center"/>
    </xf>
    <xf numFmtId="0" fontId="27" fillId="7" borderId="14" xfId="0" applyFont="1" applyFill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12" xfId="0" applyFont="1" applyBorder="1" applyAlignment="1">
      <alignment horizontal="left" vertical="center"/>
    </xf>
    <xf numFmtId="0" fontId="81" fillId="9" borderId="4" xfId="0" applyFont="1" applyFill="1" applyBorder="1" applyAlignment="1">
      <alignment horizontal="center" vertical="center"/>
    </xf>
    <xf numFmtId="0" fontId="81" fillId="0" borderId="25" xfId="0" applyFont="1" applyFill="1" applyBorder="1" applyAlignment="1">
      <alignment horizontal="center" vertical="center"/>
    </xf>
    <xf numFmtId="0" fontId="81" fillId="0" borderId="25" xfId="2" applyFont="1" applyFill="1" applyBorder="1" applyAlignment="1" applyProtection="1">
      <alignment horizontal="center" vertical="center"/>
      <protection locked="0"/>
    </xf>
    <xf numFmtId="0" fontId="81" fillId="10" borderId="25" xfId="2" applyFont="1" applyFill="1" applyBorder="1" applyAlignment="1" applyProtection="1">
      <alignment horizontal="center" vertical="center"/>
      <protection locked="0"/>
    </xf>
    <xf numFmtId="0" fontId="81" fillId="9" borderId="25" xfId="2" applyFont="1" applyFill="1" applyBorder="1" applyAlignment="1" applyProtection="1">
      <alignment horizontal="center" vertical="center"/>
      <protection locked="0"/>
    </xf>
    <xf numFmtId="0" fontId="81" fillId="5" borderId="14" xfId="0" applyFont="1" applyFill="1" applyBorder="1" applyAlignment="1">
      <alignment vertical="center"/>
    </xf>
    <xf numFmtId="0" fontId="81" fillId="0" borderId="43" xfId="0" applyFont="1" applyFill="1" applyBorder="1" applyAlignment="1">
      <alignment horizontal="center" vertical="center"/>
    </xf>
    <xf numFmtId="0" fontId="82" fillId="5" borderId="14" xfId="0" applyFont="1" applyFill="1" applyBorder="1" applyAlignment="1">
      <alignment vertical="center"/>
    </xf>
    <xf numFmtId="0" fontId="83" fillId="5" borderId="14" xfId="0" applyFont="1" applyFill="1" applyBorder="1" applyAlignment="1">
      <alignment vertical="center"/>
    </xf>
    <xf numFmtId="0" fontId="30" fillId="0" borderId="25" xfId="2" applyFont="1" applyFill="1" applyBorder="1" applyAlignment="1" applyProtection="1">
      <alignment horizontal="center" vertical="center"/>
      <protection locked="0"/>
    </xf>
    <xf numFmtId="0" fontId="27" fillId="7" borderId="14" xfId="0" applyFont="1" applyFill="1" applyBorder="1" applyAlignment="1">
      <alignment vertical="center"/>
    </xf>
    <xf numFmtId="0" fontId="84" fillId="0" borderId="25" xfId="2" applyFont="1" applyBorder="1" applyAlignment="1">
      <alignment horizontal="center" vertical="center"/>
    </xf>
    <xf numFmtId="0" fontId="84" fillId="0" borderId="48" xfId="2" applyFont="1" applyBorder="1" applyAlignment="1">
      <alignment horizontal="center" vertical="center"/>
    </xf>
    <xf numFmtId="0" fontId="79" fillId="0" borderId="0" xfId="0" applyFont="1" applyFill="1" applyBorder="1" applyAlignment="1">
      <alignment horizontal="center" vertical="center"/>
    </xf>
    <xf numFmtId="0" fontId="26" fillId="7" borderId="14" xfId="0" applyFont="1" applyFill="1" applyBorder="1" applyAlignment="1">
      <alignment vertical="center"/>
    </xf>
    <xf numFmtId="0" fontId="79" fillId="0" borderId="4" xfId="0" applyFont="1" applyFill="1" applyBorder="1" applyAlignment="1">
      <alignment horizontal="center" vertical="center"/>
    </xf>
    <xf numFmtId="0" fontId="79" fillId="5" borderId="14" xfId="0" applyFont="1" applyFill="1" applyBorder="1" applyAlignment="1">
      <alignment vertical="center"/>
    </xf>
    <xf numFmtId="0" fontId="26" fillId="0" borderId="25" xfId="2" applyFont="1" applyBorder="1" applyAlignment="1">
      <alignment horizontal="center" vertical="center"/>
    </xf>
    <xf numFmtId="0" fontId="85" fillId="0" borderId="0" xfId="0" applyFont="1"/>
    <xf numFmtId="0" fontId="86" fillId="9" borderId="0" xfId="0" applyFont="1" applyFill="1"/>
    <xf numFmtId="0" fontId="47" fillId="9" borderId="0" xfId="0" applyFont="1" applyFill="1"/>
    <xf numFmtId="0" fontId="26" fillId="7" borderId="51" xfId="2" applyFont="1" applyFill="1" applyBorder="1" applyAlignment="1">
      <alignment horizontal="center" vertical="center"/>
    </xf>
    <xf numFmtId="0" fontId="84" fillId="7" borderId="52" xfId="2" applyFont="1" applyFill="1" applyBorder="1" applyAlignment="1">
      <alignment horizontal="center" vertical="center"/>
    </xf>
    <xf numFmtId="0" fontId="26" fillId="7" borderId="52" xfId="2" applyFont="1" applyFill="1" applyBorder="1" applyAlignment="1" applyProtection="1">
      <alignment horizontal="center" vertical="center"/>
    </xf>
    <xf numFmtId="0" fontId="26" fillId="7" borderId="52" xfId="2" applyFont="1" applyFill="1" applyBorder="1" applyAlignment="1">
      <alignment horizontal="center" vertical="center"/>
    </xf>
    <xf numFmtId="0" fontId="26" fillId="7" borderId="53" xfId="2" applyFont="1" applyFill="1" applyBorder="1" applyAlignment="1">
      <alignment horizontal="center" vertical="center"/>
    </xf>
    <xf numFmtId="0" fontId="30" fillId="11" borderId="25" xfId="2" applyFont="1" applyFill="1" applyBorder="1" applyAlignment="1" applyProtection="1">
      <alignment horizontal="center" vertical="center"/>
      <protection locked="0"/>
    </xf>
    <xf numFmtId="0" fontId="26" fillId="2" borderId="0" xfId="2" applyFont="1" applyFill="1" applyBorder="1" applyAlignment="1">
      <alignment horizontal="center" vertical="center"/>
    </xf>
    <xf numFmtId="0" fontId="30" fillId="7" borderId="25" xfId="2" applyFont="1" applyFill="1" applyBorder="1" applyAlignment="1" applyProtection="1">
      <alignment horizontal="center" vertical="center"/>
      <protection locked="0"/>
    </xf>
    <xf numFmtId="0" fontId="26" fillId="2" borderId="51" xfId="2" applyFont="1" applyFill="1" applyBorder="1" applyAlignment="1">
      <alignment horizontal="center" vertical="center"/>
    </xf>
    <xf numFmtId="0" fontId="26" fillId="2" borderId="3" xfId="2" applyFont="1" applyFill="1" applyBorder="1" applyAlignment="1">
      <alignment horizontal="center" vertical="center"/>
    </xf>
    <xf numFmtId="0" fontId="30" fillId="2" borderId="0" xfId="2" applyFont="1" applyFill="1" applyBorder="1" applyAlignment="1" applyProtection="1">
      <alignment horizontal="center" vertical="center"/>
      <protection locked="0"/>
    </xf>
    <xf numFmtId="0" fontId="30" fillId="0" borderId="25" xfId="2" applyFont="1" applyBorder="1" applyAlignment="1" applyProtection="1">
      <alignment horizontal="center" vertical="center"/>
      <protection locked="0"/>
    </xf>
    <xf numFmtId="0" fontId="26" fillId="11" borderId="31" xfId="2" applyFont="1" applyFill="1" applyBorder="1" applyAlignment="1">
      <alignment horizontal="center" vertical="center"/>
    </xf>
    <xf numFmtId="0" fontId="26" fillId="11" borderId="25" xfId="2" applyFont="1" applyFill="1" applyBorder="1" applyAlignment="1">
      <alignment horizontal="center" vertical="center"/>
    </xf>
    <xf numFmtId="0" fontId="26" fillId="0" borderId="31" xfId="2" applyFont="1" applyBorder="1" applyAlignment="1">
      <alignment horizontal="center" vertical="center"/>
    </xf>
    <xf numFmtId="0" fontId="26" fillId="0" borderId="25" xfId="2" applyFont="1" applyFill="1" applyBorder="1" applyAlignment="1">
      <alignment horizontal="center" vertical="center"/>
    </xf>
    <xf numFmtId="0" fontId="26" fillId="0" borderId="34" xfId="2" applyFont="1" applyFill="1" applyBorder="1" applyAlignment="1">
      <alignment horizontal="center" vertical="center"/>
    </xf>
    <xf numFmtId="0" fontId="26" fillId="0" borderId="31" xfId="2" applyFont="1" applyFill="1" applyBorder="1" applyAlignment="1">
      <alignment horizontal="center" vertical="center"/>
    </xf>
    <xf numFmtId="0" fontId="26" fillId="0" borderId="34" xfId="2" applyFont="1" applyBorder="1" applyAlignment="1">
      <alignment horizontal="center" vertical="center"/>
    </xf>
    <xf numFmtId="0" fontId="80" fillId="0" borderId="25" xfId="0" applyFont="1" applyBorder="1" applyAlignment="1">
      <alignment horizontal="center" vertical="center"/>
    </xf>
    <xf numFmtId="0" fontId="80" fillId="0" borderId="24" xfId="0" applyFont="1" applyBorder="1" applyAlignment="1">
      <alignment horizontal="center" vertical="center"/>
    </xf>
    <xf numFmtId="0" fontId="80" fillId="0" borderId="34" xfId="0" applyFont="1" applyBorder="1" applyAlignment="1">
      <alignment horizontal="center" vertical="center"/>
    </xf>
    <xf numFmtId="0" fontId="46" fillId="5" borderId="7" xfId="0" applyFont="1" applyFill="1" applyBorder="1" applyAlignment="1">
      <alignment horizontal="center" vertical="center"/>
    </xf>
    <xf numFmtId="0" fontId="46" fillId="5" borderId="8" xfId="0" applyFont="1" applyFill="1" applyBorder="1" applyAlignment="1">
      <alignment horizontal="center" vertical="center"/>
    </xf>
    <xf numFmtId="0" fontId="77" fillId="0" borderId="0" xfId="0" applyFont="1" applyFill="1" applyBorder="1" applyAlignment="1">
      <alignment horizontal="left" vertical="center"/>
    </xf>
    <xf numFmtId="0" fontId="45" fillId="5" borderId="1" xfId="0" applyFont="1" applyFill="1" applyBorder="1" applyAlignment="1">
      <alignment horizontal="center" vertical="center"/>
    </xf>
    <xf numFmtId="0" fontId="42" fillId="7" borderId="54" xfId="0" applyFont="1" applyFill="1" applyBorder="1" applyAlignment="1">
      <alignment horizontal="center" vertical="center"/>
    </xf>
    <xf numFmtId="0" fontId="42" fillId="7" borderId="39" xfId="0" applyFont="1" applyFill="1" applyBorder="1" applyAlignment="1">
      <alignment horizontal="center" vertical="center"/>
    </xf>
    <xf numFmtId="0" fontId="42" fillId="7" borderId="55" xfId="0" applyFont="1" applyFill="1" applyBorder="1" applyAlignment="1">
      <alignment horizontal="center" vertical="center"/>
    </xf>
    <xf numFmtId="0" fontId="87" fillId="0" borderId="14" xfId="0" applyFont="1" applyBorder="1" applyAlignment="1">
      <alignment horizontal="left" vertical="center"/>
    </xf>
    <xf numFmtId="0" fontId="37" fillId="5" borderId="24" xfId="0" applyFont="1" applyFill="1" applyBorder="1" applyAlignment="1">
      <alignment horizontal="left" vertical="center"/>
    </xf>
    <xf numFmtId="0" fontId="37" fillId="5" borderId="14" xfId="0" applyFont="1" applyFill="1" applyBorder="1" applyAlignment="1">
      <alignment horizontal="left" vertical="center"/>
    </xf>
    <xf numFmtId="0" fontId="37" fillId="5" borderId="31" xfId="0" applyFont="1" applyFill="1" applyBorder="1" applyAlignment="1">
      <alignment horizontal="left" vertical="center"/>
    </xf>
    <xf numFmtId="0" fontId="48" fillId="0" borderId="24" xfId="0" applyFont="1" applyBorder="1" applyAlignment="1">
      <alignment horizontal="left" vertical="center" indent="1"/>
    </xf>
    <xf numFmtId="0" fontId="48" fillId="0" borderId="14" xfId="0" applyFont="1" applyBorder="1" applyAlignment="1">
      <alignment horizontal="left" vertical="center" indent="1"/>
    </xf>
    <xf numFmtId="0" fontId="48" fillId="0" borderId="31" xfId="0" applyFont="1" applyBorder="1" applyAlignment="1">
      <alignment horizontal="left" vertical="center" indent="1"/>
    </xf>
    <xf numFmtId="0" fontId="45" fillId="5" borderId="7" xfId="0" applyFont="1" applyFill="1" applyBorder="1" applyAlignment="1">
      <alignment horizontal="center" vertical="center"/>
    </xf>
    <xf numFmtId="0" fontId="87" fillId="0" borderId="20" xfId="0" applyFont="1" applyFill="1" applyBorder="1" applyAlignment="1">
      <alignment horizontal="left" vertical="center"/>
    </xf>
    <xf numFmtId="0" fontId="87" fillId="0" borderId="14" xfId="0" applyFont="1" applyFill="1" applyBorder="1" applyAlignment="1">
      <alignment horizontal="left" vertical="center"/>
    </xf>
    <xf numFmtId="0" fontId="48" fillId="0" borderId="24" xfId="0" applyFont="1" applyFill="1" applyBorder="1" applyAlignment="1">
      <alignment horizontal="center" vertical="center" wrapText="1"/>
    </xf>
    <xf numFmtId="0" fontId="48" fillId="0" borderId="14" xfId="0" applyFont="1" applyFill="1" applyBorder="1" applyAlignment="1">
      <alignment horizontal="center" vertical="center" wrapText="1"/>
    </xf>
    <xf numFmtId="0" fontId="48" fillId="0" borderId="31" xfId="0" applyFont="1" applyFill="1" applyBorder="1" applyAlignment="1">
      <alignment horizontal="center" vertical="center" wrapText="1"/>
    </xf>
    <xf numFmtId="0" fontId="48" fillId="0" borderId="29" xfId="0" applyFont="1" applyFill="1" applyBorder="1" applyAlignment="1">
      <alignment horizontal="center" vertical="center" wrapText="1"/>
    </xf>
    <xf numFmtId="0" fontId="48" fillId="0" borderId="26" xfId="0" applyFont="1" applyFill="1" applyBorder="1" applyAlignment="1">
      <alignment horizontal="center" vertical="center" wrapText="1"/>
    </xf>
    <xf numFmtId="0" fontId="48" fillId="0" borderId="56" xfId="0" applyFont="1" applyFill="1" applyBorder="1" applyAlignment="1">
      <alignment horizontal="center" vertical="center" wrapText="1"/>
    </xf>
    <xf numFmtId="0" fontId="11" fillId="0" borderId="24" xfId="0" applyFont="1" applyFill="1" applyBorder="1" applyAlignment="1">
      <alignment horizontal="center" vertical="center" wrapText="1"/>
    </xf>
    <xf numFmtId="0" fontId="11" fillId="0" borderId="14" xfId="0" applyFont="1" applyFill="1" applyBorder="1" applyAlignment="1">
      <alignment horizontal="center" vertical="center" wrapText="1"/>
    </xf>
    <xf numFmtId="0" fontId="11" fillId="0" borderId="31" xfId="0" applyFont="1" applyFill="1" applyBorder="1" applyAlignment="1">
      <alignment horizontal="center" vertical="center" wrapText="1"/>
    </xf>
    <xf numFmtId="0" fontId="11" fillId="0" borderId="24" xfId="0" applyFont="1" applyFill="1" applyBorder="1" applyAlignment="1">
      <alignment horizontal="center" vertical="center"/>
    </xf>
    <xf numFmtId="0" fontId="11" fillId="0" borderId="14" xfId="0" applyFont="1" applyFill="1" applyBorder="1" applyAlignment="1">
      <alignment horizontal="center" vertical="center"/>
    </xf>
    <xf numFmtId="0" fontId="11" fillId="0" borderId="31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left" vertical="center" wrapText="1"/>
    </xf>
    <xf numFmtId="0" fontId="4" fillId="0" borderId="14" xfId="0" applyFont="1" applyFill="1" applyBorder="1" applyAlignment="1">
      <alignment horizontal="left" vertical="center" wrapText="1"/>
    </xf>
    <xf numFmtId="0" fontId="4" fillId="0" borderId="31" xfId="0" applyFont="1" applyFill="1" applyBorder="1" applyAlignment="1">
      <alignment horizontal="left" vertical="center" wrapText="1"/>
    </xf>
    <xf numFmtId="0" fontId="48" fillId="6" borderId="25" xfId="0" applyFont="1" applyFill="1" applyBorder="1" applyAlignment="1">
      <alignment horizontal="left" vertical="top" wrapText="1"/>
    </xf>
    <xf numFmtId="0" fontId="42" fillId="0" borderId="20" xfId="0" applyFont="1" applyFill="1" applyBorder="1" applyAlignment="1">
      <alignment horizontal="left" vertical="center" wrapText="1"/>
    </xf>
    <xf numFmtId="0" fontId="42" fillId="0" borderId="14" xfId="0" applyFont="1" applyFill="1" applyBorder="1" applyAlignment="1">
      <alignment horizontal="left" vertical="center" wrapText="1"/>
    </xf>
    <xf numFmtId="0" fontId="42" fillId="0" borderId="31" xfId="0" applyFont="1" applyFill="1" applyBorder="1" applyAlignment="1">
      <alignment horizontal="left" vertical="center" wrapText="1"/>
    </xf>
    <xf numFmtId="0" fontId="43" fillId="6" borderId="24" xfId="0" applyFont="1" applyFill="1" applyBorder="1" applyAlignment="1">
      <alignment horizontal="left" vertical="center" wrapText="1" indent="1"/>
    </xf>
    <xf numFmtId="0" fontId="43" fillId="6" borderId="31" xfId="0" applyFont="1" applyFill="1" applyBorder="1" applyAlignment="1">
      <alignment horizontal="left" vertical="center" wrapText="1" indent="1"/>
    </xf>
    <xf numFmtId="0" fontId="7" fillId="0" borderId="20" xfId="0" applyFont="1" applyFill="1" applyBorder="1" applyAlignment="1">
      <alignment horizontal="left" vertical="top" wrapText="1"/>
    </xf>
    <xf numFmtId="0" fontId="42" fillId="0" borderId="14" xfId="0" applyFont="1" applyFill="1" applyBorder="1" applyAlignment="1">
      <alignment horizontal="left" vertical="top"/>
    </xf>
    <xf numFmtId="0" fontId="42" fillId="0" borderId="31" xfId="0" applyFont="1" applyFill="1" applyBorder="1" applyAlignment="1">
      <alignment horizontal="left" vertical="top"/>
    </xf>
    <xf numFmtId="0" fontId="7" fillId="0" borderId="20" xfId="0" applyFont="1" applyFill="1" applyBorder="1" applyAlignment="1">
      <alignment horizontal="left" vertical="center" wrapText="1"/>
    </xf>
    <xf numFmtId="0" fontId="7" fillId="0" borderId="14" xfId="0" applyFont="1" applyFill="1" applyBorder="1" applyAlignment="1">
      <alignment horizontal="left" vertical="center" wrapText="1"/>
    </xf>
    <xf numFmtId="0" fontId="7" fillId="0" borderId="31" xfId="0" applyFont="1" applyFill="1" applyBorder="1" applyAlignment="1">
      <alignment horizontal="left" vertical="center" wrapText="1"/>
    </xf>
    <xf numFmtId="0" fontId="42" fillId="6" borderId="20" xfId="0" applyFont="1" applyFill="1" applyBorder="1" applyAlignment="1">
      <alignment horizontal="left" vertical="center" wrapText="1"/>
    </xf>
    <xf numFmtId="0" fontId="42" fillId="6" borderId="14" xfId="0" applyFont="1" applyFill="1" applyBorder="1" applyAlignment="1">
      <alignment horizontal="left" vertical="center" wrapText="1"/>
    </xf>
    <xf numFmtId="0" fontId="42" fillId="6" borderId="31" xfId="0" applyFont="1" applyFill="1" applyBorder="1" applyAlignment="1">
      <alignment horizontal="left" vertical="center" wrapText="1"/>
    </xf>
    <xf numFmtId="0" fontId="36" fillId="0" borderId="25" xfId="0" applyFont="1" applyFill="1" applyBorder="1" applyAlignment="1">
      <alignment horizontal="left" vertical="top"/>
    </xf>
    <xf numFmtId="0" fontId="49" fillId="0" borderId="20" xfId="0" applyFont="1" applyBorder="1" applyAlignment="1">
      <alignment horizontal="left" vertical="center"/>
    </xf>
    <xf numFmtId="0" fontId="49" fillId="0" borderId="14" xfId="0" applyFont="1" applyBorder="1" applyAlignment="1">
      <alignment horizontal="left" vertical="center"/>
    </xf>
    <xf numFmtId="0" fontId="70" fillId="0" borderId="20" xfId="0" applyFont="1" applyFill="1" applyBorder="1" applyAlignment="1">
      <alignment horizontal="left" vertical="center" wrapText="1"/>
    </xf>
    <xf numFmtId="0" fontId="70" fillId="0" borderId="14" xfId="0" applyFont="1" applyFill="1" applyBorder="1" applyAlignment="1">
      <alignment horizontal="left" vertical="center" wrapText="1"/>
    </xf>
    <xf numFmtId="0" fontId="43" fillId="0" borderId="24" xfId="0" applyFont="1" applyFill="1" applyBorder="1" applyAlignment="1">
      <alignment horizontal="left" vertical="center" wrapText="1" indent="1"/>
    </xf>
    <xf numFmtId="0" fontId="43" fillId="0" borderId="31" xfId="0" applyFont="1" applyFill="1" applyBorder="1" applyAlignment="1">
      <alignment horizontal="left" vertical="center" wrapText="1" indent="1"/>
    </xf>
    <xf numFmtId="0" fontId="36" fillId="8" borderId="20" xfId="0" applyFont="1" applyFill="1" applyBorder="1" applyAlignment="1">
      <alignment horizontal="left" vertical="center"/>
    </xf>
    <xf numFmtId="0" fontId="36" fillId="8" borderId="14" xfId="0" applyFont="1" applyFill="1" applyBorder="1" applyAlignment="1">
      <alignment horizontal="left" vertical="center"/>
    </xf>
    <xf numFmtId="0" fontId="36" fillId="8" borderId="15" xfId="0" applyFont="1" applyFill="1" applyBorder="1" applyAlignment="1">
      <alignment horizontal="left" vertical="center"/>
    </xf>
    <xf numFmtId="0" fontId="39" fillId="0" borderId="20" xfId="0" applyFont="1" applyFill="1" applyBorder="1" applyAlignment="1">
      <alignment horizontal="left" vertical="top" wrapText="1"/>
    </xf>
    <xf numFmtId="0" fontId="39" fillId="0" borderId="14" xfId="0" applyFont="1" applyFill="1" applyBorder="1" applyAlignment="1">
      <alignment horizontal="left" vertical="top" wrapText="1"/>
    </xf>
    <xf numFmtId="0" fontId="39" fillId="0" borderId="31" xfId="0" applyFont="1" applyFill="1" applyBorder="1" applyAlignment="1">
      <alignment horizontal="left" vertical="top" wrapText="1"/>
    </xf>
    <xf numFmtId="0" fontId="48" fillId="6" borderId="20" xfId="0" applyFont="1" applyFill="1" applyBorder="1" applyAlignment="1">
      <alignment horizontal="left" vertical="top" wrapText="1"/>
    </xf>
    <xf numFmtId="0" fontId="48" fillId="6" borderId="14" xfId="0" applyFont="1" applyFill="1" applyBorder="1" applyAlignment="1">
      <alignment horizontal="left" vertical="top"/>
    </xf>
    <xf numFmtId="0" fontId="48" fillId="6" borderId="31" xfId="0" applyFont="1" applyFill="1" applyBorder="1" applyAlignment="1">
      <alignment horizontal="left" vertical="top"/>
    </xf>
    <xf numFmtId="0" fontId="48" fillId="0" borderId="20" xfId="0" applyFont="1" applyFill="1" applyBorder="1" applyAlignment="1">
      <alignment horizontal="left" vertical="top" wrapText="1"/>
    </xf>
    <xf numFmtId="0" fontId="48" fillId="0" borderId="14" xfId="0" applyFont="1" applyFill="1" applyBorder="1" applyAlignment="1">
      <alignment horizontal="left" vertical="top"/>
    </xf>
    <xf numFmtId="0" fontId="48" fillId="0" borderId="31" xfId="0" applyFont="1" applyFill="1" applyBorder="1" applyAlignment="1">
      <alignment horizontal="left" vertical="top"/>
    </xf>
    <xf numFmtId="0" fontId="36" fillId="0" borderId="20" xfId="0" applyFont="1" applyFill="1" applyBorder="1" applyAlignment="1">
      <alignment horizontal="left" vertical="top"/>
    </xf>
    <xf numFmtId="0" fontId="36" fillId="0" borderId="14" xfId="0" applyFont="1" applyFill="1" applyBorder="1" applyAlignment="1">
      <alignment horizontal="left" vertical="top"/>
    </xf>
    <xf numFmtId="0" fontId="36" fillId="0" borderId="31" xfId="0" applyFont="1" applyFill="1" applyBorder="1" applyAlignment="1">
      <alignment horizontal="left" vertical="top"/>
    </xf>
    <xf numFmtId="0" fontId="36" fillId="0" borderId="24" xfId="0" applyFont="1" applyFill="1" applyBorder="1" applyAlignment="1">
      <alignment horizontal="left" vertical="top" wrapText="1"/>
    </xf>
    <xf numFmtId="0" fontId="6" fillId="0" borderId="20" xfId="0" applyFont="1" applyFill="1" applyBorder="1" applyAlignment="1">
      <alignment horizontal="left" vertical="center" wrapText="1"/>
    </xf>
    <xf numFmtId="0" fontId="42" fillId="6" borderId="20" xfId="0" applyFont="1" applyFill="1" applyBorder="1" applyAlignment="1">
      <alignment horizontal="left" vertical="top" wrapText="1"/>
    </xf>
    <xf numFmtId="0" fontId="48" fillId="6" borderId="14" xfId="0" applyFont="1" applyFill="1" applyBorder="1" applyAlignment="1">
      <alignment horizontal="left" vertical="top" wrapText="1"/>
    </xf>
    <xf numFmtId="0" fontId="48" fillId="6" borderId="31" xfId="0" applyFont="1" applyFill="1" applyBorder="1" applyAlignment="1">
      <alignment horizontal="left" vertical="top" wrapText="1"/>
    </xf>
    <xf numFmtId="0" fontId="48" fillId="6" borderId="20" xfId="0" applyFont="1" applyFill="1" applyBorder="1" applyAlignment="1">
      <alignment horizontal="left" vertical="top"/>
    </xf>
    <xf numFmtId="0" fontId="48" fillId="0" borderId="25" xfId="2" applyFont="1" applyFill="1" applyBorder="1" applyAlignment="1">
      <alignment horizontal="left" vertical="top" wrapText="1"/>
    </xf>
    <xf numFmtId="0" fontId="11" fillId="3" borderId="20" xfId="0" applyFont="1" applyFill="1" applyBorder="1" applyAlignment="1">
      <alignment horizontal="left" vertical="top"/>
    </xf>
    <xf numFmtId="0" fontId="11" fillId="3" borderId="14" xfId="0" applyFont="1" applyFill="1" applyBorder="1" applyAlignment="1">
      <alignment horizontal="left" vertical="top"/>
    </xf>
    <xf numFmtId="0" fontId="11" fillId="3" borderId="31" xfId="0" applyFont="1" applyFill="1" applyBorder="1" applyAlignment="1">
      <alignment horizontal="left" vertical="top"/>
    </xf>
    <xf numFmtId="0" fontId="48" fillId="6" borderId="14" xfId="2" applyFont="1" applyFill="1" applyBorder="1" applyAlignment="1">
      <alignment horizontal="left" vertical="top"/>
    </xf>
    <xf numFmtId="0" fontId="48" fillId="6" borderId="31" xfId="2" applyFont="1" applyFill="1" applyBorder="1" applyAlignment="1">
      <alignment horizontal="left" vertical="top"/>
    </xf>
    <xf numFmtId="0" fontId="48" fillId="0" borderId="14" xfId="2" applyFont="1" applyFill="1" applyBorder="1" applyAlignment="1">
      <alignment horizontal="left" vertical="top"/>
    </xf>
    <xf numFmtId="0" fontId="48" fillId="0" borderId="31" xfId="2" applyFont="1" applyFill="1" applyBorder="1" applyAlignment="1">
      <alignment horizontal="left" vertical="top"/>
    </xf>
    <xf numFmtId="0" fontId="36" fillId="0" borderId="20" xfId="0" applyFont="1" applyFill="1" applyBorder="1" applyAlignment="1">
      <alignment horizontal="left" vertical="top" wrapText="1"/>
    </xf>
    <xf numFmtId="0" fontId="43" fillId="0" borderId="9" xfId="0" applyFont="1" applyFill="1" applyBorder="1" applyAlignment="1">
      <alignment horizontal="left" vertical="top" wrapText="1"/>
    </xf>
    <xf numFmtId="0" fontId="43" fillId="0" borderId="7" xfId="0" applyFont="1" applyFill="1" applyBorder="1" applyAlignment="1">
      <alignment horizontal="left" vertical="top"/>
    </xf>
    <xf numFmtId="0" fontId="43" fillId="0" borderId="8" xfId="0" applyFont="1" applyFill="1" applyBorder="1" applyAlignment="1">
      <alignment horizontal="left" vertical="top"/>
    </xf>
    <xf numFmtId="0" fontId="87" fillId="0" borderId="20" xfId="0" applyFont="1" applyBorder="1" applyAlignment="1">
      <alignment horizontal="left" vertical="center"/>
    </xf>
    <xf numFmtId="0" fontId="36" fillId="0" borderId="9" xfId="0" applyFont="1" applyFill="1" applyBorder="1" applyAlignment="1">
      <alignment vertical="top" wrapText="1"/>
    </xf>
    <xf numFmtId="0" fontId="36" fillId="0" borderId="7" xfId="0" applyFont="1" applyFill="1" applyBorder="1" applyAlignment="1">
      <alignment vertical="top" wrapText="1"/>
    </xf>
    <xf numFmtId="0" fontId="36" fillId="0" borderId="8" xfId="0" applyFont="1" applyFill="1" applyBorder="1" applyAlignment="1">
      <alignment vertical="top" wrapText="1"/>
    </xf>
    <xf numFmtId="0" fontId="43" fillId="6" borderId="9" xfId="0" applyFont="1" applyFill="1" applyBorder="1" applyAlignment="1">
      <alignment horizontal="left" vertical="top" wrapText="1"/>
    </xf>
    <xf numFmtId="0" fontId="0" fillId="6" borderId="7" xfId="0" applyFill="1" applyBorder="1" applyAlignment="1">
      <alignment horizontal="left" vertical="top"/>
    </xf>
    <xf numFmtId="0" fontId="0" fillId="6" borderId="8" xfId="0" applyFill="1" applyBorder="1" applyAlignment="1">
      <alignment horizontal="left" vertical="top"/>
    </xf>
    <xf numFmtId="0" fontId="36" fillId="0" borderId="9" xfId="0" applyFont="1" applyFill="1" applyBorder="1" applyAlignment="1">
      <alignment horizontal="left" vertical="top" wrapText="1"/>
    </xf>
    <xf numFmtId="0" fontId="36" fillId="0" borderId="7" xfId="0" applyFont="1" applyFill="1" applyBorder="1" applyAlignment="1">
      <alignment horizontal="left" vertical="top" wrapText="1"/>
    </xf>
    <xf numFmtId="0" fontId="36" fillId="0" borderId="8" xfId="0" applyFont="1" applyFill="1" applyBorder="1" applyAlignment="1">
      <alignment horizontal="left" vertical="top" wrapText="1"/>
    </xf>
    <xf numFmtId="0" fontId="43" fillId="0" borderId="9" xfId="0" applyFont="1" applyBorder="1" applyAlignment="1">
      <alignment horizontal="left" vertical="top" wrapText="1"/>
    </xf>
    <xf numFmtId="0" fontId="43" fillId="0" borderId="7" xfId="0" applyFont="1" applyBorder="1" applyAlignment="1">
      <alignment horizontal="left" vertical="top" wrapText="1"/>
    </xf>
    <xf numFmtId="0" fontId="43" fillId="0" borderId="8" xfId="0" applyFont="1" applyBorder="1" applyAlignment="1">
      <alignment horizontal="left" vertical="top" wrapText="1"/>
    </xf>
    <xf numFmtId="0" fontId="12" fillId="4" borderId="19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57" xfId="0" applyFont="1" applyFill="1" applyBorder="1" applyAlignment="1">
      <alignment horizontal="center" vertical="center"/>
    </xf>
    <xf numFmtId="0" fontId="13" fillId="4" borderId="58" xfId="2" applyFont="1" applyFill="1" applyBorder="1" applyAlignment="1">
      <alignment horizontal="center" vertical="center"/>
    </xf>
    <xf numFmtId="0" fontId="13" fillId="4" borderId="1" xfId="2" applyFont="1" applyFill="1" applyBorder="1" applyAlignment="1">
      <alignment horizontal="center" vertical="center"/>
    </xf>
    <xf numFmtId="0" fontId="13" fillId="4" borderId="18" xfId="2" applyFont="1" applyFill="1" applyBorder="1" applyAlignment="1">
      <alignment horizontal="center" vertical="center"/>
    </xf>
    <xf numFmtId="14" fontId="39" fillId="0" borderId="16" xfId="0" applyNumberFormat="1" applyFont="1" applyBorder="1" applyAlignment="1">
      <alignment horizontal="left" vertical="center"/>
    </xf>
    <xf numFmtId="0" fontId="49" fillId="0" borderId="14" xfId="0" applyFont="1" applyBorder="1" applyAlignment="1">
      <alignment horizontal="center" vertical="center"/>
    </xf>
    <xf numFmtId="0" fontId="49" fillId="0" borderId="15" xfId="0" applyFont="1" applyBorder="1" applyAlignment="1">
      <alignment horizontal="center" vertical="center"/>
    </xf>
    <xf numFmtId="0" fontId="49" fillId="0" borderId="16" xfId="0" applyFont="1" applyBorder="1" applyAlignment="1">
      <alignment horizontal="center" vertical="center"/>
    </xf>
    <xf numFmtId="0" fontId="49" fillId="0" borderId="17" xfId="0" applyFont="1" applyBorder="1" applyAlignment="1">
      <alignment horizontal="center" vertical="center"/>
    </xf>
  </cellXfs>
  <cellStyles count="7">
    <cellStyle name="0,0_x000a__x000a_NA_x000a__x000a_ 2" xfId="1"/>
    <cellStyle name="Normal 2" xfId="2"/>
    <cellStyle name="Normal 2 2" xfId="3"/>
    <cellStyle name="Normal 2 3" xfId="4"/>
    <cellStyle name="Normal 3" xfId="5"/>
    <cellStyle name="Style 1" xfId="6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emf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1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png"/><Relationship Id="rId1" Type="http://schemas.openxmlformats.org/officeDocument/2006/relationships/image" Target="../media/image9.png"/><Relationship Id="rId6" Type="http://schemas.openxmlformats.org/officeDocument/2006/relationships/image" Target="../media/image13.emf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40.png"/><Relationship Id="rId7" Type="http://schemas.openxmlformats.org/officeDocument/2006/relationships/image" Target="../media/image42.png"/><Relationship Id="rId2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26.png"/><Relationship Id="rId5" Type="http://schemas.openxmlformats.org/officeDocument/2006/relationships/image" Target="../media/image27.png"/><Relationship Id="rId4" Type="http://schemas.openxmlformats.org/officeDocument/2006/relationships/image" Target="../media/image41.png"/><Relationship Id="rId9" Type="http://schemas.openxmlformats.org/officeDocument/2006/relationships/image" Target="../media/image4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1.png"/><Relationship Id="rId4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1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676275</xdr:colOff>
      <xdr:row>0</xdr:row>
      <xdr:rowOff>485775</xdr:rowOff>
    </xdr:to>
    <xdr:pic>
      <xdr:nvPicPr>
        <xdr:cNvPr id="1800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333375</xdr:colOff>
      <xdr:row>5</xdr:row>
      <xdr:rowOff>28575</xdr:rowOff>
    </xdr:from>
    <xdr:to>
      <xdr:col>11</xdr:col>
      <xdr:colOff>400050</xdr:colOff>
      <xdr:row>34</xdr:row>
      <xdr:rowOff>38100</xdr:rowOff>
    </xdr:to>
    <xdr:pic>
      <xdr:nvPicPr>
        <xdr:cNvPr id="1801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371600"/>
          <a:ext cx="8639175" cy="415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9088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46809</xdr:colOff>
      <xdr:row>43</xdr:row>
      <xdr:rowOff>81643</xdr:rowOff>
    </xdr:from>
    <xdr:to>
      <xdr:col>0</xdr:col>
      <xdr:colOff>285587</xdr:colOff>
      <xdr:row>44</xdr:row>
      <xdr:rowOff>0</xdr:rowOff>
    </xdr:to>
    <xdr:sp macro="" textlink="">
      <xdr:nvSpPr>
        <xdr:cNvPr id="3" name="Flèche droite 2">
          <a:extLst>
            <a:ext uri="{FF2B5EF4-FFF2-40B4-BE49-F238E27FC236}"/>
          </a:extLst>
        </xdr:cNvPr>
        <xdr:cNvSpPr/>
      </xdr:nvSpPr>
      <xdr:spPr>
        <a:xfrm>
          <a:off x="54429" y="18169618"/>
          <a:ext cx="231321" cy="156482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6</xdr:col>
      <xdr:colOff>428625</xdr:colOff>
      <xdr:row>65</xdr:row>
      <xdr:rowOff>158635</xdr:rowOff>
    </xdr:from>
    <xdr:to>
      <xdr:col>9</xdr:col>
      <xdr:colOff>190499</xdr:colOff>
      <xdr:row>66</xdr:row>
      <xdr:rowOff>47246</xdr:rowOff>
    </xdr:to>
    <xdr:sp macro="" textlink="">
      <xdr:nvSpPr>
        <xdr:cNvPr id="4" name="Flèche droite 2">
          <a:extLst>
            <a:ext uri="{FF2B5EF4-FFF2-40B4-BE49-F238E27FC236}"/>
          </a:extLst>
        </xdr:cNvPr>
        <xdr:cNvSpPr/>
      </xdr:nvSpPr>
      <xdr:spPr>
        <a:xfrm>
          <a:off x="5917406" y="16889298"/>
          <a:ext cx="2595562" cy="13663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71438</xdr:colOff>
      <xdr:row>69</xdr:row>
      <xdr:rowOff>65768</xdr:rowOff>
    </xdr:from>
    <xdr:to>
      <xdr:col>1</xdr:col>
      <xdr:colOff>12560</xdr:colOff>
      <xdr:row>69</xdr:row>
      <xdr:rowOff>232029</xdr:rowOff>
    </xdr:to>
    <xdr:sp macro="" textlink="">
      <xdr:nvSpPr>
        <xdr:cNvPr id="5" name="Flèche droite 2">
          <a:extLst>
            <a:ext uri="{FF2B5EF4-FFF2-40B4-BE49-F238E27FC236}"/>
          </a:extLst>
        </xdr:cNvPr>
        <xdr:cNvSpPr/>
      </xdr:nvSpPr>
      <xdr:spPr>
        <a:xfrm>
          <a:off x="71438" y="17508424"/>
          <a:ext cx="238778" cy="156481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9</xdr:col>
      <xdr:colOff>285750</xdr:colOff>
      <xdr:row>50</xdr:row>
      <xdr:rowOff>0</xdr:rowOff>
    </xdr:from>
    <xdr:to>
      <xdr:col>16</xdr:col>
      <xdr:colOff>238125</xdr:colOff>
      <xdr:row>64</xdr:row>
      <xdr:rowOff>76200</xdr:rowOff>
    </xdr:to>
    <xdr:pic>
      <xdr:nvPicPr>
        <xdr:cNvPr id="909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7125" y="17049750"/>
          <a:ext cx="4391025" cy="331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380999</xdr:colOff>
      <xdr:row>56</xdr:row>
      <xdr:rowOff>35718</xdr:rowOff>
    </xdr:from>
    <xdr:to>
      <xdr:col>1</xdr:col>
      <xdr:colOff>690562</xdr:colOff>
      <xdr:row>57</xdr:row>
      <xdr:rowOff>107156</xdr:rowOff>
    </xdr:to>
    <xdr:sp macro="" textlink="">
      <xdr:nvSpPr>
        <xdr:cNvPr id="6" name="Flèche : virage 5">
          <a:extLst>
            <a:ext uri="{FF2B5EF4-FFF2-40B4-BE49-F238E27FC236}"/>
          </a:extLst>
        </xdr:cNvPr>
        <xdr:cNvSpPr/>
      </xdr:nvSpPr>
      <xdr:spPr>
        <a:xfrm flipV="1">
          <a:off x="678655" y="15418593"/>
          <a:ext cx="309563" cy="309563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9</xdr:col>
      <xdr:colOff>276225</xdr:colOff>
      <xdr:row>64</xdr:row>
      <xdr:rowOff>161925</xdr:rowOff>
    </xdr:from>
    <xdr:to>
      <xdr:col>18</xdr:col>
      <xdr:colOff>571500</xdr:colOff>
      <xdr:row>89</xdr:row>
      <xdr:rowOff>123825</xdr:rowOff>
    </xdr:to>
    <xdr:pic>
      <xdr:nvPicPr>
        <xdr:cNvPr id="9094" name="Imag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20450175"/>
          <a:ext cx="5943600" cy="426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1035843</xdr:colOff>
      <xdr:row>64</xdr:row>
      <xdr:rowOff>140493</xdr:rowOff>
    </xdr:from>
    <xdr:to>
      <xdr:col>6</xdr:col>
      <xdr:colOff>261938</xdr:colOff>
      <xdr:row>68</xdr:row>
      <xdr:rowOff>235743</xdr:rowOff>
    </xdr:to>
    <xdr:sp macro="" textlink="">
      <xdr:nvSpPr>
        <xdr:cNvPr id="8" name="Arc 7">
          <a:extLst>
            <a:ext uri="{FF2B5EF4-FFF2-40B4-BE49-F238E27FC236}"/>
          </a:extLst>
        </xdr:cNvPr>
        <xdr:cNvSpPr/>
      </xdr:nvSpPr>
      <xdr:spPr>
        <a:xfrm rot="1447142">
          <a:off x="5393531" y="16633031"/>
          <a:ext cx="357188" cy="1047750"/>
        </a:xfrm>
        <a:prstGeom prst="arc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42089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46809</xdr:colOff>
      <xdr:row>43</xdr:row>
      <xdr:rowOff>81643</xdr:rowOff>
    </xdr:from>
    <xdr:to>
      <xdr:col>0</xdr:col>
      <xdr:colOff>285587</xdr:colOff>
      <xdr:row>44</xdr:row>
      <xdr:rowOff>0</xdr:rowOff>
    </xdr:to>
    <xdr:sp macro="" textlink="">
      <xdr:nvSpPr>
        <xdr:cNvPr id="3" name="Flèche droite 2">
          <a:extLst>
            <a:ext uri="{FF2B5EF4-FFF2-40B4-BE49-F238E27FC236}"/>
          </a:extLst>
        </xdr:cNvPr>
        <xdr:cNvSpPr/>
      </xdr:nvSpPr>
      <xdr:spPr>
        <a:xfrm>
          <a:off x="46809" y="12045043"/>
          <a:ext cx="238778" cy="16600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6</xdr:col>
      <xdr:colOff>428625</xdr:colOff>
      <xdr:row>71</xdr:row>
      <xdr:rowOff>158635</xdr:rowOff>
    </xdr:from>
    <xdr:to>
      <xdr:col>9</xdr:col>
      <xdr:colOff>190499</xdr:colOff>
      <xdr:row>73</xdr:row>
      <xdr:rowOff>47246</xdr:rowOff>
    </xdr:to>
    <xdr:sp macro="" textlink="">
      <xdr:nvSpPr>
        <xdr:cNvPr id="4" name="Flèche droite 2">
          <a:extLst>
            <a:ext uri="{FF2B5EF4-FFF2-40B4-BE49-F238E27FC236}"/>
          </a:extLst>
        </xdr:cNvPr>
        <xdr:cNvSpPr/>
      </xdr:nvSpPr>
      <xdr:spPr>
        <a:xfrm>
          <a:off x="5915025" y="17236960"/>
          <a:ext cx="2590799" cy="13626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71438</xdr:colOff>
      <xdr:row>76</xdr:row>
      <xdr:rowOff>65768</xdr:rowOff>
    </xdr:from>
    <xdr:to>
      <xdr:col>1</xdr:col>
      <xdr:colOff>12560</xdr:colOff>
      <xdr:row>76</xdr:row>
      <xdr:rowOff>232029</xdr:rowOff>
    </xdr:to>
    <xdr:sp macro="" textlink="">
      <xdr:nvSpPr>
        <xdr:cNvPr id="5" name="Flèche droite 2">
          <a:extLst>
            <a:ext uri="{FF2B5EF4-FFF2-40B4-BE49-F238E27FC236}"/>
          </a:extLst>
        </xdr:cNvPr>
        <xdr:cNvSpPr/>
      </xdr:nvSpPr>
      <xdr:spPr>
        <a:xfrm>
          <a:off x="71438" y="18134693"/>
          <a:ext cx="236397" cy="166261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9</xdr:col>
      <xdr:colOff>238125</xdr:colOff>
      <xdr:row>58</xdr:row>
      <xdr:rowOff>190500</xdr:rowOff>
    </xdr:from>
    <xdr:to>
      <xdr:col>14</xdr:col>
      <xdr:colOff>133350</xdr:colOff>
      <xdr:row>68</xdr:row>
      <xdr:rowOff>361950</xdr:rowOff>
    </xdr:to>
    <xdr:pic>
      <xdr:nvPicPr>
        <xdr:cNvPr id="42093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5963900"/>
          <a:ext cx="4381500" cy="335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380999</xdr:colOff>
      <xdr:row>57</xdr:row>
      <xdr:rowOff>35718</xdr:rowOff>
    </xdr:from>
    <xdr:to>
      <xdr:col>1</xdr:col>
      <xdr:colOff>690562</xdr:colOff>
      <xdr:row>59</xdr:row>
      <xdr:rowOff>107156</xdr:rowOff>
    </xdr:to>
    <xdr:sp macro="" textlink="">
      <xdr:nvSpPr>
        <xdr:cNvPr id="7" name="Flèche : virage 5">
          <a:extLst>
            <a:ext uri="{FF2B5EF4-FFF2-40B4-BE49-F238E27FC236}"/>
          </a:extLst>
        </xdr:cNvPr>
        <xdr:cNvSpPr/>
      </xdr:nvSpPr>
      <xdr:spPr>
        <a:xfrm flipV="1">
          <a:off x="676274" y="14989968"/>
          <a:ext cx="309563" cy="319088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9</xdr:col>
      <xdr:colOff>276225</xdr:colOff>
      <xdr:row>70</xdr:row>
      <xdr:rowOff>161925</xdr:rowOff>
    </xdr:from>
    <xdr:to>
      <xdr:col>15</xdr:col>
      <xdr:colOff>857250</xdr:colOff>
      <xdr:row>90</xdr:row>
      <xdr:rowOff>114300</xdr:rowOff>
    </xdr:to>
    <xdr:pic>
      <xdr:nvPicPr>
        <xdr:cNvPr id="42095" name="Imag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19773900"/>
          <a:ext cx="5943600" cy="429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1035843</xdr:colOff>
      <xdr:row>70</xdr:row>
      <xdr:rowOff>140493</xdr:rowOff>
    </xdr:from>
    <xdr:to>
      <xdr:col>6</xdr:col>
      <xdr:colOff>261938</xdr:colOff>
      <xdr:row>75</xdr:row>
      <xdr:rowOff>235743</xdr:rowOff>
    </xdr:to>
    <xdr:sp macro="" textlink="">
      <xdr:nvSpPr>
        <xdr:cNvPr id="9" name="Arc 7">
          <a:extLst>
            <a:ext uri="{FF2B5EF4-FFF2-40B4-BE49-F238E27FC236}"/>
          </a:extLst>
        </xdr:cNvPr>
        <xdr:cNvSpPr/>
      </xdr:nvSpPr>
      <xdr:spPr>
        <a:xfrm rot="1447142">
          <a:off x="5388768" y="16971168"/>
          <a:ext cx="359570" cy="1085850"/>
        </a:xfrm>
        <a:prstGeom prst="arc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3005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941070</xdr:colOff>
      <xdr:row>4</xdr:row>
      <xdr:rowOff>66675</xdr:rowOff>
    </xdr:from>
    <xdr:to>
      <xdr:col>6</xdr:col>
      <xdr:colOff>120364</xdr:colOff>
      <xdr:row>12</xdr:row>
      <xdr:rowOff>76167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4219575" y="1295400"/>
          <a:ext cx="1400175" cy="12001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304800</xdr:colOff>
      <xdr:row>7</xdr:row>
      <xdr:rowOff>123825</xdr:rowOff>
    </xdr:from>
    <xdr:to>
      <xdr:col>11</xdr:col>
      <xdr:colOff>1104900</xdr:colOff>
      <xdr:row>37</xdr:row>
      <xdr:rowOff>228600</xdr:rowOff>
    </xdr:to>
    <xdr:pic>
      <xdr:nvPicPr>
        <xdr:cNvPr id="3007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752600"/>
          <a:ext cx="9915525" cy="468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285975</xdr:colOff>
      <xdr:row>31</xdr:row>
      <xdr:rowOff>31734</xdr:rowOff>
    </xdr:from>
    <xdr:to>
      <xdr:col>7</xdr:col>
      <xdr:colOff>503462</xdr:colOff>
      <xdr:row>34</xdr:row>
      <xdr:rowOff>0</xdr:rowOff>
    </xdr:to>
    <xdr:sp macro="" textlink="">
      <xdr:nvSpPr>
        <xdr:cNvPr id="17" name="文字方塊 16"/>
        <xdr:cNvSpPr txBox="1"/>
      </xdr:nvSpPr>
      <xdr:spPr>
        <a:xfrm>
          <a:off x="5796868" y="5270484"/>
          <a:ext cx="1251630" cy="4173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endParaRPr lang="zh-TW" altLang="en-US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911679</xdr:colOff>
      <xdr:row>36</xdr:row>
      <xdr:rowOff>288379</xdr:rowOff>
    </xdr:from>
    <xdr:to>
      <xdr:col>11</xdr:col>
      <xdr:colOff>1841918</xdr:colOff>
      <xdr:row>37</xdr:row>
      <xdr:rowOff>408215</xdr:rowOff>
    </xdr:to>
    <xdr:sp macro="" textlink="">
      <xdr:nvSpPr>
        <xdr:cNvPr id="18" name="文字方塊 17"/>
        <xdr:cNvSpPr txBox="1"/>
      </xdr:nvSpPr>
      <xdr:spPr>
        <a:xfrm>
          <a:off x="8354786" y="6275522"/>
          <a:ext cx="3189025" cy="5552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打結固定下襬內貼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後中一橫結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前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後公主線剪接各一直結。</a:t>
          </a:r>
        </a:p>
      </xdr:txBody>
    </xdr:sp>
    <xdr:clientData/>
  </xdr:twoCellAnchor>
  <xdr:twoCellAnchor>
    <xdr:from>
      <xdr:col>0</xdr:col>
      <xdr:colOff>81644</xdr:colOff>
      <xdr:row>4</xdr:row>
      <xdr:rowOff>50078</xdr:rowOff>
    </xdr:from>
    <xdr:to>
      <xdr:col>5</xdr:col>
      <xdr:colOff>993321</xdr:colOff>
      <xdr:row>8</xdr:row>
      <xdr:rowOff>122464</xdr:rowOff>
    </xdr:to>
    <xdr:sp macro="" textlink="">
      <xdr:nvSpPr>
        <xdr:cNvPr id="19" name="文字方塊 18"/>
        <xdr:cNvSpPr txBox="1"/>
      </xdr:nvSpPr>
      <xdr:spPr>
        <a:xfrm>
          <a:off x="81644" y="1288328"/>
          <a:ext cx="5388427" cy="6302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帽簷內穿彈繩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由左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右內側各兩顆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入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小淚珠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+5mm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(L:1.5cm),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迴紋帶夾車於帽內貼內側。</a:t>
          </a:r>
        </a:p>
      </xdr:txBody>
    </xdr:sp>
    <xdr:clientData/>
  </xdr:twoCellAnchor>
  <xdr:twoCellAnchor>
    <xdr:from>
      <xdr:col>0</xdr:col>
      <xdr:colOff>54429</xdr:colOff>
      <xdr:row>34</xdr:row>
      <xdr:rowOff>71764</xdr:rowOff>
    </xdr:from>
    <xdr:to>
      <xdr:col>3</xdr:col>
      <xdr:colOff>122464</xdr:colOff>
      <xdr:row>37</xdr:row>
      <xdr:rowOff>639536</xdr:rowOff>
    </xdr:to>
    <xdr:sp macro="" textlink="">
      <xdr:nvSpPr>
        <xdr:cNvPr id="20" name="文字方塊 19"/>
        <xdr:cNvSpPr txBox="1"/>
      </xdr:nvSpPr>
      <xdr:spPr>
        <a:xfrm>
          <a:off x="54429" y="5759550"/>
          <a:ext cx="2149928" cy="13025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袖口內貼高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壓單針固定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車黏扣帶毛面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8cm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。袖絆壓臨邊線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0</xdr:col>
      <xdr:colOff>27214</xdr:colOff>
      <xdr:row>9</xdr:row>
      <xdr:rowOff>108858</xdr:rowOff>
    </xdr:from>
    <xdr:to>
      <xdr:col>3</xdr:col>
      <xdr:colOff>489857</xdr:colOff>
      <xdr:row>19</xdr:row>
      <xdr:rowOff>15755</xdr:rowOff>
    </xdr:to>
    <xdr:sp macro="" textlink="">
      <xdr:nvSpPr>
        <xdr:cNvPr id="21" name="文字方塊 20"/>
        <xdr:cNvSpPr txBox="1"/>
      </xdr:nvSpPr>
      <xdr:spPr>
        <a:xfrm>
          <a:off x="27214" y="2054679"/>
          <a:ext cx="2544536" cy="1403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尼龍反拉拉鍊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ZP072-E,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壓臨邊單針。穿者右側表布外擋風片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5cm,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5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12.5mm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面釦隱藏。</a:t>
          </a:r>
        </a:p>
      </xdr:txBody>
    </xdr:sp>
    <xdr:clientData/>
  </xdr:twoCellAnchor>
  <xdr:twoCellAnchor>
    <xdr:from>
      <xdr:col>6</xdr:col>
      <xdr:colOff>500315</xdr:colOff>
      <xdr:row>18</xdr:row>
      <xdr:rowOff>103045</xdr:rowOff>
    </xdr:from>
    <xdr:to>
      <xdr:col>7</xdr:col>
      <xdr:colOff>397816</xdr:colOff>
      <xdr:row>21</xdr:row>
      <xdr:rowOff>35968</xdr:rowOff>
    </xdr:to>
    <xdr:sp macro="" textlink="">
      <xdr:nvSpPr>
        <xdr:cNvPr id="22" name="文字方塊 21"/>
        <xdr:cNvSpPr txBox="1"/>
      </xdr:nvSpPr>
      <xdr:spPr>
        <a:xfrm>
          <a:off x="6011208" y="3395974"/>
          <a:ext cx="931644" cy="3819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310500</xdr:colOff>
      <xdr:row>19</xdr:row>
      <xdr:rowOff>10918</xdr:rowOff>
    </xdr:from>
    <xdr:to>
      <xdr:col>2</xdr:col>
      <xdr:colOff>502469</xdr:colOff>
      <xdr:row>22</xdr:row>
      <xdr:rowOff>10754</xdr:rowOff>
    </xdr:to>
    <xdr:sp macro="" textlink="">
      <xdr:nvSpPr>
        <xdr:cNvPr id="23" name="文字方塊 22"/>
        <xdr:cNvSpPr txBox="1"/>
      </xdr:nvSpPr>
      <xdr:spPr>
        <a:xfrm>
          <a:off x="895607" y="3453525"/>
          <a:ext cx="1008398" cy="4488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122466</xdr:colOff>
      <xdr:row>4</xdr:row>
      <xdr:rowOff>40824</xdr:rowOff>
    </xdr:from>
    <xdr:to>
      <xdr:col>10</xdr:col>
      <xdr:colOff>264612</xdr:colOff>
      <xdr:row>8</xdr:row>
      <xdr:rowOff>40821</xdr:rowOff>
    </xdr:to>
    <xdr:sp macro="" textlink="">
      <xdr:nvSpPr>
        <xdr:cNvPr id="24" name="文字方塊 23"/>
        <xdr:cNvSpPr txBox="1"/>
      </xdr:nvSpPr>
      <xdr:spPr>
        <a:xfrm>
          <a:off x="5633359" y="1279074"/>
          <a:ext cx="3802467" cy="557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帽絆壓臨邊單針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帽後中車黏扣帶毛面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10cm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11</xdr:col>
      <xdr:colOff>272142</xdr:colOff>
      <xdr:row>4</xdr:row>
      <xdr:rowOff>68037</xdr:rowOff>
    </xdr:from>
    <xdr:to>
      <xdr:col>11</xdr:col>
      <xdr:colOff>1850570</xdr:colOff>
      <xdr:row>18</xdr:row>
      <xdr:rowOff>108857</xdr:rowOff>
    </xdr:to>
    <xdr:sp macro="" textlink="">
      <xdr:nvSpPr>
        <xdr:cNvPr id="25" name="文字方塊 24"/>
        <xdr:cNvSpPr txBox="1"/>
      </xdr:nvSpPr>
      <xdr:spPr>
        <a:xfrm>
          <a:off x="9974035" y="1306287"/>
          <a:ext cx="1578428" cy="20954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連帽做法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帽可收於領內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帽底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內領裏車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組黏扣帶毛面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1.2cm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。外領內車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組黏扣帶勾面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1.2cm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可與帽底和內領黏合。</a:t>
          </a:r>
        </a:p>
      </xdr:txBody>
    </xdr:sp>
    <xdr:clientData/>
  </xdr:twoCellAnchor>
  <xdr:twoCellAnchor>
    <xdr:from>
      <xdr:col>0</xdr:col>
      <xdr:colOff>54428</xdr:colOff>
      <xdr:row>21</xdr:row>
      <xdr:rowOff>122465</xdr:rowOff>
    </xdr:from>
    <xdr:to>
      <xdr:col>3</xdr:col>
      <xdr:colOff>108856</xdr:colOff>
      <xdr:row>34</xdr:row>
      <xdr:rowOff>38477</xdr:rowOff>
    </xdr:to>
    <xdr:sp macro="" textlink="">
      <xdr:nvSpPr>
        <xdr:cNvPr id="26" name="文字方塊 25"/>
        <xdr:cNvSpPr txBox="1"/>
      </xdr:nvSpPr>
      <xdr:spPr>
        <a:xfrm>
          <a:off x="54428" y="3864429"/>
          <a:ext cx="2136321" cy="18618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開口寬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1.2cm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拉鍊開口打橫結，側袋開口上下打直結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袋裏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表布袋貼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布。距離側袋唇邊緣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5mm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處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壓繡花包針。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838200</xdr:colOff>
      <xdr:row>5</xdr:row>
      <xdr:rowOff>19050</xdr:rowOff>
    </xdr:from>
    <xdr:to>
      <xdr:col>11</xdr:col>
      <xdr:colOff>1257300</xdr:colOff>
      <xdr:row>47</xdr:row>
      <xdr:rowOff>0</xdr:rowOff>
    </xdr:to>
    <xdr:pic>
      <xdr:nvPicPr>
        <xdr:cNvPr id="34393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457325"/>
          <a:ext cx="10763250" cy="604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0</xdr:row>
      <xdr:rowOff>66675</xdr:rowOff>
    </xdr:from>
    <xdr:to>
      <xdr:col>1</xdr:col>
      <xdr:colOff>9525</xdr:colOff>
      <xdr:row>0</xdr:row>
      <xdr:rowOff>466725</xdr:rowOff>
    </xdr:to>
    <xdr:pic>
      <xdr:nvPicPr>
        <xdr:cNvPr id="34394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691515</xdr:colOff>
      <xdr:row>12</xdr:row>
      <xdr:rowOff>19050</xdr:rowOff>
    </xdr:from>
    <xdr:to>
      <xdr:col>8</xdr:col>
      <xdr:colOff>535031</xdr:colOff>
      <xdr:row>13</xdr:row>
      <xdr:rowOff>133350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7219950" y="2705100"/>
          <a:ext cx="762000" cy="2762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47625</xdr:colOff>
      <xdr:row>27</xdr:row>
      <xdr:rowOff>63500</xdr:rowOff>
    </xdr:from>
    <xdr:to>
      <xdr:col>0</xdr:col>
      <xdr:colOff>1063625</xdr:colOff>
      <xdr:row>37</xdr:row>
      <xdr:rowOff>1</xdr:rowOff>
    </xdr:to>
    <xdr:sp macro="" textlink="">
      <xdr:nvSpPr>
        <xdr:cNvPr id="8" name="文字方塊 7"/>
        <xdr:cNvSpPr txBox="1"/>
      </xdr:nvSpPr>
      <xdr:spPr>
        <a:xfrm>
          <a:off x="47625" y="4683125"/>
          <a:ext cx="1016000" cy="13652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袖裏為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袖口表布內貼高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1"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730250</xdr:colOff>
      <xdr:row>15</xdr:row>
      <xdr:rowOff>95250</xdr:rowOff>
    </xdr:from>
    <xdr:to>
      <xdr:col>10</xdr:col>
      <xdr:colOff>341153</xdr:colOff>
      <xdr:row>42</xdr:row>
      <xdr:rowOff>95251</xdr:rowOff>
    </xdr:to>
    <xdr:sp macro="" textlink="">
      <xdr:nvSpPr>
        <xdr:cNvPr id="13" name="文字方塊 12"/>
        <xdr:cNvSpPr txBox="1"/>
      </xdr:nvSpPr>
      <xdr:spPr>
        <a:xfrm>
          <a:off x="8810625" y="3000375"/>
          <a:ext cx="1357153" cy="3857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門襟內貼寬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2.5cm,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上段為超細天鵝絨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下段為表布。穿者左門襟內貼開袋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尼龍反拉拉鍊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露齒做法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拉鍊上下止不可外露，寬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上下打結加強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.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袋裏表布袋貼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4</xdr:col>
      <xdr:colOff>1063625</xdr:colOff>
      <xdr:row>44</xdr:row>
      <xdr:rowOff>66663</xdr:rowOff>
    </xdr:from>
    <xdr:to>
      <xdr:col>10</xdr:col>
      <xdr:colOff>301625</xdr:colOff>
      <xdr:row>49</xdr:row>
      <xdr:rowOff>15875</xdr:rowOff>
    </xdr:to>
    <xdr:sp macro="" textlink="">
      <xdr:nvSpPr>
        <xdr:cNvPr id="15" name="文字方塊 14"/>
        <xdr:cNvSpPr txBox="1"/>
      </xdr:nvSpPr>
      <xdr:spPr>
        <a:xfrm>
          <a:off x="4984750" y="7115163"/>
          <a:ext cx="5143500" cy="66358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下襬內貼表布高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裏布之間穿彈繩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由穿者右側兩顆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入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+5mm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迴紋帶上增加打結固定。</a:t>
          </a:r>
        </a:p>
      </xdr:txBody>
    </xdr:sp>
    <xdr:clientData/>
  </xdr:twoCellAnchor>
  <xdr:twoCellAnchor>
    <xdr:from>
      <xdr:col>11</xdr:col>
      <xdr:colOff>349250</xdr:colOff>
      <xdr:row>44</xdr:row>
      <xdr:rowOff>79374</xdr:rowOff>
    </xdr:from>
    <xdr:to>
      <xdr:col>12</xdr:col>
      <xdr:colOff>571501</xdr:colOff>
      <xdr:row>48</xdr:row>
      <xdr:rowOff>95249</xdr:rowOff>
    </xdr:to>
    <xdr:sp macro="" textlink="">
      <xdr:nvSpPr>
        <xdr:cNvPr id="16" name="文字方塊 15"/>
        <xdr:cNvSpPr txBox="1"/>
      </xdr:nvSpPr>
      <xdr:spPr>
        <a:xfrm>
          <a:off x="10715625" y="7127874"/>
          <a:ext cx="2301876" cy="58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表布外擋風片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W:5cm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190500</xdr:colOff>
      <xdr:row>4</xdr:row>
      <xdr:rowOff>27609</xdr:rowOff>
    </xdr:from>
    <xdr:to>
      <xdr:col>3</xdr:col>
      <xdr:colOff>330339</xdr:colOff>
      <xdr:row>6</xdr:row>
      <xdr:rowOff>111125</xdr:rowOff>
    </xdr:to>
    <xdr:sp macro="" textlink="">
      <xdr:nvSpPr>
        <xdr:cNvPr id="17" name="文字方塊 16"/>
        <xdr:cNvSpPr txBox="1"/>
      </xdr:nvSpPr>
      <xdr:spPr>
        <a:xfrm>
          <a:off x="190500" y="1234109"/>
          <a:ext cx="2854464" cy="4962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側袋裏表布袋貼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</a:p>
      </xdr:txBody>
    </xdr:sp>
    <xdr:clientData/>
  </xdr:twoCellAnchor>
  <xdr:twoCellAnchor>
    <xdr:from>
      <xdr:col>0</xdr:col>
      <xdr:colOff>0</xdr:colOff>
      <xdr:row>11</xdr:row>
      <xdr:rowOff>37247</xdr:rowOff>
    </xdr:from>
    <xdr:to>
      <xdr:col>1</xdr:col>
      <xdr:colOff>444499</xdr:colOff>
      <xdr:row>19</xdr:row>
      <xdr:rowOff>52330</xdr:rowOff>
    </xdr:to>
    <xdr:sp macro="" textlink="">
      <xdr:nvSpPr>
        <xdr:cNvPr id="18" name="文字方塊 17"/>
        <xdr:cNvSpPr txBox="1"/>
      </xdr:nvSpPr>
      <xdr:spPr>
        <a:xfrm>
          <a:off x="0" y="2370872"/>
          <a:ext cx="1666874" cy="1158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帽裏為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帽簷內貼為表布。</a:t>
          </a:r>
        </a:p>
      </xdr:txBody>
    </xdr:sp>
    <xdr:clientData/>
  </xdr:twoCellAnchor>
  <xdr:twoCellAnchor>
    <xdr:from>
      <xdr:col>4</xdr:col>
      <xdr:colOff>262830</xdr:colOff>
      <xdr:row>30</xdr:row>
      <xdr:rowOff>95250</xdr:rowOff>
    </xdr:from>
    <xdr:to>
      <xdr:col>5</xdr:col>
      <xdr:colOff>492125</xdr:colOff>
      <xdr:row>40</xdr:row>
      <xdr:rowOff>63499</xdr:rowOff>
    </xdr:to>
    <xdr:sp macro="" textlink="">
      <xdr:nvSpPr>
        <xdr:cNvPr id="19" name="文字方塊 18"/>
        <xdr:cNvSpPr txBox="1"/>
      </xdr:nvSpPr>
      <xdr:spPr>
        <a:xfrm>
          <a:off x="4183955" y="5143500"/>
          <a:ext cx="1435795" cy="1396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內門襟車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左插右拉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</a:p>
      </xdr:txBody>
    </xdr:sp>
    <xdr:clientData/>
  </xdr:twoCellAnchor>
  <xdr:twoCellAnchor>
    <xdr:from>
      <xdr:col>3</xdr:col>
      <xdr:colOff>79375</xdr:colOff>
      <xdr:row>21</xdr:row>
      <xdr:rowOff>63500</xdr:rowOff>
    </xdr:from>
    <xdr:to>
      <xdr:col>3</xdr:col>
      <xdr:colOff>1132524</xdr:colOff>
      <xdr:row>39</xdr:row>
      <xdr:rowOff>95250</xdr:rowOff>
    </xdr:to>
    <xdr:sp macro="" textlink="">
      <xdr:nvSpPr>
        <xdr:cNvPr id="20" name="文字方塊 19"/>
        <xdr:cNvSpPr txBox="1"/>
      </xdr:nvSpPr>
      <xdr:spPr>
        <a:xfrm>
          <a:off x="2794000" y="3825875"/>
          <a:ext cx="1053149" cy="260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700"/>
            </a:lnSpc>
          </a:pP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內擋風片上片為表布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下片為超細天鵝絨。內擋風片下端向內反摺需打直結固定。</a:t>
          </a:r>
        </a:p>
      </xdr:txBody>
    </xdr:sp>
    <xdr:clientData/>
  </xdr:twoCellAnchor>
  <xdr:twoCellAnchor>
    <xdr:from>
      <xdr:col>4</xdr:col>
      <xdr:colOff>515922</xdr:colOff>
      <xdr:row>9</xdr:row>
      <xdr:rowOff>127000</xdr:rowOff>
    </xdr:from>
    <xdr:to>
      <xdr:col>6</xdr:col>
      <xdr:colOff>968375</xdr:colOff>
      <xdr:row>14</xdr:row>
      <xdr:rowOff>31750</xdr:rowOff>
    </xdr:to>
    <xdr:sp macro="" textlink="">
      <xdr:nvSpPr>
        <xdr:cNvPr id="21" name="文字方塊 20"/>
        <xdr:cNvSpPr txBox="1"/>
      </xdr:nvSpPr>
      <xdr:spPr>
        <a:xfrm>
          <a:off x="4437047" y="2174875"/>
          <a:ext cx="2690828" cy="619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內三角蓋片上片超細天鵝絨毛面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下片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6</xdr:col>
      <xdr:colOff>581411</xdr:colOff>
      <xdr:row>4</xdr:row>
      <xdr:rowOff>54585</xdr:rowOff>
    </xdr:from>
    <xdr:to>
      <xdr:col>8</xdr:col>
      <xdr:colOff>964749</xdr:colOff>
      <xdr:row>5</xdr:row>
      <xdr:rowOff>142875</xdr:rowOff>
    </xdr:to>
    <xdr:sp macro="" textlink="">
      <xdr:nvSpPr>
        <xdr:cNvPr id="22" name="文字方塊 21"/>
        <xdr:cNvSpPr txBox="1"/>
      </xdr:nvSpPr>
      <xdr:spPr>
        <a:xfrm>
          <a:off x="6740911" y="1261085"/>
          <a:ext cx="2304213" cy="2946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內領表布壓臨邊線</a:t>
          </a:r>
        </a:p>
      </xdr:txBody>
    </xdr:sp>
    <xdr:clientData/>
  </xdr:twoCellAnchor>
  <xdr:twoCellAnchor>
    <xdr:from>
      <xdr:col>11</xdr:col>
      <xdr:colOff>776436</xdr:colOff>
      <xdr:row>9</xdr:row>
      <xdr:rowOff>78785</xdr:rowOff>
    </xdr:from>
    <xdr:to>
      <xdr:col>12</xdr:col>
      <xdr:colOff>510473</xdr:colOff>
      <xdr:row>12</xdr:row>
      <xdr:rowOff>33545</xdr:rowOff>
    </xdr:to>
    <xdr:sp macro="" textlink="">
      <xdr:nvSpPr>
        <xdr:cNvPr id="23" name="文字方塊 22"/>
        <xdr:cNvSpPr txBox="1"/>
      </xdr:nvSpPr>
      <xdr:spPr>
        <a:xfrm>
          <a:off x="11142811" y="2126660"/>
          <a:ext cx="1813662" cy="383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超細天鵝絨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-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毛面</a:t>
          </a:r>
          <a:endParaRPr lang="en-US" altLang="zh-TW" sz="16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-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622943</xdr:colOff>
      <xdr:row>5</xdr:row>
      <xdr:rowOff>104735</xdr:rowOff>
    </xdr:from>
    <xdr:to>
      <xdr:col>3</xdr:col>
      <xdr:colOff>647421</xdr:colOff>
      <xdr:row>6</xdr:row>
      <xdr:rowOff>138956</xdr:rowOff>
    </xdr:to>
    <xdr:cxnSp macro="">
      <xdr:nvCxnSpPr>
        <xdr:cNvPr id="24" name="直線接點 23"/>
        <xdr:cNvCxnSpPr/>
      </xdr:nvCxnSpPr>
      <xdr:spPr>
        <a:xfrm flipH="1" flipV="1">
          <a:off x="3337568" y="1517610"/>
          <a:ext cx="24478" cy="240596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97792</xdr:colOff>
      <xdr:row>6</xdr:row>
      <xdr:rowOff>86157</xdr:rowOff>
    </xdr:from>
    <xdr:to>
      <xdr:col>4</xdr:col>
      <xdr:colOff>124718</xdr:colOff>
      <xdr:row>8</xdr:row>
      <xdr:rowOff>96531</xdr:rowOff>
    </xdr:to>
    <xdr:cxnSp macro="">
      <xdr:nvCxnSpPr>
        <xdr:cNvPr id="25" name="直線接點 24"/>
        <xdr:cNvCxnSpPr/>
      </xdr:nvCxnSpPr>
      <xdr:spPr>
        <a:xfrm flipH="1" flipV="1">
          <a:off x="4018917" y="1705407"/>
          <a:ext cx="26926" cy="296124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368684</xdr:colOff>
      <xdr:row>4</xdr:row>
      <xdr:rowOff>50401</xdr:rowOff>
    </xdr:from>
    <xdr:to>
      <xdr:col>3</xdr:col>
      <xdr:colOff>1029600</xdr:colOff>
      <xdr:row>6</xdr:row>
      <xdr:rowOff>21036</xdr:rowOff>
    </xdr:to>
    <xdr:sp macro="" textlink="">
      <xdr:nvSpPr>
        <xdr:cNvPr id="26" name="文字方塊 25"/>
        <xdr:cNvSpPr txBox="1"/>
      </xdr:nvSpPr>
      <xdr:spPr>
        <a:xfrm>
          <a:off x="3083309" y="1256901"/>
          <a:ext cx="660916" cy="383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手心</a:t>
          </a:r>
        </a:p>
      </xdr:txBody>
    </xdr:sp>
    <xdr:clientData/>
  </xdr:twoCellAnchor>
  <xdr:twoCellAnchor>
    <xdr:from>
      <xdr:col>3</xdr:col>
      <xdr:colOff>944061</xdr:colOff>
      <xdr:row>4</xdr:row>
      <xdr:rowOff>130880</xdr:rowOff>
    </xdr:from>
    <xdr:to>
      <xdr:col>4</xdr:col>
      <xdr:colOff>394508</xdr:colOff>
      <xdr:row>6</xdr:row>
      <xdr:rowOff>101515</xdr:rowOff>
    </xdr:to>
    <xdr:sp macro="" textlink="">
      <xdr:nvSpPr>
        <xdr:cNvPr id="27" name="文字方塊 26"/>
        <xdr:cNvSpPr txBox="1"/>
      </xdr:nvSpPr>
      <xdr:spPr>
        <a:xfrm>
          <a:off x="3658686" y="1337380"/>
          <a:ext cx="656947" cy="383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手背</a:t>
          </a:r>
        </a:p>
      </xdr:txBody>
    </xdr:sp>
    <xdr:clientData/>
  </xdr:twoCellAnchor>
  <xdr:twoCellAnchor>
    <xdr:from>
      <xdr:col>11</xdr:col>
      <xdr:colOff>799654</xdr:colOff>
      <xdr:row>8</xdr:row>
      <xdr:rowOff>4951</xdr:rowOff>
    </xdr:from>
    <xdr:to>
      <xdr:col>11</xdr:col>
      <xdr:colOff>1641116</xdr:colOff>
      <xdr:row>10</xdr:row>
      <xdr:rowOff>54994</xdr:rowOff>
    </xdr:to>
    <xdr:sp macro="" textlink="">
      <xdr:nvSpPr>
        <xdr:cNvPr id="28" name="文字方塊 27"/>
        <xdr:cNvSpPr txBox="1"/>
      </xdr:nvSpPr>
      <xdr:spPr>
        <a:xfrm>
          <a:off x="11166029" y="1909951"/>
          <a:ext cx="841462" cy="3357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#DW187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11</xdr:col>
      <xdr:colOff>826581</xdr:colOff>
      <xdr:row>6</xdr:row>
      <xdr:rowOff>76544</xdr:rowOff>
    </xdr:from>
    <xdr:to>
      <xdr:col>12</xdr:col>
      <xdr:colOff>232201</xdr:colOff>
      <xdr:row>9</xdr:row>
      <xdr:rowOff>12790</xdr:rowOff>
    </xdr:to>
    <xdr:sp macro="" textlink="">
      <xdr:nvSpPr>
        <xdr:cNvPr id="29" name="文字方塊 28"/>
        <xdr:cNvSpPr txBox="1"/>
      </xdr:nvSpPr>
      <xdr:spPr>
        <a:xfrm>
          <a:off x="11192956" y="1695794"/>
          <a:ext cx="1485245" cy="364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</a:p>
      </xdr:txBody>
    </xdr:sp>
    <xdr:clientData/>
  </xdr:twoCellAnchor>
  <xdr:twoCellAnchor>
    <xdr:from>
      <xdr:col>11</xdr:col>
      <xdr:colOff>816789</xdr:colOff>
      <xdr:row>5</xdr:row>
      <xdr:rowOff>15875</xdr:rowOff>
    </xdr:from>
    <xdr:to>
      <xdr:col>11</xdr:col>
      <xdr:colOff>1477704</xdr:colOff>
      <xdr:row>7</xdr:row>
      <xdr:rowOff>42073</xdr:rowOff>
    </xdr:to>
    <xdr:sp macro="" textlink="">
      <xdr:nvSpPr>
        <xdr:cNvPr id="30" name="文字方塊 29"/>
        <xdr:cNvSpPr txBox="1"/>
      </xdr:nvSpPr>
      <xdr:spPr>
        <a:xfrm>
          <a:off x="11183164" y="1428750"/>
          <a:ext cx="660915" cy="3754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</a:p>
      </xdr:txBody>
    </xdr:sp>
    <xdr:clientData/>
  </xdr:twoCellAnchor>
  <xdr:twoCellAnchor>
    <xdr:from>
      <xdr:col>3</xdr:col>
      <xdr:colOff>190499</xdr:colOff>
      <xdr:row>18</xdr:row>
      <xdr:rowOff>47625</xdr:rowOff>
    </xdr:from>
    <xdr:to>
      <xdr:col>3</xdr:col>
      <xdr:colOff>603250</xdr:colOff>
      <xdr:row>20</xdr:row>
      <xdr:rowOff>132560</xdr:rowOff>
    </xdr:to>
    <xdr:sp macro="" textlink="">
      <xdr:nvSpPr>
        <xdr:cNvPr id="31" name="文字方塊 30"/>
        <xdr:cNvSpPr txBox="1"/>
      </xdr:nvSpPr>
      <xdr:spPr>
        <a:xfrm>
          <a:off x="2905124" y="3381375"/>
          <a:ext cx="412751" cy="3706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①</a:t>
          </a:r>
        </a:p>
      </xdr:txBody>
    </xdr:sp>
    <xdr:clientData/>
  </xdr:twoCellAnchor>
  <xdr:twoCellAnchor>
    <xdr:from>
      <xdr:col>3</xdr:col>
      <xdr:colOff>777874</xdr:colOff>
      <xdr:row>17</xdr:row>
      <xdr:rowOff>111125</xdr:rowOff>
    </xdr:from>
    <xdr:to>
      <xdr:col>3</xdr:col>
      <xdr:colOff>1111249</xdr:colOff>
      <xdr:row>20</xdr:row>
      <xdr:rowOff>119862</xdr:rowOff>
    </xdr:to>
    <xdr:sp macro="" textlink="">
      <xdr:nvSpPr>
        <xdr:cNvPr id="32" name="文字方塊 31"/>
        <xdr:cNvSpPr txBox="1"/>
      </xdr:nvSpPr>
      <xdr:spPr>
        <a:xfrm>
          <a:off x="3492499" y="3302000"/>
          <a:ext cx="333375" cy="4373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④</a:t>
          </a:r>
        </a:p>
      </xdr:txBody>
    </xdr:sp>
    <xdr:clientData/>
  </xdr:twoCellAnchor>
  <xdr:twoCellAnchor>
    <xdr:from>
      <xdr:col>2</xdr:col>
      <xdr:colOff>365125</xdr:colOff>
      <xdr:row>43</xdr:row>
      <xdr:rowOff>142874</xdr:rowOff>
    </xdr:from>
    <xdr:to>
      <xdr:col>4</xdr:col>
      <xdr:colOff>1047750</xdr:colOff>
      <xdr:row>49</xdr:row>
      <xdr:rowOff>111125</xdr:rowOff>
    </xdr:to>
    <xdr:sp macro="" textlink="">
      <xdr:nvSpPr>
        <xdr:cNvPr id="33" name="文字方塊 32"/>
        <xdr:cNvSpPr txBox="1"/>
      </xdr:nvSpPr>
      <xdr:spPr>
        <a:xfrm>
          <a:off x="2397125" y="7048499"/>
          <a:ext cx="2571750" cy="8255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內後領中心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x1,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袖口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x2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需夾車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W:1/2"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完成長度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5cm)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一組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塑鋼四合釦。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676275</xdr:colOff>
      <xdr:row>0</xdr:row>
      <xdr:rowOff>457200</xdr:rowOff>
    </xdr:to>
    <xdr:pic>
      <xdr:nvPicPr>
        <xdr:cNvPr id="26995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4</xdr:row>
      <xdr:rowOff>57150</xdr:rowOff>
    </xdr:from>
    <xdr:to>
      <xdr:col>5</xdr:col>
      <xdr:colOff>847725</xdr:colOff>
      <xdr:row>39</xdr:row>
      <xdr:rowOff>28575</xdr:rowOff>
    </xdr:to>
    <xdr:pic>
      <xdr:nvPicPr>
        <xdr:cNvPr id="26996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5875"/>
          <a:ext cx="4391025" cy="510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486834</xdr:colOff>
      <xdr:row>19</xdr:row>
      <xdr:rowOff>10583</xdr:rowOff>
    </xdr:from>
    <xdr:to>
      <xdr:col>4</xdr:col>
      <xdr:colOff>1121834</xdr:colOff>
      <xdr:row>21</xdr:row>
      <xdr:rowOff>105834</xdr:rowOff>
    </xdr:to>
    <xdr:sp macro="" textlink="">
      <xdr:nvSpPr>
        <xdr:cNvPr id="2" name="文字方塊 1"/>
        <xdr:cNvSpPr txBox="1"/>
      </xdr:nvSpPr>
      <xdr:spPr>
        <a:xfrm>
          <a:off x="1068917" y="3598333"/>
          <a:ext cx="3333750" cy="391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袖口以上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7CM</a:t>
          </a:r>
          <a:r>
            <a:rPr lang="zh-TW" altLang="en-US" sz="1400" b="1" baseline="0">
              <a:latin typeface="標楷體" panose="03000509000000000000" pitchFamily="65" charset="-120"/>
              <a:ea typeface="標楷體" panose="03000509000000000000" pitchFamily="65" charset="-120"/>
            </a:rPr>
            <a:t>車迴紋帶釦絆</a:t>
          </a:r>
          <a:r>
            <a:rPr lang="en-US" altLang="zh-TW" sz="1400" b="1" baseline="0">
              <a:latin typeface="標楷體" panose="03000509000000000000" pitchFamily="65" charset="-120"/>
              <a:ea typeface="標楷體" panose="03000509000000000000" pitchFamily="65" charset="-120"/>
            </a:rPr>
            <a:t>(L:5CM)</a:t>
          </a:r>
          <a:endParaRPr lang="zh-TW" altLang="en-US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402165</xdr:colOff>
      <xdr:row>25</xdr:row>
      <xdr:rowOff>79372</xdr:rowOff>
    </xdr:from>
    <xdr:to>
      <xdr:col>4</xdr:col>
      <xdr:colOff>891115</xdr:colOff>
      <xdr:row>28</xdr:row>
      <xdr:rowOff>26456</xdr:rowOff>
    </xdr:to>
    <xdr:sp macro="" textlink="">
      <xdr:nvSpPr>
        <xdr:cNvPr id="5" name="文字方塊 4"/>
        <xdr:cNvSpPr txBox="1"/>
      </xdr:nvSpPr>
      <xdr:spPr>
        <a:xfrm>
          <a:off x="402165" y="4556122"/>
          <a:ext cx="3769783" cy="391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女款內門襟拉鍊：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塑鋼拉鍊，左插右拉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676275</xdr:colOff>
      <xdr:row>0</xdr:row>
      <xdr:rowOff>457200</xdr:rowOff>
    </xdr:to>
    <xdr:pic>
      <xdr:nvPicPr>
        <xdr:cNvPr id="5735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12</xdr:row>
      <xdr:rowOff>114300</xdr:rowOff>
    </xdr:from>
    <xdr:to>
      <xdr:col>11</xdr:col>
      <xdr:colOff>342900</xdr:colOff>
      <xdr:row>31</xdr:row>
      <xdr:rowOff>0</xdr:rowOff>
    </xdr:to>
    <xdr:pic>
      <xdr:nvPicPr>
        <xdr:cNvPr id="5736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619375"/>
          <a:ext cx="9829800" cy="266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50</xdr:row>
      <xdr:rowOff>104775</xdr:rowOff>
    </xdr:from>
    <xdr:to>
      <xdr:col>2</xdr:col>
      <xdr:colOff>409575</xdr:colOff>
      <xdr:row>50</xdr:row>
      <xdr:rowOff>847725</xdr:rowOff>
    </xdr:to>
    <xdr:pic>
      <xdr:nvPicPr>
        <xdr:cNvPr id="41795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9806225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41796" name="Image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47</xdr:row>
      <xdr:rowOff>57150</xdr:rowOff>
    </xdr:from>
    <xdr:to>
      <xdr:col>2</xdr:col>
      <xdr:colOff>1762125</xdr:colOff>
      <xdr:row>47</xdr:row>
      <xdr:rowOff>1114425</xdr:rowOff>
    </xdr:to>
    <xdr:pic>
      <xdr:nvPicPr>
        <xdr:cNvPr id="41797" name="Image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475" y="46339125"/>
          <a:ext cx="11525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49</xdr:row>
      <xdr:rowOff>142875</xdr:rowOff>
    </xdr:from>
    <xdr:to>
      <xdr:col>2</xdr:col>
      <xdr:colOff>1619250</xdr:colOff>
      <xdr:row>49</xdr:row>
      <xdr:rowOff>1228725</xdr:rowOff>
    </xdr:to>
    <xdr:pic>
      <xdr:nvPicPr>
        <xdr:cNvPr id="41798" name="Image 2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" y="48577500"/>
          <a:ext cx="11811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40</xdr:row>
      <xdr:rowOff>85725</xdr:rowOff>
    </xdr:from>
    <xdr:to>
      <xdr:col>2</xdr:col>
      <xdr:colOff>1371600</xdr:colOff>
      <xdr:row>40</xdr:row>
      <xdr:rowOff>981075</xdr:rowOff>
    </xdr:to>
    <xdr:pic>
      <xdr:nvPicPr>
        <xdr:cNvPr id="41799" name="Image 9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32585025"/>
          <a:ext cx="1085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16</xdr:row>
      <xdr:rowOff>57150</xdr:rowOff>
    </xdr:from>
    <xdr:to>
      <xdr:col>3</xdr:col>
      <xdr:colOff>790575</xdr:colOff>
      <xdr:row>16</xdr:row>
      <xdr:rowOff>752475</xdr:rowOff>
    </xdr:to>
    <xdr:pic>
      <xdr:nvPicPr>
        <xdr:cNvPr id="41800" name="Imag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11772900"/>
          <a:ext cx="5905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14</xdr:row>
      <xdr:rowOff>85725</xdr:rowOff>
    </xdr:from>
    <xdr:to>
      <xdr:col>3</xdr:col>
      <xdr:colOff>866775</xdr:colOff>
      <xdr:row>14</xdr:row>
      <xdr:rowOff>847725</xdr:rowOff>
    </xdr:to>
    <xdr:pic>
      <xdr:nvPicPr>
        <xdr:cNvPr id="41801" name="Image 2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9696450"/>
          <a:ext cx="7905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36</xdr:row>
      <xdr:rowOff>276225</xdr:rowOff>
    </xdr:from>
    <xdr:to>
      <xdr:col>2</xdr:col>
      <xdr:colOff>647700</xdr:colOff>
      <xdr:row>36</xdr:row>
      <xdr:rowOff>276225</xdr:rowOff>
    </xdr:to>
    <xdr:pic>
      <xdr:nvPicPr>
        <xdr:cNvPr id="41802" name="Image 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8155900"/>
          <a:ext cx="1933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44</xdr:row>
      <xdr:rowOff>247650</xdr:rowOff>
    </xdr:from>
    <xdr:to>
      <xdr:col>2</xdr:col>
      <xdr:colOff>180975</xdr:colOff>
      <xdr:row>44</xdr:row>
      <xdr:rowOff>247650</xdr:rowOff>
    </xdr:to>
    <xdr:pic>
      <xdr:nvPicPr>
        <xdr:cNvPr id="41803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38966775"/>
          <a:ext cx="1419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44</xdr:row>
      <xdr:rowOff>247650</xdr:rowOff>
    </xdr:from>
    <xdr:to>
      <xdr:col>2</xdr:col>
      <xdr:colOff>28575</xdr:colOff>
      <xdr:row>44</xdr:row>
      <xdr:rowOff>247650</xdr:rowOff>
    </xdr:to>
    <xdr:pic>
      <xdr:nvPicPr>
        <xdr:cNvPr id="41804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8966775"/>
          <a:ext cx="1419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</xdr:row>
      <xdr:rowOff>276225</xdr:rowOff>
    </xdr:from>
    <xdr:to>
      <xdr:col>2</xdr:col>
      <xdr:colOff>76200</xdr:colOff>
      <xdr:row>44</xdr:row>
      <xdr:rowOff>276225</xdr:rowOff>
    </xdr:to>
    <xdr:pic>
      <xdr:nvPicPr>
        <xdr:cNvPr id="41805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8995350"/>
          <a:ext cx="1333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44</xdr:row>
      <xdr:rowOff>247650</xdr:rowOff>
    </xdr:from>
    <xdr:to>
      <xdr:col>2</xdr:col>
      <xdr:colOff>9525</xdr:colOff>
      <xdr:row>44</xdr:row>
      <xdr:rowOff>247650</xdr:rowOff>
    </xdr:to>
    <xdr:pic>
      <xdr:nvPicPr>
        <xdr:cNvPr id="41806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38966775"/>
          <a:ext cx="1333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44</xdr:row>
      <xdr:rowOff>247650</xdr:rowOff>
    </xdr:from>
    <xdr:to>
      <xdr:col>1</xdr:col>
      <xdr:colOff>1276350</xdr:colOff>
      <xdr:row>44</xdr:row>
      <xdr:rowOff>247650</xdr:rowOff>
    </xdr:to>
    <xdr:pic>
      <xdr:nvPicPr>
        <xdr:cNvPr id="41807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8966775"/>
          <a:ext cx="1323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44</xdr:row>
      <xdr:rowOff>295275</xdr:rowOff>
    </xdr:from>
    <xdr:to>
      <xdr:col>2</xdr:col>
      <xdr:colOff>1781175</xdr:colOff>
      <xdr:row>45</xdr:row>
      <xdr:rowOff>0</xdr:rowOff>
    </xdr:to>
    <xdr:pic>
      <xdr:nvPicPr>
        <xdr:cNvPr id="41808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9014400"/>
          <a:ext cx="1057275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45</xdr:row>
      <xdr:rowOff>276225</xdr:rowOff>
    </xdr:from>
    <xdr:to>
      <xdr:col>2</xdr:col>
      <xdr:colOff>1743075</xdr:colOff>
      <xdr:row>45</xdr:row>
      <xdr:rowOff>2733675</xdr:rowOff>
    </xdr:to>
    <xdr:pic>
      <xdr:nvPicPr>
        <xdr:cNvPr id="41809" name="Image 3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41233725"/>
          <a:ext cx="1409700" cy="245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20</xdr:row>
      <xdr:rowOff>57150</xdr:rowOff>
    </xdr:from>
    <xdr:to>
      <xdr:col>2</xdr:col>
      <xdr:colOff>1209675</xdr:colOff>
      <xdr:row>20</xdr:row>
      <xdr:rowOff>695325</xdr:rowOff>
    </xdr:to>
    <xdr:pic>
      <xdr:nvPicPr>
        <xdr:cNvPr id="41810" name="Image 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15135225"/>
          <a:ext cx="8286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37</xdr:row>
      <xdr:rowOff>0</xdr:rowOff>
    </xdr:from>
    <xdr:to>
      <xdr:col>2</xdr:col>
      <xdr:colOff>647700</xdr:colOff>
      <xdr:row>37</xdr:row>
      <xdr:rowOff>0</xdr:rowOff>
    </xdr:to>
    <xdr:pic>
      <xdr:nvPicPr>
        <xdr:cNvPr id="41811" name="Image 7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9317950"/>
          <a:ext cx="1857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35</xdr:row>
      <xdr:rowOff>266700</xdr:rowOff>
    </xdr:from>
    <xdr:to>
      <xdr:col>2</xdr:col>
      <xdr:colOff>190500</xdr:colOff>
      <xdr:row>35</xdr:row>
      <xdr:rowOff>1228725</xdr:rowOff>
    </xdr:to>
    <xdr:pic>
      <xdr:nvPicPr>
        <xdr:cNvPr id="41812" name="Image 3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6803350"/>
          <a:ext cx="1247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24</xdr:row>
      <xdr:rowOff>47625</xdr:rowOff>
    </xdr:from>
    <xdr:to>
      <xdr:col>2</xdr:col>
      <xdr:colOff>1219200</xdr:colOff>
      <xdr:row>24</xdr:row>
      <xdr:rowOff>523875</xdr:rowOff>
    </xdr:to>
    <xdr:pic>
      <xdr:nvPicPr>
        <xdr:cNvPr id="41813" name="Image 5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040350"/>
          <a:ext cx="5619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15</xdr:row>
      <xdr:rowOff>76200</xdr:rowOff>
    </xdr:from>
    <xdr:to>
      <xdr:col>3</xdr:col>
      <xdr:colOff>819150</xdr:colOff>
      <xdr:row>15</xdr:row>
      <xdr:rowOff>933450</xdr:rowOff>
    </xdr:to>
    <xdr:pic>
      <xdr:nvPicPr>
        <xdr:cNvPr id="41814" name="Image 4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10734675"/>
          <a:ext cx="7429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457200</xdr:colOff>
      <xdr:row>32</xdr:row>
      <xdr:rowOff>9525</xdr:rowOff>
    </xdr:to>
    <xdr:pic>
      <xdr:nvPicPr>
        <xdr:cNvPr id="41815" name="Image 5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400" y="23593425"/>
          <a:ext cx="457200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32</xdr:row>
      <xdr:rowOff>0</xdr:rowOff>
    </xdr:from>
    <xdr:to>
      <xdr:col>7</xdr:col>
      <xdr:colOff>523875</xdr:colOff>
      <xdr:row>32</xdr:row>
      <xdr:rowOff>9525</xdr:rowOff>
    </xdr:to>
    <xdr:pic>
      <xdr:nvPicPr>
        <xdr:cNvPr id="41816" name="Image 5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3593425"/>
          <a:ext cx="457200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1476375</xdr:colOff>
      <xdr:row>15</xdr:row>
      <xdr:rowOff>371475</xdr:rowOff>
    </xdr:from>
    <xdr:to>
      <xdr:col>2</xdr:col>
      <xdr:colOff>1485900</xdr:colOff>
      <xdr:row>15</xdr:row>
      <xdr:rowOff>495300</xdr:rowOff>
    </xdr:to>
    <xdr:pic>
      <xdr:nvPicPr>
        <xdr:cNvPr id="41817" name="Image 4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11029950"/>
          <a:ext cx="9525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48</xdr:row>
      <xdr:rowOff>66675</xdr:rowOff>
    </xdr:from>
    <xdr:to>
      <xdr:col>2</xdr:col>
      <xdr:colOff>1533525</xdr:colOff>
      <xdr:row>48</xdr:row>
      <xdr:rowOff>942975</xdr:rowOff>
    </xdr:to>
    <xdr:pic>
      <xdr:nvPicPr>
        <xdr:cNvPr id="41818" name="Image 2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47510700"/>
          <a:ext cx="971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190500</xdr:colOff>
      <xdr:row>13</xdr:row>
      <xdr:rowOff>180975</xdr:rowOff>
    </xdr:from>
    <xdr:to>
      <xdr:col>3</xdr:col>
      <xdr:colOff>876300</xdr:colOff>
      <xdr:row>13</xdr:row>
      <xdr:rowOff>981075</xdr:rowOff>
    </xdr:to>
    <xdr:pic>
      <xdr:nvPicPr>
        <xdr:cNvPr id="41819" name="Image 4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5" y="8677275"/>
          <a:ext cx="6858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18</xdr:row>
      <xdr:rowOff>133350</xdr:rowOff>
    </xdr:from>
    <xdr:to>
      <xdr:col>2</xdr:col>
      <xdr:colOff>1381125</xdr:colOff>
      <xdr:row>18</xdr:row>
      <xdr:rowOff>762000</xdr:rowOff>
    </xdr:to>
    <xdr:pic>
      <xdr:nvPicPr>
        <xdr:cNvPr id="41820" name="Image 4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13592175"/>
          <a:ext cx="8001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34</xdr:row>
      <xdr:rowOff>333375</xdr:rowOff>
    </xdr:from>
    <xdr:to>
      <xdr:col>2</xdr:col>
      <xdr:colOff>1057275</xdr:colOff>
      <xdr:row>34</xdr:row>
      <xdr:rowOff>1209675</xdr:rowOff>
    </xdr:to>
    <xdr:pic>
      <xdr:nvPicPr>
        <xdr:cNvPr id="41821" name="Image 4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5527000"/>
          <a:ext cx="28956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36</xdr:row>
      <xdr:rowOff>266700</xdr:rowOff>
    </xdr:from>
    <xdr:to>
      <xdr:col>2</xdr:col>
      <xdr:colOff>676275</xdr:colOff>
      <xdr:row>36</xdr:row>
      <xdr:rowOff>1304925</xdr:rowOff>
    </xdr:to>
    <xdr:pic>
      <xdr:nvPicPr>
        <xdr:cNvPr id="41822" name="Image 4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28146375"/>
          <a:ext cx="22193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923925</xdr:colOff>
      <xdr:row>42</xdr:row>
      <xdr:rowOff>190500</xdr:rowOff>
    </xdr:from>
    <xdr:to>
      <xdr:col>2</xdr:col>
      <xdr:colOff>1447800</xdr:colOff>
      <xdr:row>42</xdr:row>
      <xdr:rowOff>190500</xdr:rowOff>
    </xdr:to>
    <xdr:pic>
      <xdr:nvPicPr>
        <xdr:cNvPr id="41823" name="Image 3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33985200"/>
          <a:ext cx="523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39</xdr:row>
      <xdr:rowOff>485775</xdr:rowOff>
    </xdr:from>
    <xdr:to>
      <xdr:col>2</xdr:col>
      <xdr:colOff>1066800</xdr:colOff>
      <xdr:row>39</xdr:row>
      <xdr:rowOff>485775</xdr:rowOff>
    </xdr:to>
    <xdr:pic>
      <xdr:nvPicPr>
        <xdr:cNvPr id="41824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137535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</xdr:colOff>
      <xdr:row>32</xdr:row>
      <xdr:rowOff>0</xdr:rowOff>
    </xdr:from>
    <xdr:to>
      <xdr:col>9</xdr:col>
      <xdr:colOff>523875</xdr:colOff>
      <xdr:row>32</xdr:row>
      <xdr:rowOff>9525</xdr:rowOff>
    </xdr:to>
    <xdr:pic>
      <xdr:nvPicPr>
        <xdr:cNvPr id="41825" name="Image 5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23593425"/>
          <a:ext cx="457200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43</xdr:row>
      <xdr:rowOff>28575</xdr:rowOff>
    </xdr:from>
    <xdr:to>
      <xdr:col>2</xdr:col>
      <xdr:colOff>1676400</xdr:colOff>
      <xdr:row>43</xdr:row>
      <xdr:rowOff>2486025</xdr:rowOff>
    </xdr:to>
    <xdr:pic>
      <xdr:nvPicPr>
        <xdr:cNvPr id="41826" name="Image 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35918775"/>
          <a:ext cx="1352550" cy="245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323850</xdr:colOff>
      <xdr:row>42</xdr:row>
      <xdr:rowOff>371475</xdr:rowOff>
    </xdr:from>
    <xdr:to>
      <xdr:col>2</xdr:col>
      <xdr:colOff>1333500</xdr:colOff>
      <xdr:row>42</xdr:row>
      <xdr:rowOff>2047875</xdr:rowOff>
    </xdr:to>
    <xdr:grpSp>
      <xdr:nvGrpSpPr>
        <xdr:cNvPr id="41827" name="Groupe 40"/>
        <xdr:cNvGrpSpPr>
          <a:grpSpLocks/>
        </xdr:cNvGrpSpPr>
      </xdr:nvGrpSpPr>
      <xdr:grpSpPr bwMode="auto">
        <a:xfrm>
          <a:off x="323850" y="34166175"/>
          <a:ext cx="3057525" cy="1676400"/>
          <a:chOff x="6147955" y="7273636"/>
          <a:chExt cx="2914840" cy="1442796"/>
        </a:xfrm>
      </xdr:grpSpPr>
      <xdr:pic>
        <xdr:nvPicPr>
          <xdr:cNvPr id="41837" name="Image 41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838" name="Image 42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533400</xdr:colOff>
      <xdr:row>39</xdr:row>
      <xdr:rowOff>47625</xdr:rowOff>
    </xdr:from>
    <xdr:to>
      <xdr:col>2</xdr:col>
      <xdr:colOff>1152525</xdr:colOff>
      <xdr:row>39</xdr:row>
      <xdr:rowOff>1514475</xdr:rowOff>
    </xdr:to>
    <xdr:pic>
      <xdr:nvPicPr>
        <xdr:cNvPr id="41828" name="Image 4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30937200"/>
          <a:ext cx="619125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876300</xdr:colOff>
      <xdr:row>22</xdr:row>
      <xdr:rowOff>57150</xdr:rowOff>
    </xdr:from>
    <xdr:to>
      <xdr:col>2</xdr:col>
      <xdr:colOff>1590675</xdr:colOff>
      <xdr:row>22</xdr:row>
      <xdr:rowOff>742950</xdr:rowOff>
    </xdr:to>
    <xdr:pic>
      <xdr:nvPicPr>
        <xdr:cNvPr id="41829" name="Image 4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4175" y="16525875"/>
          <a:ext cx="7143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476250</xdr:colOff>
      <xdr:row>25</xdr:row>
      <xdr:rowOff>47625</xdr:rowOff>
    </xdr:from>
    <xdr:to>
      <xdr:col>2</xdr:col>
      <xdr:colOff>1600200</xdr:colOff>
      <xdr:row>26</xdr:row>
      <xdr:rowOff>0</xdr:rowOff>
    </xdr:to>
    <xdr:grpSp>
      <xdr:nvGrpSpPr>
        <xdr:cNvPr id="41830" name="Groupe 27"/>
        <xdr:cNvGrpSpPr>
          <a:grpSpLocks/>
        </xdr:cNvGrpSpPr>
      </xdr:nvGrpSpPr>
      <xdr:grpSpPr bwMode="auto">
        <a:xfrm>
          <a:off x="2524125" y="18707100"/>
          <a:ext cx="1123950" cy="581025"/>
          <a:chOff x="567418" y="20614821"/>
          <a:chExt cx="1454603" cy="685800"/>
        </a:xfrm>
      </xdr:grpSpPr>
      <xdr:pic>
        <xdr:nvPicPr>
          <xdr:cNvPr id="41835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3618" y="20614821"/>
            <a:ext cx="1378403" cy="685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pic>
      <xdr:sp macro="" textlink="">
        <xdr:nvSpPr>
          <xdr:cNvPr id="41836" name="Rectangle 26"/>
          <xdr:cNvSpPr>
            <a:spLocks noChangeArrowheads="1"/>
          </xdr:cNvSpPr>
        </xdr:nvSpPr>
        <xdr:spPr bwMode="auto">
          <a:xfrm>
            <a:off x="567418" y="20757696"/>
            <a:ext cx="623207" cy="428625"/>
          </a:xfrm>
          <a:prstGeom prst="rect">
            <a:avLst/>
          </a:prstGeom>
          <a:noFill/>
          <a:ln w="9360">
            <a:solidFill>
              <a:srgbClr val="FF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 editAs="oneCell">
    <xdr:from>
      <xdr:col>2</xdr:col>
      <xdr:colOff>838200</xdr:colOff>
      <xdr:row>23</xdr:row>
      <xdr:rowOff>133350</xdr:rowOff>
    </xdr:from>
    <xdr:to>
      <xdr:col>2</xdr:col>
      <xdr:colOff>1476375</xdr:colOff>
      <xdr:row>23</xdr:row>
      <xdr:rowOff>657225</xdr:rowOff>
    </xdr:to>
    <xdr:pic>
      <xdr:nvPicPr>
        <xdr:cNvPr id="41831" name="Image 4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17364075"/>
          <a:ext cx="6381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46</xdr:row>
      <xdr:rowOff>104775</xdr:rowOff>
    </xdr:from>
    <xdr:to>
      <xdr:col>2</xdr:col>
      <xdr:colOff>1581150</xdr:colOff>
      <xdr:row>46</xdr:row>
      <xdr:rowOff>2257425</xdr:rowOff>
    </xdr:to>
    <xdr:pic>
      <xdr:nvPicPr>
        <xdr:cNvPr id="41832" name="Image 8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43900725"/>
          <a:ext cx="9906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742950</xdr:colOff>
      <xdr:row>38</xdr:row>
      <xdr:rowOff>285750</xdr:rowOff>
    </xdr:from>
    <xdr:to>
      <xdr:col>2</xdr:col>
      <xdr:colOff>1171575</xdr:colOff>
      <xdr:row>38</xdr:row>
      <xdr:rowOff>1047750</xdr:rowOff>
    </xdr:to>
    <xdr:pic>
      <xdr:nvPicPr>
        <xdr:cNvPr id="41833" name="Image 46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9908500"/>
          <a:ext cx="17716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904875</xdr:colOff>
      <xdr:row>17</xdr:row>
      <xdr:rowOff>209550</xdr:rowOff>
    </xdr:from>
    <xdr:to>
      <xdr:col>2</xdr:col>
      <xdr:colOff>1047750</xdr:colOff>
      <xdr:row>17</xdr:row>
      <xdr:rowOff>714375</xdr:rowOff>
    </xdr:to>
    <xdr:pic>
      <xdr:nvPicPr>
        <xdr:cNvPr id="41834" name="Image 49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2830175"/>
          <a:ext cx="23907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37479" name="Image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7</xdr:row>
      <xdr:rowOff>438150</xdr:rowOff>
    </xdr:from>
    <xdr:to>
      <xdr:col>3</xdr:col>
      <xdr:colOff>266700</xdr:colOff>
      <xdr:row>7</xdr:row>
      <xdr:rowOff>2286000</xdr:rowOff>
    </xdr:to>
    <xdr:pic>
      <xdr:nvPicPr>
        <xdr:cNvPr id="37480" name="Image 2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8229600"/>
          <a:ext cx="25622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190500</xdr:colOff>
      <xdr:row>7</xdr:row>
      <xdr:rowOff>104775</xdr:rowOff>
    </xdr:from>
    <xdr:to>
      <xdr:col>11</xdr:col>
      <xdr:colOff>1447800</xdr:colOff>
      <xdr:row>7</xdr:row>
      <xdr:rowOff>2914650</xdr:rowOff>
    </xdr:to>
    <xdr:pic>
      <xdr:nvPicPr>
        <xdr:cNvPr id="37481" name="Imag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5" y="7896225"/>
          <a:ext cx="3200400" cy="280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1104900</xdr:colOff>
      <xdr:row>7</xdr:row>
      <xdr:rowOff>542925</xdr:rowOff>
    </xdr:from>
    <xdr:to>
      <xdr:col>9</xdr:col>
      <xdr:colOff>104775</xdr:colOff>
      <xdr:row>7</xdr:row>
      <xdr:rowOff>2895600</xdr:rowOff>
    </xdr:to>
    <xdr:pic>
      <xdr:nvPicPr>
        <xdr:cNvPr id="37482" name="Imag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8334375"/>
          <a:ext cx="1876425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1152525</xdr:colOff>
      <xdr:row>8</xdr:row>
      <xdr:rowOff>647700</xdr:rowOff>
    </xdr:from>
    <xdr:to>
      <xdr:col>5</xdr:col>
      <xdr:colOff>9525</xdr:colOff>
      <xdr:row>8</xdr:row>
      <xdr:rowOff>1933575</xdr:rowOff>
    </xdr:to>
    <xdr:pic>
      <xdr:nvPicPr>
        <xdr:cNvPr id="37483" name="Image 2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11420475"/>
          <a:ext cx="27527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6</xdr:row>
      <xdr:rowOff>323850</xdr:rowOff>
    </xdr:from>
    <xdr:to>
      <xdr:col>6</xdr:col>
      <xdr:colOff>257175</xdr:colOff>
      <xdr:row>6</xdr:row>
      <xdr:rowOff>2000250</xdr:rowOff>
    </xdr:to>
    <xdr:pic>
      <xdr:nvPicPr>
        <xdr:cNvPr id="37484" name="Image 5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438775"/>
          <a:ext cx="546735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733425</xdr:colOff>
      <xdr:row>5</xdr:row>
      <xdr:rowOff>9525</xdr:rowOff>
    </xdr:from>
    <xdr:to>
      <xdr:col>6</xdr:col>
      <xdr:colOff>857250</xdr:colOff>
      <xdr:row>5</xdr:row>
      <xdr:rowOff>2676525</xdr:rowOff>
    </xdr:to>
    <xdr:pic>
      <xdr:nvPicPr>
        <xdr:cNvPr id="37485" name="Image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524000"/>
          <a:ext cx="1971675" cy="266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485775</xdr:colOff>
      <xdr:row>5</xdr:row>
      <xdr:rowOff>2886075</xdr:rowOff>
    </xdr:from>
    <xdr:to>
      <xdr:col>11</xdr:col>
      <xdr:colOff>1514475</xdr:colOff>
      <xdr:row>6</xdr:row>
      <xdr:rowOff>2600325</xdr:rowOff>
    </xdr:to>
    <xdr:pic>
      <xdr:nvPicPr>
        <xdr:cNvPr id="37486" name="Image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4400550"/>
          <a:ext cx="2286000" cy="331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598715</xdr:colOff>
      <xdr:row>6</xdr:row>
      <xdr:rowOff>2102302</xdr:rowOff>
    </xdr:from>
    <xdr:to>
      <xdr:col>6</xdr:col>
      <xdr:colOff>514349</xdr:colOff>
      <xdr:row>6</xdr:row>
      <xdr:rowOff>2639786</xdr:rowOff>
    </xdr:to>
    <xdr:sp macro="" textlink="">
      <xdr:nvSpPr>
        <xdr:cNvPr id="10" name="文字方塊 9"/>
        <xdr:cNvSpPr txBox="1"/>
      </xdr:nvSpPr>
      <xdr:spPr>
        <a:xfrm>
          <a:off x="1292679" y="6293302"/>
          <a:ext cx="4705349" cy="5374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LAFUMA +</a:t>
          </a:r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楓葉繡花 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160563</xdr:colOff>
      <xdr:row>7</xdr:row>
      <xdr:rowOff>2238375</xdr:rowOff>
    </xdr:from>
    <xdr:to>
      <xdr:col>6</xdr:col>
      <xdr:colOff>677634</xdr:colOff>
      <xdr:row>7</xdr:row>
      <xdr:rowOff>2959553</xdr:rowOff>
    </xdr:to>
    <xdr:sp macro="" textlink="">
      <xdr:nvSpPr>
        <xdr:cNvPr id="11" name="文字方塊 10"/>
        <xdr:cNvSpPr txBox="1"/>
      </xdr:nvSpPr>
      <xdr:spPr>
        <a:xfrm>
          <a:off x="2827563" y="9109982"/>
          <a:ext cx="3333750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楓葉繡花 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800100</xdr:colOff>
      <xdr:row>7</xdr:row>
      <xdr:rowOff>823231</xdr:rowOff>
    </xdr:from>
    <xdr:to>
      <xdr:col>7</xdr:col>
      <xdr:colOff>1058636</xdr:colOff>
      <xdr:row>7</xdr:row>
      <xdr:rowOff>1534920</xdr:rowOff>
    </xdr:to>
    <xdr:sp macro="" textlink="">
      <xdr:nvSpPr>
        <xdr:cNvPr id="12" name="文字方塊 11"/>
        <xdr:cNvSpPr txBox="1"/>
      </xdr:nvSpPr>
      <xdr:spPr>
        <a:xfrm>
          <a:off x="3467100" y="7694838"/>
          <a:ext cx="3946072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穿者左袖肩點下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8CM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353785</xdr:colOff>
      <xdr:row>8</xdr:row>
      <xdr:rowOff>581023</xdr:rowOff>
    </xdr:from>
    <xdr:to>
      <xdr:col>11</xdr:col>
      <xdr:colOff>446314</xdr:colOff>
      <xdr:row>8</xdr:row>
      <xdr:rowOff>1302201</xdr:rowOff>
    </xdr:to>
    <xdr:sp macro="" textlink="">
      <xdr:nvSpPr>
        <xdr:cNvPr id="13" name="文字方塊 12"/>
        <xdr:cNvSpPr txBox="1"/>
      </xdr:nvSpPr>
      <xdr:spPr>
        <a:xfrm>
          <a:off x="6708321" y="10432594"/>
          <a:ext cx="4895850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穿者左後脇邊下襬上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7CM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40821</xdr:colOff>
      <xdr:row>6</xdr:row>
      <xdr:rowOff>891266</xdr:rowOff>
    </xdr:from>
    <xdr:to>
      <xdr:col>10</xdr:col>
      <xdr:colOff>470806</xdr:colOff>
      <xdr:row>6</xdr:row>
      <xdr:rowOff>2483301</xdr:rowOff>
    </xdr:to>
    <xdr:sp macro="" textlink="">
      <xdr:nvSpPr>
        <xdr:cNvPr id="14" name="文字方塊 13"/>
        <xdr:cNvSpPr txBox="1"/>
      </xdr:nvSpPr>
      <xdr:spPr>
        <a:xfrm>
          <a:off x="6395357" y="5082266"/>
          <a:ext cx="3981449" cy="15920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穿者右前胸剪接</a:t>
          </a:r>
          <a:r>
            <a:rPr lang="zh-TW" altLang="zh-TW" sz="28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</a:t>
          </a:r>
          <a:r>
            <a:rPr lang="en-US" altLang="zh-TW" sz="28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8CM</a:t>
          </a:r>
          <a:endParaRPr lang="zh-TW" altLang="zh-TW" sz="28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距離外擋片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1.5CM</a:t>
          </a:r>
          <a:b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</a:b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149680</xdr:colOff>
      <xdr:row>5</xdr:row>
      <xdr:rowOff>449036</xdr:rowOff>
    </xdr:from>
    <xdr:to>
      <xdr:col>2</xdr:col>
      <xdr:colOff>204109</xdr:colOff>
      <xdr:row>5</xdr:row>
      <xdr:rowOff>977090</xdr:rowOff>
    </xdr:to>
    <xdr:sp macro="" textlink="">
      <xdr:nvSpPr>
        <xdr:cNvPr id="15" name="文字方塊 14"/>
        <xdr:cNvSpPr txBox="1"/>
      </xdr:nvSpPr>
      <xdr:spPr>
        <a:xfrm>
          <a:off x="149680" y="1959429"/>
          <a:ext cx="2041072" cy="5374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包針繡花</a:t>
          </a:r>
        </a:p>
      </xdr:txBody>
    </xdr:sp>
    <xdr:clientData/>
  </xdr:twoCellAnchor>
  <xdr:twoCellAnchor>
    <xdr:from>
      <xdr:col>7</xdr:col>
      <xdr:colOff>95251</xdr:colOff>
      <xdr:row>5</xdr:row>
      <xdr:rowOff>911679</xdr:rowOff>
    </xdr:from>
    <xdr:to>
      <xdr:col>10</xdr:col>
      <xdr:colOff>525236</xdr:colOff>
      <xdr:row>5</xdr:row>
      <xdr:rowOff>1796143</xdr:rowOff>
    </xdr:to>
    <xdr:sp macro="" textlink="">
      <xdr:nvSpPr>
        <xdr:cNvPr id="16" name="文字方塊 15"/>
        <xdr:cNvSpPr txBox="1"/>
      </xdr:nvSpPr>
      <xdr:spPr>
        <a:xfrm>
          <a:off x="6449787" y="2422072"/>
          <a:ext cx="3981449" cy="8844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28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距側袋唇邊緣</a:t>
          </a:r>
          <a:r>
            <a:rPr lang="en-US" altLang="zh-TW" sz="28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5MM</a:t>
          </a:r>
          <a:endParaRPr lang="zh-TW" altLang="zh-TW" sz="28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pPr algn="r"/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/>
          </a:r>
          <a:b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</a:b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 editAs="oneCell">
    <xdr:from>
      <xdr:col>0</xdr:col>
      <xdr:colOff>161925</xdr:colOff>
      <xdr:row>5</xdr:row>
      <xdr:rowOff>1295400</xdr:rowOff>
    </xdr:from>
    <xdr:to>
      <xdr:col>4</xdr:col>
      <xdr:colOff>581025</xdr:colOff>
      <xdr:row>5</xdr:row>
      <xdr:rowOff>3295650</xdr:rowOff>
    </xdr:to>
    <xdr:pic>
      <xdr:nvPicPr>
        <xdr:cNvPr id="37494" name="圖片 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64" t="10141" b="25044"/>
        <a:stretch>
          <a:fillRect/>
        </a:stretch>
      </xdr:blipFill>
      <xdr:spPr bwMode="auto">
        <a:xfrm>
          <a:off x="161925" y="2809875"/>
          <a:ext cx="4067175" cy="200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1</xdr:col>
      <xdr:colOff>962025</xdr:colOff>
      <xdr:row>0</xdr:row>
      <xdr:rowOff>485775</xdr:rowOff>
    </xdr:to>
    <xdr:pic>
      <xdr:nvPicPr>
        <xdr:cNvPr id="9566" name="Imag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6200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39084" name="Imag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4</xdr:row>
      <xdr:rowOff>28575</xdr:rowOff>
    </xdr:from>
    <xdr:to>
      <xdr:col>12</xdr:col>
      <xdr:colOff>114300</xdr:colOff>
      <xdr:row>48</xdr:row>
      <xdr:rowOff>85725</xdr:rowOff>
    </xdr:to>
    <xdr:pic>
      <xdr:nvPicPr>
        <xdr:cNvPr id="39085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285875"/>
          <a:ext cx="10639425" cy="6943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542925</xdr:colOff>
      <xdr:row>40</xdr:row>
      <xdr:rowOff>57150</xdr:rowOff>
    </xdr:from>
    <xdr:to>
      <xdr:col>12</xdr:col>
      <xdr:colOff>1123950</xdr:colOff>
      <xdr:row>59</xdr:row>
      <xdr:rowOff>142875</xdr:rowOff>
    </xdr:to>
    <xdr:pic>
      <xdr:nvPicPr>
        <xdr:cNvPr id="39086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7058025"/>
          <a:ext cx="7115175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628650</xdr:colOff>
      <xdr:row>4</xdr:row>
      <xdr:rowOff>66675</xdr:rowOff>
    </xdr:from>
    <xdr:to>
      <xdr:col>12</xdr:col>
      <xdr:colOff>1171575</xdr:colOff>
      <xdr:row>15</xdr:row>
      <xdr:rowOff>85725</xdr:rowOff>
    </xdr:to>
    <xdr:pic>
      <xdr:nvPicPr>
        <xdr:cNvPr id="39087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1323975"/>
          <a:ext cx="346710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13</xdr:row>
      <xdr:rowOff>19050</xdr:rowOff>
    </xdr:from>
    <xdr:to>
      <xdr:col>13</xdr:col>
      <xdr:colOff>0</xdr:colOff>
      <xdr:row>35</xdr:row>
      <xdr:rowOff>76200</xdr:rowOff>
    </xdr:to>
    <xdr:pic>
      <xdr:nvPicPr>
        <xdr:cNvPr id="36080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2971800"/>
          <a:ext cx="4819650" cy="386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36081" name="Imag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</xdr:row>
      <xdr:rowOff>114300</xdr:rowOff>
    </xdr:from>
    <xdr:to>
      <xdr:col>7</xdr:col>
      <xdr:colOff>323850</xdr:colOff>
      <xdr:row>30</xdr:row>
      <xdr:rowOff>85725</xdr:rowOff>
    </xdr:to>
    <xdr:pic>
      <xdr:nvPicPr>
        <xdr:cNvPr id="36082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371600"/>
          <a:ext cx="6334125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37"/>
  <sheetViews>
    <sheetView showGridLines="0" view="pageBreakPreview" zoomScale="90" zoomScaleNormal="100" zoomScaleSheetLayoutView="90" workbookViewId="0">
      <selection activeCell="K2" sqref="K2"/>
    </sheetView>
  </sheetViews>
  <sheetFormatPr defaultColWidth="12" defaultRowHeight="11.25"/>
  <cols>
    <col min="1" max="1" width="10.1640625" customWidth="1"/>
    <col min="2" max="2" width="13.83203125" customWidth="1"/>
    <col min="3" max="8" width="12" customWidth="1"/>
    <col min="9" max="9" width="29" customWidth="1"/>
    <col min="10" max="10" width="12" customWidth="1"/>
    <col min="11" max="11" width="13" customWidth="1"/>
    <col min="12" max="12" width="15.83203125" customWidth="1"/>
  </cols>
  <sheetData>
    <row r="1" spans="1:12" s="1" customFormat="1" ht="45" customHeight="1" thickBot="1">
      <c r="A1" s="33"/>
      <c r="B1" s="34"/>
      <c r="C1" s="34"/>
      <c r="D1" s="34"/>
      <c r="E1" s="43" t="s">
        <v>0</v>
      </c>
      <c r="F1" s="34"/>
      <c r="G1" s="34"/>
      <c r="H1" s="34"/>
      <c r="I1" s="34"/>
      <c r="J1" s="540" t="s">
        <v>195</v>
      </c>
      <c r="K1" s="540"/>
      <c r="L1" s="541"/>
    </row>
    <row r="2" spans="1:12" s="4" customFormat="1" ht="18.75" customHeight="1">
      <c r="A2" s="168" t="s">
        <v>196</v>
      </c>
      <c r="B2" s="169"/>
      <c r="C2" s="371"/>
      <c r="D2" s="371"/>
      <c r="E2" s="371"/>
      <c r="F2" s="371" t="s">
        <v>244</v>
      </c>
      <c r="G2" s="371"/>
      <c r="H2" s="371"/>
      <c r="I2" s="371"/>
      <c r="J2" s="55" t="s">
        <v>2</v>
      </c>
      <c r="K2" s="56" t="s">
        <v>257</v>
      </c>
      <c r="L2" s="57"/>
    </row>
    <row r="3" spans="1:12" s="3" customFormat="1" ht="18.75" customHeight="1">
      <c r="A3" s="429" t="s">
        <v>206</v>
      </c>
      <c r="B3" s="50"/>
      <c r="C3" s="58"/>
      <c r="D3" s="58"/>
      <c r="E3" s="58"/>
      <c r="F3" s="58"/>
      <c r="G3" s="58"/>
      <c r="H3" s="58"/>
      <c r="I3" s="58"/>
      <c r="J3" s="50" t="s">
        <v>14</v>
      </c>
      <c r="K3" s="20"/>
      <c r="L3" s="111" t="s">
        <v>123</v>
      </c>
    </row>
    <row r="4" spans="1:12" s="3" customFormat="1" ht="17.25" thickBot="1">
      <c r="A4" s="114" t="s">
        <v>1</v>
      </c>
      <c r="B4" s="52">
        <f ca="1">TODAY()</f>
        <v>43833</v>
      </c>
      <c r="C4" s="53"/>
      <c r="D4" s="53"/>
      <c r="E4" s="53"/>
      <c r="F4" s="53"/>
      <c r="G4" s="53"/>
      <c r="H4" s="53"/>
      <c r="I4" s="53"/>
      <c r="J4" s="82" t="s">
        <v>124</v>
      </c>
      <c r="K4" s="53"/>
      <c r="L4" s="218" t="s">
        <v>80</v>
      </c>
    </row>
    <row r="5" spans="1:12" s="3" customFormat="1" ht="6" customHeight="1">
      <c r="A5" s="170"/>
      <c r="B5" s="167"/>
      <c r="C5" s="165"/>
      <c r="D5" s="165"/>
      <c r="E5" s="165"/>
      <c r="F5" s="165"/>
      <c r="G5" s="165"/>
      <c r="H5" s="165"/>
      <c r="I5" s="165"/>
      <c r="J5" s="151"/>
      <c r="K5" s="165"/>
      <c r="L5" s="166"/>
    </row>
    <row r="6" spans="1:12" s="1" customFormat="1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6"/>
    </row>
    <row r="7" spans="1:12" s="1" customForma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>
      <c r="A26" s="39"/>
      <c r="B26" s="40"/>
      <c r="C26" s="40"/>
      <c r="D26" s="40"/>
      <c r="E26" s="40"/>
      <c r="F26" s="40"/>
      <c r="G26" s="40"/>
      <c r="H26" s="40"/>
      <c r="I26" s="40"/>
      <c r="J26" s="40" t="s">
        <v>54</v>
      </c>
      <c r="K26" s="40"/>
      <c r="L26" s="46"/>
    </row>
    <row r="27" spans="1:12" s="1" customFormat="1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>
      <c r="A31" s="39"/>
      <c r="B31" s="40"/>
      <c r="C31" s="40"/>
      <c r="D31" s="40" t="s">
        <v>54</v>
      </c>
      <c r="E31" s="40"/>
      <c r="F31" s="40"/>
      <c r="G31" s="40"/>
      <c r="H31" s="40"/>
      <c r="I31" s="40"/>
      <c r="J31" s="40"/>
      <c r="K31" s="40"/>
      <c r="L31" s="46"/>
    </row>
    <row r="32" spans="1:12" s="1" customFormat="1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 ht="12" thickBot="1">
      <c r="A36" s="47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9"/>
    </row>
    <row r="37" spans="1:12" s="1" customFormat="1"/>
  </sheetData>
  <mergeCells count="1">
    <mergeCell ref="J1:L1"/>
  </mergeCells>
  <phoneticPr fontId="24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C71"/>
  <sheetViews>
    <sheetView showGridLines="0" view="pageBreakPreview" topLeftCell="B25" zoomScale="70" zoomScaleNormal="60" zoomScaleSheetLayoutView="70" workbookViewId="0">
      <selection activeCell="J9" sqref="J9"/>
    </sheetView>
  </sheetViews>
  <sheetFormatPr defaultColWidth="12" defaultRowHeight="11.25"/>
  <cols>
    <col min="1" max="1" width="5.1640625" customWidth="1"/>
    <col min="2" max="2" width="12.5" customWidth="1"/>
    <col min="3" max="3" width="24.33203125" customWidth="1"/>
    <col min="4" max="4" width="14.33203125" customWidth="1"/>
    <col min="5" max="5" width="19.83203125" customWidth="1"/>
    <col min="6" max="6" width="66.83203125" bestFit="1" customWidth="1"/>
    <col min="7" max="7" width="18.83203125" customWidth="1"/>
    <col min="8" max="8" width="15.33203125" style="291" customWidth="1"/>
    <col min="9" max="9" width="15.33203125" style="293" customWidth="1"/>
    <col min="10" max="10" width="16.33203125" style="298" customWidth="1"/>
    <col min="11" max="11" width="15.33203125" style="303" customWidth="1"/>
    <col min="12" max="12" width="15.33203125" style="267" hidden="1" customWidth="1"/>
    <col min="13" max="13" width="16.1640625" hidden="1" customWidth="1"/>
    <col min="14" max="16" width="15.33203125" customWidth="1"/>
    <col min="17" max="17" width="8.5" customWidth="1"/>
    <col min="18" max="18" width="12.6640625" customWidth="1"/>
  </cols>
  <sheetData>
    <row r="1" spans="1:29" s="1" customFormat="1" ht="42" customHeight="1">
      <c r="A1" s="59"/>
      <c r="B1" s="60"/>
      <c r="C1" s="60"/>
      <c r="D1" s="543" t="s">
        <v>16</v>
      </c>
      <c r="E1" s="543"/>
      <c r="F1" s="543"/>
      <c r="G1" s="543"/>
      <c r="H1" s="543"/>
      <c r="I1" s="543"/>
      <c r="J1" s="543"/>
      <c r="K1" s="543"/>
      <c r="L1" s="543"/>
      <c r="M1" s="543"/>
      <c r="N1" s="61" t="str">
        <f>'TECHNICAL SHEET GARMENT'!J1</f>
        <v>WINTER 18/19</v>
      </c>
      <c r="O1" s="60"/>
      <c r="P1" s="60"/>
      <c r="Q1" s="62"/>
      <c r="R1" s="6"/>
    </row>
    <row r="2" spans="1:29" s="4" customFormat="1" ht="19.5">
      <c r="A2" s="70"/>
      <c r="B2" s="299" t="str">
        <f>'TECHNICAL SHEET GARMENT'!A2</f>
        <v>LFV11464 (LFV11182 FW17/18)</v>
      </c>
      <c r="C2" s="299"/>
      <c r="D2" s="299"/>
      <c r="E2" s="299"/>
      <c r="F2" s="299"/>
      <c r="G2" s="299" t="str">
        <f>'TECHNICAL SHEET GARMENT'!F2</f>
        <v>LD TRACK ZIP-IN JKT</v>
      </c>
      <c r="H2" s="299"/>
      <c r="I2" s="299"/>
      <c r="J2" s="299"/>
      <c r="K2" s="299"/>
      <c r="L2" s="268"/>
      <c r="M2" s="63"/>
      <c r="N2" s="63" t="s">
        <v>2</v>
      </c>
      <c r="O2" s="64" t="str">
        <f>'TECHNICAL SHEET GARMENT'!K2</f>
        <v>V1BULK</v>
      </c>
      <c r="P2" s="63"/>
      <c r="Q2" s="65"/>
      <c r="R2" s="8"/>
    </row>
    <row r="3" spans="1:29" s="3" customFormat="1" ht="19.5">
      <c r="A3" s="72"/>
      <c r="B3" s="547" t="str">
        <f>'TECHNICAL SHEET GARMENT'!A3</f>
        <v>FABRIC - SUPPLIER:  6302 - LIBOLON</v>
      </c>
      <c r="C3" s="547"/>
      <c r="D3" s="547"/>
      <c r="E3" s="547"/>
      <c r="F3" s="547"/>
      <c r="G3" s="547"/>
      <c r="H3" s="547"/>
      <c r="I3" s="547"/>
      <c r="J3" s="547"/>
      <c r="K3" s="67"/>
      <c r="L3" s="269"/>
      <c r="M3" s="66"/>
      <c r="N3" s="66" t="s">
        <v>14</v>
      </c>
      <c r="O3" s="73"/>
      <c r="P3" s="363" t="str">
        <f>'TECHNICAL SHEET GARMENT'!L3</f>
        <v>Marjorie</v>
      </c>
      <c r="Q3" s="76"/>
      <c r="R3" s="20"/>
    </row>
    <row r="4" spans="1:29" s="3" customFormat="1" ht="17.25" thickBot="1">
      <c r="A4" s="74"/>
      <c r="B4" s="159" t="s">
        <v>1</v>
      </c>
      <c r="C4" s="68">
        <f ca="1">'TECHNICAL SHEET GARMENT'!B4</f>
        <v>43833</v>
      </c>
      <c r="D4" s="69"/>
      <c r="E4" s="69"/>
      <c r="F4" s="69"/>
      <c r="G4" s="69"/>
      <c r="H4" s="288"/>
      <c r="I4" s="294"/>
      <c r="J4" s="82"/>
      <c r="K4" s="300"/>
      <c r="L4" s="270"/>
      <c r="M4" s="69"/>
      <c r="N4" s="88" t="str">
        <f>'TECHNICAL SHEET GARMENT'!J4</f>
        <v xml:space="preserve">SUPPLIER : </v>
      </c>
      <c r="O4" s="75"/>
      <c r="P4" s="364" t="str">
        <f>'TECHNICAL SHEET GARMENT'!L4</f>
        <v>PRIMA CHANEL</v>
      </c>
      <c r="Q4" s="77"/>
      <c r="R4" s="20"/>
    </row>
    <row r="5" spans="1:29" s="1" customFormat="1" ht="16.5">
      <c r="A5" s="27"/>
      <c r="B5" s="119"/>
      <c r="C5" s="23"/>
      <c r="D5" s="23"/>
      <c r="E5" s="23"/>
      <c r="F5" s="23"/>
      <c r="G5" s="23"/>
      <c r="H5" s="289"/>
      <c r="I5" s="292"/>
      <c r="J5" s="296"/>
      <c r="K5" s="301"/>
      <c r="L5" s="271"/>
      <c r="M5" s="23"/>
      <c r="N5" s="41"/>
      <c r="O5" s="41"/>
      <c r="P5" s="41"/>
      <c r="Q5" s="42"/>
      <c r="R5" s="6"/>
    </row>
    <row r="6" spans="1:29" ht="17.25" thickBot="1">
      <c r="A6" s="121"/>
      <c r="B6" s="19"/>
      <c r="C6" s="26" t="s">
        <v>17</v>
      </c>
      <c r="D6" s="19"/>
      <c r="E6" s="19"/>
      <c r="F6" s="19"/>
      <c r="G6" s="19"/>
      <c r="H6" s="290"/>
      <c r="I6" s="25"/>
      <c r="J6" s="297"/>
      <c r="K6" s="302"/>
      <c r="L6" s="266"/>
      <c r="M6" s="19"/>
      <c r="N6" s="19"/>
      <c r="O6" s="19"/>
      <c r="P6" s="19"/>
      <c r="Q6" s="122"/>
      <c r="R6" s="19"/>
    </row>
    <row r="7" spans="1:29" s="103" customFormat="1" ht="62.25" customHeight="1">
      <c r="A7" s="147"/>
      <c r="B7" s="544" t="s">
        <v>55</v>
      </c>
      <c r="C7" s="545"/>
      <c r="D7" s="545"/>
      <c r="E7" s="545"/>
      <c r="F7" s="546"/>
      <c r="G7" s="199" t="s">
        <v>18</v>
      </c>
      <c r="H7" s="336" t="s">
        <v>165</v>
      </c>
      <c r="I7" s="286" t="s">
        <v>255</v>
      </c>
      <c r="J7" s="464" t="s">
        <v>256</v>
      </c>
      <c r="K7" s="404"/>
      <c r="L7" s="304"/>
      <c r="M7" s="200"/>
      <c r="N7" s="304"/>
      <c r="O7" s="200"/>
      <c r="P7" s="280"/>
      <c r="Q7" s="148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</row>
    <row r="8" spans="1:29" ht="21.75" customHeight="1">
      <c r="A8" s="121"/>
      <c r="B8" s="548" t="s">
        <v>25</v>
      </c>
      <c r="C8" s="549"/>
      <c r="D8" s="549"/>
      <c r="E8" s="549"/>
      <c r="F8" s="550"/>
      <c r="G8" s="337"/>
      <c r="H8" s="367"/>
      <c r="I8" s="465" t="s">
        <v>10</v>
      </c>
      <c r="J8" s="369"/>
      <c r="K8" s="368"/>
      <c r="L8" s="370"/>
      <c r="M8" s="337"/>
      <c r="N8" s="337"/>
      <c r="O8" s="337"/>
      <c r="P8" s="337"/>
      <c r="Q8" s="122"/>
      <c r="R8" s="19"/>
    </row>
    <row r="9" spans="1:29" s="103" customFormat="1" ht="30">
      <c r="A9" s="147"/>
      <c r="B9" s="220" t="s">
        <v>34</v>
      </c>
      <c r="C9" s="127" t="s">
        <v>197</v>
      </c>
      <c r="D9" s="154"/>
      <c r="E9" s="133"/>
      <c r="F9" s="486" t="s">
        <v>302</v>
      </c>
      <c r="G9" s="221" t="s">
        <v>21</v>
      </c>
      <c r="H9" s="314">
        <v>38</v>
      </c>
      <c r="I9" s="150">
        <v>39.200000000000003</v>
      </c>
      <c r="J9" s="497">
        <v>38</v>
      </c>
      <c r="K9" s="512">
        <f>I9-J9</f>
        <v>1.2000000000000028</v>
      </c>
      <c r="L9" s="314"/>
      <c r="M9" s="150"/>
      <c r="N9" s="314"/>
      <c r="O9" s="275"/>
      <c r="P9" s="276"/>
      <c r="Q9" s="148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</row>
    <row r="10" spans="1:29" s="103" customFormat="1" ht="30">
      <c r="A10" s="147"/>
      <c r="B10" s="139" t="s">
        <v>35</v>
      </c>
      <c r="C10" s="482" t="s">
        <v>19</v>
      </c>
      <c r="D10" s="79"/>
      <c r="E10" s="130"/>
      <c r="F10" s="487" t="s">
        <v>278</v>
      </c>
      <c r="G10" s="160" t="s">
        <v>20</v>
      </c>
      <c r="H10" s="305">
        <v>53</v>
      </c>
      <c r="I10" s="146">
        <v>53.5</v>
      </c>
      <c r="J10" s="498">
        <v>53</v>
      </c>
      <c r="K10" s="512">
        <f t="shared" ref="K10:K19" si="0">I10-J10</f>
        <v>0.5</v>
      </c>
      <c r="L10" s="305"/>
      <c r="M10" s="146"/>
      <c r="N10" s="305"/>
      <c r="O10" s="277"/>
      <c r="P10" s="278"/>
      <c r="Q10" s="148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</row>
    <row r="11" spans="1:29" s="103" customFormat="1" ht="30">
      <c r="A11" s="147"/>
      <c r="B11" s="139" t="s">
        <v>36</v>
      </c>
      <c r="C11" s="482" t="s">
        <v>119</v>
      </c>
      <c r="D11" s="79"/>
      <c r="E11" s="130"/>
      <c r="F11" s="487" t="s">
        <v>279</v>
      </c>
      <c r="G11" s="160" t="s">
        <v>20</v>
      </c>
      <c r="H11" s="305">
        <v>49</v>
      </c>
      <c r="I11" s="146">
        <v>49.5</v>
      </c>
      <c r="J11" s="498">
        <v>49</v>
      </c>
      <c r="K11" s="512">
        <f t="shared" si="0"/>
        <v>0.5</v>
      </c>
      <c r="L11" s="305"/>
      <c r="M11" s="146"/>
      <c r="N11" s="305"/>
      <c r="O11" s="277"/>
      <c r="P11" s="278"/>
      <c r="Q11" s="148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</row>
    <row r="12" spans="1:29" s="103" customFormat="1" ht="30">
      <c r="A12" s="147"/>
      <c r="B12" s="139" t="s">
        <v>37</v>
      </c>
      <c r="C12" s="482" t="s">
        <v>26</v>
      </c>
      <c r="D12" s="79"/>
      <c r="E12" s="130"/>
      <c r="F12" s="487" t="s">
        <v>280</v>
      </c>
      <c r="G12" s="160" t="s">
        <v>20</v>
      </c>
      <c r="H12" s="305">
        <v>55</v>
      </c>
      <c r="I12" s="146">
        <v>55.5</v>
      </c>
      <c r="J12" s="498">
        <v>55</v>
      </c>
      <c r="K12" s="512">
        <f t="shared" si="0"/>
        <v>0.5</v>
      </c>
      <c r="L12" s="305"/>
      <c r="M12" s="146"/>
      <c r="N12" s="305"/>
      <c r="O12" s="277"/>
      <c r="P12" s="278"/>
      <c r="Q12" s="148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</row>
    <row r="13" spans="1:29" s="103" customFormat="1" ht="30">
      <c r="A13" s="147"/>
      <c r="B13" s="235" t="s">
        <v>93</v>
      </c>
      <c r="C13" s="236" t="s">
        <v>94</v>
      </c>
      <c r="D13" s="237"/>
      <c r="E13" s="238"/>
      <c r="F13" s="488" t="s">
        <v>281</v>
      </c>
      <c r="G13" s="226" t="s">
        <v>20</v>
      </c>
      <c r="H13" s="315">
        <v>68</v>
      </c>
      <c r="I13" s="295">
        <v>68</v>
      </c>
      <c r="J13" s="499">
        <v>68</v>
      </c>
      <c r="K13" s="512"/>
      <c r="L13" s="315"/>
      <c r="M13" s="146"/>
      <c r="N13" s="315"/>
      <c r="O13" s="277"/>
      <c r="P13" s="278"/>
      <c r="Q13" s="148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</row>
    <row r="14" spans="1:29" s="103" customFormat="1" ht="30">
      <c r="A14" s="147"/>
      <c r="B14" s="202" t="s">
        <v>120</v>
      </c>
      <c r="C14" s="140" t="s">
        <v>88</v>
      </c>
      <c r="D14" s="141"/>
      <c r="E14" s="142"/>
      <c r="F14" s="489" t="s">
        <v>282</v>
      </c>
      <c r="G14" s="160" t="s">
        <v>21</v>
      </c>
      <c r="H14" s="315">
        <v>11.5</v>
      </c>
      <c r="I14" s="295">
        <v>11.5</v>
      </c>
      <c r="J14" s="499">
        <v>11.5</v>
      </c>
      <c r="K14" s="512"/>
      <c r="L14" s="315"/>
      <c r="M14" s="146"/>
      <c r="N14" s="315"/>
      <c r="O14" s="277"/>
      <c r="P14" s="279"/>
      <c r="Q14" s="148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</row>
    <row r="15" spans="1:29" s="103" customFormat="1" ht="30">
      <c r="A15" s="147"/>
      <c r="B15" s="202" t="s">
        <v>275</v>
      </c>
      <c r="C15" s="140" t="s">
        <v>276</v>
      </c>
      <c r="D15" s="141"/>
      <c r="E15" s="142"/>
      <c r="F15" s="490" t="s">
        <v>314</v>
      </c>
      <c r="G15" s="160" t="s">
        <v>21</v>
      </c>
      <c r="H15" s="315"/>
      <c r="I15" s="295">
        <v>23</v>
      </c>
      <c r="J15" s="500">
        <v>23</v>
      </c>
      <c r="K15" s="512"/>
      <c r="L15" s="315"/>
      <c r="M15" s="146"/>
      <c r="N15" s="315"/>
      <c r="O15" s="277"/>
      <c r="P15" s="279"/>
      <c r="Q15" s="148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</row>
    <row r="16" spans="1:29" s="103" customFormat="1" ht="30">
      <c r="A16" s="147"/>
      <c r="B16" s="139" t="s">
        <v>38</v>
      </c>
      <c r="C16" s="482" t="s">
        <v>24</v>
      </c>
      <c r="D16" s="79"/>
      <c r="E16" s="130"/>
      <c r="F16" s="487" t="s">
        <v>283</v>
      </c>
      <c r="G16" s="160" t="s">
        <v>21</v>
      </c>
      <c r="H16" s="315">
        <v>20.5</v>
      </c>
      <c r="I16" s="295">
        <v>20.5</v>
      </c>
      <c r="J16" s="499">
        <v>20.5</v>
      </c>
      <c r="K16" s="512"/>
      <c r="L16" s="315"/>
      <c r="M16" s="146"/>
      <c r="N16" s="315"/>
      <c r="O16" s="277"/>
      <c r="P16" s="278"/>
      <c r="Q16" s="148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 s="103" customFormat="1" ht="30">
      <c r="A17" s="147"/>
      <c r="B17" s="139" t="s">
        <v>39</v>
      </c>
      <c r="C17" s="482" t="s">
        <v>166</v>
      </c>
      <c r="D17" s="79"/>
      <c r="E17" s="130"/>
      <c r="F17" s="487" t="s">
        <v>284</v>
      </c>
      <c r="G17" s="160" t="s">
        <v>21</v>
      </c>
      <c r="H17" s="315">
        <v>17.5</v>
      </c>
      <c r="I17" s="295">
        <v>17.8</v>
      </c>
      <c r="J17" s="499">
        <v>17.5</v>
      </c>
      <c r="K17" s="512">
        <f t="shared" si="0"/>
        <v>0.30000000000000071</v>
      </c>
      <c r="L17" s="315"/>
      <c r="M17" s="146"/>
      <c r="N17" s="315"/>
      <c r="O17" s="277"/>
      <c r="P17" s="279"/>
      <c r="Q17" s="148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 s="103" customFormat="1" ht="30">
      <c r="A18" s="147"/>
      <c r="B18" s="139" t="s">
        <v>40</v>
      </c>
      <c r="C18" s="482" t="s">
        <v>112</v>
      </c>
      <c r="D18" s="79"/>
      <c r="E18" s="130"/>
      <c r="F18" s="487" t="s">
        <v>285</v>
      </c>
      <c r="G18" s="160" t="s">
        <v>21</v>
      </c>
      <c r="H18" s="315">
        <v>13.5</v>
      </c>
      <c r="I18" s="295">
        <v>14</v>
      </c>
      <c r="J18" s="499">
        <v>13.5</v>
      </c>
      <c r="K18" s="512">
        <f t="shared" si="0"/>
        <v>0.5</v>
      </c>
      <c r="L18" s="315"/>
      <c r="M18" s="146"/>
      <c r="N18" s="315"/>
      <c r="O18" s="277"/>
      <c r="P18" s="279"/>
      <c r="Q18" s="148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</row>
    <row r="19" spans="1:29" s="103" customFormat="1" ht="30">
      <c r="A19" s="147"/>
      <c r="B19" s="202" t="s">
        <v>41</v>
      </c>
      <c r="C19" s="140" t="s">
        <v>42</v>
      </c>
      <c r="D19" s="141"/>
      <c r="E19" s="142"/>
      <c r="F19" s="491" t="s">
        <v>286</v>
      </c>
      <c r="G19" s="160" t="s">
        <v>20</v>
      </c>
      <c r="H19" s="315">
        <v>65</v>
      </c>
      <c r="I19" s="295">
        <v>65.5</v>
      </c>
      <c r="J19" s="501">
        <v>64.5</v>
      </c>
      <c r="K19" s="512">
        <f t="shared" si="0"/>
        <v>1</v>
      </c>
      <c r="L19" s="315"/>
      <c r="M19" s="146"/>
      <c r="N19" s="315"/>
      <c r="O19" s="277"/>
      <c r="P19" s="279"/>
      <c r="Q19" s="148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</row>
    <row r="20" spans="1:29" s="103" customFormat="1" ht="30">
      <c r="A20" s="147"/>
      <c r="B20" s="306" t="s">
        <v>27</v>
      </c>
      <c r="C20" s="94"/>
      <c r="D20" s="94"/>
      <c r="E20" s="94"/>
      <c r="F20" s="492"/>
      <c r="G20" s="131"/>
      <c r="H20" s="316"/>
      <c r="I20" s="287"/>
      <c r="J20" s="502"/>
      <c r="K20" s="513"/>
      <c r="L20" s="316"/>
      <c r="M20" s="409"/>
      <c r="N20" s="316"/>
      <c r="O20" s="273"/>
      <c r="P20" s="201"/>
      <c r="Q20" s="148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</row>
    <row r="21" spans="1:29" s="103" customFormat="1" ht="30">
      <c r="A21" s="147"/>
      <c r="B21" s="128" t="s">
        <v>43</v>
      </c>
      <c r="C21" s="132" t="s">
        <v>198</v>
      </c>
      <c r="D21" s="154"/>
      <c r="E21" s="133"/>
      <c r="F21" s="486" t="s">
        <v>301</v>
      </c>
      <c r="G21" s="160" t="s">
        <v>21</v>
      </c>
      <c r="H21" s="305">
        <v>40</v>
      </c>
      <c r="I21" s="146">
        <v>40</v>
      </c>
      <c r="J21" s="498">
        <v>40</v>
      </c>
      <c r="K21" s="512"/>
      <c r="L21" s="305"/>
      <c r="M21" s="146"/>
      <c r="N21" s="305"/>
      <c r="O21" s="277"/>
      <c r="P21" s="279"/>
      <c r="Q21" s="148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</row>
    <row r="22" spans="1:29" s="103" customFormat="1" ht="30">
      <c r="A22" s="147"/>
      <c r="B22" s="203" t="s">
        <v>9</v>
      </c>
      <c r="C22" s="126" t="s">
        <v>22</v>
      </c>
      <c r="D22" s="141"/>
      <c r="E22" s="142"/>
      <c r="F22" s="491" t="s">
        <v>287</v>
      </c>
      <c r="G22" s="160" t="s">
        <v>20</v>
      </c>
      <c r="H22" s="317">
        <v>70</v>
      </c>
      <c r="I22" s="281">
        <v>69</v>
      </c>
      <c r="J22" s="503">
        <v>70</v>
      </c>
      <c r="K22" s="512">
        <f>I22-J22</f>
        <v>-1</v>
      </c>
      <c r="L22" s="317"/>
      <c r="M22" s="281"/>
      <c r="N22" s="317"/>
      <c r="O22" s="282"/>
      <c r="P22" s="283"/>
      <c r="Q22" s="148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</row>
    <row r="23" spans="1:29" s="103" customFormat="1" ht="30">
      <c r="A23" s="147"/>
      <c r="B23" s="306" t="s">
        <v>28</v>
      </c>
      <c r="C23" s="94"/>
      <c r="D23" s="94"/>
      <c r="E23" s="94"/>
      <c r="F23" s="492"/>
      <c r="G23" s="131"/>
      <c r="H23" s="272"/>
      <c r="I23" s="287"/>
      <c r="J23" s="504"/>
      <c r="K23" s="513"/>
      <c r="L23" s="272"/>
      <c r="M23" s="409"/>
      <c r="N23" s="272"/>
      <c r="O23" s="273"/>
      <c r="P23" s="204"/>
      <c r="Q23" s="148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</row>
    <row r="24" spans="1:29" s="103" customFormat="1" ht="30">
      <c r="A24" s="147"/>
      <c r="B24" s="254" t="s">
        <v>97</v>
      </c>
      <c r="C24" s="255" t="s">
        <v>98</v>
      </c>
      <c r="D24" s="256"/>
      <c r="E24" s="257"/>
      <c r="F24" s="493" t="s">
        <v>288</v>
      </c>
      <c r="G24" s="160" t="s">
        <v>20</v>
      </c>
      <c r="H24" s="305">
        <v>20</v>
      </c>
      <c r="I24" s="150">
        <v>20</v>
      </c>
      <c r="J24" s="498">
        <v>20</v>
      </c>
      <c r="K24" s="512"/>
      <c r="L24" s="305"/>
      <c r="M24" s="150"/>
      <c r="N24" s="305"/>
      <c r="O24" s="275"/>
      <c r="P24" s="276"/>
      <c r="Q24" s="148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</row>
    <row r="25" spans="1:29" s="103" customFormat="1" ht="30">
      <c r="A25" s="147"/>
      <c r="B25" s="254" t="s">
        <v>99</v>
      </c>
      <c r="C25" s="255" t="s">
        <v>100</v>
      </c>
      <c r="D25" s="256"/>
      <c r="E25" s="257"/>
      <c r="F25" s="493" t="s">
        <v>289</v>
      </c>
      <c r="G25" s="160" t="s">
        <v>20</v>
      </c>
      <c r="H25" s="305">
        <v>9</v>
      </c>
      <c r="I25" s="150">
        <v>9</v>
      </c>
      <c r="J25" s="498">
        <v>9</v>
      </c>
      <c r="K25" s="512"/>
      <c r="L25" s="305"/>
      <c r="M25" s="150"/>
      <c r="N25" s="305"/>
      <c r="O25" s="275"/>
      <c r="P25" s="276"/>
      <c r="Q25" s="148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</row>
    <row r="26" spans="1:29" s="103" customFormat="1" ht="30">
      <c r="A26" s="147"/>
      <c r="B26" s="128" t="s">
        <v>44</v>
      </c>
      <c r="C26" s="132" t="s">
        <v>45</v>
      </c>
      <c r="D26" s="154"/>
      <c r="E26" s="133"/>
      <c r="F26" s="486" t="s">
        <v>290</v>
      </c>
      <c r="G26" s="160" t="s">
        <v>20</v>
      </c>
      <c r="H26" s="305">
        <v>53</v>
      </c>
      <c r="I26" s="150">
        <v>54</v>
      </c>
      <c r="J26" s="498">
        <v>53</v>
      </c>
      <c r="K26" s="512">
        <f>I26-J26</f>
        <v>1</v>
      </c>
      <c r="L26" s="305"/>
      <c r="M26" s="150"/>
      <c r="N26" s="305"/>
      <c r="O26" s="275"/>
      <c r="P26" s="276"/>
      <c r="Q26" s="148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</row>
    <row r="27" spans="1:29" s="103" customFormat="1" ht="30">
      <c r="A27" s="147"/>
      <c r="B27" s="128" t="s">
        <v>46</v>
      </c>
      <c r="C27" s="483" t="s">
        <v>47</v>
      </c>
      <c r="D27" s="79"/>
      <c r="E27" s="130"/>
      <c r="F27" s="487" t="s">
        <v>291</v>
      </c>
      <c r="G27" s="160" t="s">
        <v>20</v>
      </c>
      <c r="H27" s="305">
        <v>51</v>
      </c>
      <c r="I27" s="281">
        <v>51</v>
      </c>
      <c r="J27" s="498">
        <v>51</v>
      </c>
      <c r="K27" s="512"/>
      <c r="L27" s="305"/>
      <c r="M27" s="281"/>
      <c r="N27" s="305"/>
      <c r="O27" s="282"/>
      <c r="P27" s="283"/>
      <c r="Q27" s="148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</row>
    <row r="28" spans="1:29" ht="30">
      <c r="A28" s="121"/>
      <c r="B28" s="128" t="s">
        <v>48</v>
      </c>
      <c r="C28" s="483" t="s">
        <v>29</v>
      </c>
      <c r="D28" s="79"/>
      <c r="E28" s="130"/>
      <c r="F28" s="487" t="s">
        <v>292</v>
      </c>
      <c r="G28" s="160" t="s">
        <v>21</v>
      </c>
      <c r="H28" s="305">
        <v>9</v>
      </c>
      <c r="I28" s="281">
        <v>9</v>
      </c>
      <c r="J28" s="498">
        <v>9</v>
      </c>
      <c r="K28" s="512"/>
      <c r="L28" s="305"/>
      <c r="M28" s="281"/>
      <c r="N28" s="305"/>
      <c r="O28" s="282"/>
      <c r="P28" s="283"/>
      <c r="Q28" s="122"/>
      <c r="R28" s="19"/>
    </row>
    <row r="29" spans="1:29" s="103" customFormat="1" ht="30">
      <c r="A29" s="147"/>
      <c r="B29" s="203" t="s">
        <v>49</v>
      </c>
      <c r="C29" s="126" t="s">
        <v>33</v>
      </c>
      <c r="D29" s="141"/>
      <c r="E29" s="142"/>
      <c r="F29" s="491" t="s">
        <v>293</v>
      </c>
      <c r="G29" s="160" t="s">
        <v>21</v>
      </c>
      <c r="H29" s="305">
        <v>9</v>
      </c>
      <c r="I29" s="281">
        <v>9</v>
      </c>
      <c r="J29" s="498">
        <v>9</v>
      </c>
      <c r="K29" s="512"/>
      <c r="L29" s="305"/>
      <c r="M29" s="281"/>
      <c r="N29" s="305"/>
      <c r="O29" s="282"/>
      <c r="P29" s="283"/>
      <c r="Q29" s="148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</row>
    <row r="30" spans="1:29" s="103" customFormat="1" ht="30">
      <c r="A30" s="147"/>
      <c r="B30" s="306" t="s">
        <v>31</v>
      </c>
      <c r="C30" s="94"/>
      <c r="D30" s="94"/>
      <c r="E30" s="94"/>
      <c r="F30" s="492"/>
      <c r="G30" s="131"/>
      <c r="H30" s="131"/>
      <c r="I30" s="287"/>
      <c r="J30" s="505"/>
      <c r="K30" s="513"/>
      <c r="L30" s="131"/>
      <c r="M30" s="409"/>
      <c r="N30" s="131"/>
      <c r="O30" s="273"/>
      <c r="P30" s="201"/>
      <c r="Q30" s="148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</row>
    <row r="31" spans="1:29" ht="30">
      <c r="A31" s="121"/>
      <c r="B31" s="128" t="s">
        <v>50</v>
      </c>
      <c r="C31" s="132" t="s">
        <v>30</v>
      </c>
      <c r="D31" s="154"/>
      <c r="E31" s="133"/>
      <c r="F31" s="486" t="s">
        <v>294</v>
      </c>
      <c r="G31" s="160" t="s">
        <v>20</v>
      </c>
      <c r="H31" s="305">
        <v>49</v>
      </c>
      <c r="I31" s="146">
        <v>49.5</v>
      </c>
      <c r="J31" s="498">
        <v>49</v>
      </c>
      <c r="K31" s="512">
        <f>I31-J31</f>
        <v>0.5</v>
      </c>
      <c r="L31" s="305"/>
      <c r="M31" s="146"/>
      <c r="N31" s="305"/>
      <c r="O31" s="277"/>
      <c r="P31" s="279"/>
      <c r="Q31" s="122"/>
      <c r="R31" s="19"/>
    </row>
    <row r="32" spans="1:29" s="103" customFormat="1" ht="30">
      <c r="A32" s="147"/>
      <c r="B32" s="128" t="s">
        <v>51</v>
      </c>
      <c r="C32" s="483" t="s">
        <v>135</v>
      </c>
      <c r="D32" s="79"/>
      <c r="E32" s="130"/>
      <c r="F32" s="486" t="s">
        <v>295</v>
      </c>
      <c r="G32" s="160" t="s">
        <v>21</v>
      </c>
      <c r="H32" s="317">
        <v>26</v>
      </c>
      <c r="I32" s="281">
        <v>26</v>
      </c>
      <c r="J32" s="503">
        <v>26</v>
      </c>
      <c r="K32" s="512"/>
      <c r="L32" s="317"/>
      <c r="M32" s="281"/>
      <c r="N32" s="317"/>
      <c r="O32" s="282"/>
      <c r="P32" s="284"/>
      <c r="Q32" s="148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</row>
    <row r="33" spans="1:29" s="103" customFormat="1" ht="30">
      <c r="A33" s="147"/>
      <c r="B33" s="203" t="s">
        <v>52</v>
      </c>
      <c r="C33" s="253" t="s">
        <v>134</v>
      </c>
      <c r="D33" s="141"/>
      <c r="E33" s="142"/>
      <c r="F33" s="487" t="s">
        <v>296</v>
      </c>
      <c r="G33" s="322" t="s">
        <v>21</v>
      </c>
      <c r="H33" s="317">
        <v>33</v>
      </c>
      <c r="I33" s="281">
        <v>34</v>
      </c>
      <c r="J33" s="503">
        <v>33</v>
      </c>
      <c r="K33" s="512">
        <f>I33-J33</f>
        <v>1</v>
      </c>
      <c r="L33" s="317"/>
      <c r="M33" s="281"/>
      <c r="N33" s="317"/>
      <c r="O33" s="282"/>
      <c r="P33" s="284"/>
      <c r="Q33" s="148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</row>
    <row r="34" spans="1:29" s="103" customFormat="1" ht="30">
      <c r="A34" s="147"/>
      <c r="B34" s="254" t="s">
        <v>157</v>
      </c>
      <c r="C34" s="230" t="s">
        <v>158</v>
      </c>
      <c r="D34" s="231"/>
      <c r="E34" s="232"/>
      <c r="F34" s="491" t="s">
        <v>297</v>
      </c>
      <c r="G34" s="322" t="s">
        <v>21</v>
      </c>
      <c r="H34" s="227">
        <v>34</v>
      </c>
      <c r="I34" s="281">
        <v>34</v>
      </c>
      <c r="J34" s="506">
        <v>34</v>
      </c>
      <c r="K34" s="512"/>
      <c r="L34" s="227"/>
      <c r="M34" s="281"/>
      <c r="N34" s="227"/>
      <c r="O34" s="282"/>
      <c r="P34" s="284"/>
      <c r="Q34" s="148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</row>
    <row r="35" spans="1:29" s="103" customFormat="1" ht="30">
      <c r="A35" s="147"/>
      <c r="B35" s="128" t="s">
        <v>160</v>
      </c>
      <c r="C35" s="99" t="s">
        <v>161</v>
      </c>
      <c r="D35" s="485"/>
      <c r="E35" s="485"/>
      <c r="F35" s="489" t="s">
        <v>298</v>
      </c>
      <c r="G35" s="160" t="s">
        <v>21</v>
      </c>
      <c r="H35" s="305">
        <v>42</v>
      </c>
      <c r="I35" s="281">
        <v>42</v>
      </c>
      <c r="J35" s="498">
        <v>42</v>
      </c>
      <c r="K35" s="512"/>
      <c r="L35" s="305"/>
      <c r="M35" s="281"/>
      <c r="N35" s="305"/>
      <c r="O35" s="282"/>
      <c r="P35" s="284"/>
      <c r="Q35" s="148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</row>
    <row r="36" spans="1:29" s="103" customFormat="1" ht="28.5">
      <c r="A36" s="147"/>
      <c r="B36" s="393" t="s">
        <v>102</v>
      </c>
      <c r="C36" s="394"/>
      <c r="D36" s="394"/>
      <c r="E36" s="394"/>
      <c r="F36" s="494"/>
      <c r="G36" s="394"/>
      <c r="H36" s="394"/>
      <c r="I36" s="394"/>
      <c r="J36" s="507"/>
      <c r="K36" s="511"/>
      <c r="L36" s="394"/>
      <c r="M36" s="410"/>
      <c r="N36" s="394"/>
      <c r="O36" s="394"/>
      <c r="P36" s="395"/>
      <c r="Q36" s="148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</row>
    <row r="37" spans="1:29" s="103" customFormat="1" ht="30">
      <c r="A37" s="147"/>
      <c r="B37" s="254" t="s">
        <v>147</v>
      </c>
      <c r="C37" s="255" t="s">
        <v>148</v>
      </c>
      <c r="D37" s="256"/>
      <c r="E37" s="257"/>
      <c r="F37" s="495" t="s">
        <v>299</v>
      </c>
      <c r="G37" s="233" t="s">
        <v>21</v>
      </c>
      <c r="H37" s="365">
        <v>67</v>
      </c>
      <c r="I37" s="234">
        <v>67</v>
      </c>
      <c r="J37" s="508">
        <v>67</v>
      </c>
      <c r="K37" s="512"/>
      <c r="L37" s="365"/>
      <c r="M37" s="146"/>
      <c r="N37" s="365"/>
      <c r="O37" s="277"/>
      <c r="P37" s="345"/>
      <c r="Q37" s="148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</row>
    <row r="38" spans="1:29" s="103" customFormat="1" ht="30.75" thickBot="1">
      <c r="A38" s="147"/>
      <c r="B38" s="260" t="s">
        <v>103</v>
      </c>
      <c r="C38" s="323" t="s">
        <v>104</v>
      </c>
      <c r="D38" s="324"/>
      <c r="E38" s="325"/>
      <c r="F38" s="496" t="s">
        <v>300</v>
      </c>
      <c r="G38" s="341" t="s">
        <v>21</v>
      </c>
      <c r="H38" s="366">
        <v>18</v>
      </c>
      <c r="I38" s="342">
        <v>18</v>
      </c>
      <c r="J38" s="509">
        <v>18</v>
      </c>
      <c r="K38" s="366"/>
      <c r="L38" s="366"/>
      <c r="M38" s="411"/>
      <c r="N38" s="366"/>
      <c r="O38" s="343"/>
      <c r="P38" s="344"/>
      <c r="Q38" s="148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</row>
    <row r="39" spans="1:29" s="285" customFormat="1" ht="21" customHeight="1">
      <c r="A39" s="380"/>
      <c r="B39" s="381"/>
      <c r="C39" s="382"/>
      <c r="D39" s="38"/>
      <c r="E39" s="383"/>
      <c r="F39" s="383"/>
      <c r="G39" s="384"/>
      <c r="H39" s="385"/>
      <c r="I39" s="383"/>
      <c r="J39" s="510"/>
      <c r="K39" s="387"/>
      <c r="L39" s="388"/>
      <c r="M39" s="389"/>
      <c r="N39" s="389"/>
      <c r="O39" s="390"/>
      <c r="P39" s="391"/>
      <c r="Q39" s="392"/>
    </row>
    <row r="40" spans="1:29" s="427" customFormat="1" ht="19.5">
      <c r="B40" s="451" t="s">
        <v>200</v>
      </c>
      <c r="C40" s="424"/>
      <c r="D40" s="424"/>
      <c r="E40" s="424"/>
      <c r="F40" s="424"/>
      <c r="G40" s="424"/>
      <c r="H40" s="424"/>
      <c r="I40" s="424"/>
      <c r="J40" s="451"/>
      <c r="K40" s="424"/>
      <c r="L40" s="424"/>
      <c r="M40" s="424"/>
      <c r="N40" s="424"/>
      <c r="O40" s="424"/>
      <c r="P40" s="424"/>
    </row>
    <row r="41" spans="1:29" s="425" customFormat="1" ht="19.5">
      <c r="B41" s="452" t="s">
        <v>202</v>
      </c>
      <c r="J41" s="452"/>
    </row>
    <row r="42" spans="1:29" s="427" customFormat="1" ht="19.5">
      <c r="B42" s="453" t="s">
        <v>201</v>
      </c>
      <c r="I42" s="425"/>
      <c r="J42" s="452"/>
    </row>
    <row r="43" spans="1:29" s="427" customFormat="1" ht="19.5">
      <c r="B43" s="453" t="s">
        <v>203</v>
      </c>
      <c r="I43" s="425"/>
      <c r="J43" s="452"/>
    </row>
    <row r="44" spans="1:29" s="453" customFormat="1" ht="19.5">
      <c r="B44" s="453" t="s">
        <v>208</v>
      </c>
    </row>
    <row r="46" spans="1:29" s="455" customFormat="1" ht="19.5">
      <c r="B46" s="456" t="s">
        <v>245</v>
      </c>
      <c r="C46" s="456"/>
      <c r="D46" s="456"/>
      <c r="E46" s="456"/>
      <c r="F46" s="456"/>
      <c r="G46" s="456"/>
      <c r="H46" s="456"/>
      <c r="I46" s="456"/>
      <c r="J46" s="456"/>
      <c r="K46" s="456"/>
      <c r="L46" s="456"/>
      <c r="M46" s="456"/>
      <c r="N46" s="456"/>
      <c r="O46" s="456"/>
      <c r="P46" s="456"/>
    </row>
    <row r="47" spans="1:29" s="453" customFormat="1" ht="19.5">
      <c r="B47" s="453" t="s">
        <v>246</v>
      </c>
    </row>
    <row r="48" spans="1:29" s="453" customFormat="1" ht="19.5">
      <c r="B48" s="453" t="s">
        <v>247</v>
      </c>
    </row>
    <row r="49" spans="1:16" s="266" customFormat="1" ht="19.5">
      <c r="A49" s="457"/>
      <c r="B49" s="458" t="s">
        <v>248</v>
      </c>
      <c r="C49" s="459"/>
      <c r="D49" s="459"/>
      <c r="E49" s="459"/>
      <c r="F49" s="459"/>
      <c r="G49" s="459"/>
      <c r="H49" s="459"/>
      <c r="I49" s="459"/>
      <c r="J49" s="459"/>
      <c r="K49" s="458"/>
      <c r="L49" s="459"/>
      <c r="M49" s="459"/>
      <c r="N49" s="459"/>
      <c r="O49" s="459"/>
      <c r="P49" s="459"/>
    </row>
    <row r="50" spans="1:16" s="426" customFormat="1" ht="19.5">
      <c r="I50" s="460"/>
      <c r="J50" s="460"/>
    </row>
    <row r="51" spans="1:16" s="461" customFormat="1" ht="18.75" customHeight="1">
      <c r="B51" s="462" t="s">
        <v>253</v>
      </c>
      <c r="C51" s="462"/>
      <c r="D51" s="462"/>
      <c r="E51" s="462"/>
      <c r="F51" s="462"/>
      <c r="G51" s="462"/>
      <c r="H51" s="462"/>
      <c r="I51" s="462"/>
      <c r="J51" s="462"/>
      <c r="K51" s="462"/>
      <c r="L51" s="462"/>
      <c r="M51" s="462"/>
      <c r="N51" s="462"/>
      <c r="O51" s="462"/>
      <c r="P51" s="462"/>
    </row>
    <row r="52" spans="1:16" s="463" customFormat="1" ht="19.5">
      <c r="B52" s="542" t="s">
        <v>254</v>
      </c>
      <c r="C52" s="542"/>
      <c r="D52" s="542"/>
      <c r="E52" s="542"/>
      <c r="F52" s="542"/>
      <c r="G52" s="542"/>
      <c r="H52" s="542"/>
      <c r="I52" s="542"/>
      <c r="J52" s="542"/>
      <c r="K52" s="542"/>
      <c r="L52" s="542"/>
      <c r="M52" s="542"/>
      <c r="N52" s="542"/>
      <c r="O52" s="542"/>
      <c r="P52" s="542"/>
    </row>
    <row r="54" spans="1:16" s="461" customFormat="1" ht="18.75" customHeight="1">
      <c r="B54" s="462" t="s">
        <v>258</v>
      </c>
      <c r="C54" s="462"/>
      <c r="D54" s="462"/>
      <c r="E54" s="462"/>
      <c r="F54" s="462"/>
      <c r="G54" s="462"/>
      <c r="H54" s="462"/>
      <c r="I54" s="462"/>
      <c r="J54" s="462"/>
      <c r="K54" s="462"/>
      <c r="L54" s="462"/>
      <c r="M54" s="462"/>
      <c r="N54" s="462"/>
      <c r="O54" s="462"/>
      <c r="P54" s="462"/>
    </row>
    <row r="55" spans="1:16" s="473" customFormat="1" ht="19.5">
      <c r="B55" s="475" t="s">
        <v>260</v>
      </c>
      <c r="I55" s="474"/>
      <c r="J55" s="460"/>
    </row>
    <row r="56" spans="1:16" s="473" customFormat="1" ht="19.5">
      <c r="B56" s="473" t="s">
        <v>261</v>
      </c>
      <c r="I56" s="474"/>
      <c r="J56" s="460"/>
    </row>
    <row r="57" spans="1:16" s="473" customFormat="1" ht="19.5">
      <c r="C57" s="473" t="s">
        <v>266</v>
      </c>
      <c r="I57" s="474"/>
      <c r="J57" s="460"/>
    </row>
    <row r="58" spans="1:16" s="473" customFormat="1" ht="19.5">
      <c r="C58" s="473" t="s">
        <v>265</v>
      </c>
      <c r="I58" s="474"/>
      <c r="J58" s="460"/>
    </row>
    <row r="59" spans="1:16" s="473" customFormat="1" ht="19.5">
      <c r="B59" s="473" t="s">
        <v>268</v>
      </c>
      <c r="I59" s="474"/>
      <c r="J59" s="460"/>
    </row>
    <row r="61" spans="1:16" s="473" customFormat="1" ht="19.5">
      <c r="B61" s="475" t="s">
        <v>269</v>
      </c>
      <c r="I61" s="474"/>
      <c r="J61" s="460"/>
    </row>
    <row r="62" spans="1:16" s="473" customFormat="1" ht="19.5">
      <c r="B62" s="473" t="s">
        <v>270</v>
      </c>
      <c r="I62" s="474"/>
      <c r="J62" s="460"/>
    </row>
    <row r="63" spans="1:16" s="473" customFormat="1" ht="19.5">
      <c r="B63" s="473" t="s">
        <v>271</v>
      </c>
      <c r="I63" s="474"/>
      <c r="J63" s="460"/>
    </row>
    <row r="64" spans="1:16" s="473" customFormat="1" ht="19.5">
      <c r="B64" s="473" t="s">
        <v>272</v>
      </c>
      <c r="I64" s="474"/>
      <c r="J64" s="460"/>
    </row>
    <row r="65" spans="2:16" s="473" customFormat="1" ht="19.5">
      <c r="I65" s="474"/>
      <c r="J65" s="460"/>
    </row>
    <row r="66" spans="2:16" s="473" customFormat="1" ht="19.5">
      <c r="B66" s="542" t="s">
        <v>259</v>
      </c>
      <c r="C66" s="542"/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2"/>
      <c r="O66" s="542"/>
      <c r="P66" s="542"/>
    </row>
    <row r="67" spans="2:16" s="463" customFormat="1" ht="19.5">
      <c r="B67" s="461" t="s">
        <v>274</v>
      </c>
    </row>
    <row r="68" spans="2:16" s="463" customFormat="1" ht="19.5">
      <c r="B68" s="466"/>
      <c r="C68" s="466"/>
      <c r="D68" s="466"/>
      <c r="E68" s="466"/>
      <c r="F68" s="466"/>
      <c r="G68" s="466"/>
      <c r="H68" s="466"/>
      <c r="I68" s="466"/>
      <c r="J68" s="466"/>
      <c r="K68" s="466"/>
      <c r="L68" s="466"/>
      <c r="M68" s="466"/>
      <c r="N68" s="466"/>
      <c r="O68" s="466"/>
      <c r="P68" s="466"/>
    </row>
    <row r="69" spans="2:16" s="463" customFormat="1" ht="19.5">
      <c r="B69" s="466"/>
      <c r="C69" s="466"/>
      <c r="D69" s="466"/>
      <c r="E69" s="466"/>
      <c r="F69" s="466"/>
      <c r="G69" s="466"/>
      <c r="H69" s="466"/>
      <c r="I69" s="466"/>
      <c r="J69" s="466"/>
      <c r="K69" s="466"/>
      <c r="L69" s="466"/>
      <c r="M69" s="466"/>
      <c r="N69" s="466"/>
      <c r="O69" s="466"/>
      <c r="P69" s="466"/>
    </row>
    <row r="70" spans="2:16" s="473" customFormat="1" ht="19.5">
      <c r="B70" s="473" t="s">
        <v>273</v>
      </c>
      <c r="I70" s="474"/>
      <c r="J70" s="460"/>
    </row>
    <row r="71" spans="2:16" s="473" customFormat="1" ht="19.5">
      <c r="I71" s="474"/>
      <c r="J71" s="460"/>
    </row>
  </sheetData>
  <mergeCells count="6">
    <mergeCell ref="B66:P66"/>
    <mergeCell ref="D1:M1"/>
    <mergeCell ref="B7:F7"/>
    <mergeCell ref="B3:J3"/>
    <mergeCell ref="B8:F8"/>
    <mergeCell ref="B52:P52"/>
  </mergeCells>
  <phoneticPr fontId="24" type="noConversion"/>
  <printOptions horizontalCentered="1"/>
  <pageMargins left="0.19685039370078741" right="0.19685039370078741" top="0.39370078740157483" bottom="0.35433070866141736" header="0.39370078740157483" footer="0.39370078740157483"/>
  <pageSetup paperSize="9" scale="4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C78"/>
  <sheetViews>
    <sheetView showGridLines="0" view="pageBreakPreview" topLeftCell="A43" zoomScale="80" zoomScaleNormal="60" zoomScaleSheetLayoutView="80" workbookViewId="0">
      <selection activeCell="E73" sqref="E73"/>
    </sheetView>
  </sheetViews>
  <sheetFormatPr defaultColWidth="12" defaultRowHeight="11.25"/>
  <cols>
    <col min="1" max="1" width="5.1640625" customWidth="1"/>
    <col min="2" max="2" width="12.5" customWidth="1"/>
    <col min="3" max="3" width="24.33203125" customWidth="1"/>
    <col min="4" max="4" width="14.33203125" customWidth="1"/>
    <col min="5" max="6" width="19.83203125" customWidth="1"/>
    <col min="7" max="7" width="18.83203125" customWidth="1"/>
    <col min="8" max="8" width="15.33203125" style="291" customWidth="1"/>
    <col min="9" max="9" width="15.33203125" style="293" customWidth="1"/>
    <col min="10" max="10" width="16.33203125" style="298" customWidth="1"/>
    <col min="11" max="11" width="15.33203125" style="303" customWidth="1"/>
    <col min="12" max="12" width="15.33203125" style="267" customWidth="1"/>
    <col min="13" max="13" width="16.1640625" customWidth="1"/>
    <col min="14" max="16" width="15.33203125" customWidth="1"/>
    <col min="17" max="17" width="8.5" customWidth="1"/>
    <col min="18" max="18" width="12.6640625" customWidth="1"/>
  </cols>
  <sheetData>
    <row r="1" spans="1:29" s="1" customFormat="1" ht="42" customHeight="1">
      <c r="A1" s="59"/>
      <c r="B1" s="60"/>
      <c r="C1" s="60"/>
      <c r="D1" s="543" t="s">
        <v>16</v>
      </c>
      <c r="E1" s="543"/>
      <c r="F1" s="543"/>
      <c r="G1" s="543"/>
      <c r="H1" s="543"/>
      <c r="I1" s="543"/>
      <c r="J1" s="543"/>
      <c r="K1" s="543"/>
      <c r="L1" s="543"/>
      <c r="M1" s="543"/>
      <c r="N1" s="61" t="str">
        <f>'TECHNICAL SHEET GARMENT'!J1</f>
        <v>WINTER 18/19</v>
      </c>
      <c r="O1" s="60"/>
      <c r="P1" s="60"/>
      <c r="Q1" s="62"/>
      <c r="R1" s="6"/>
    </row>
    <row r="2" spans="1:29" s="4" customFormat="1" ht="19.5">
      <c r="A2" s="70"/>
      <c r="B2" s="299" t="str">
        <f>'TECHNICAL SHEET GARMENT'!A2</f>
        <v>LFV11464 (LFV11182 FW17/18)</v>
      </c>
      <c r="C2" s="299"/>
      <c r="D2" s="299"/>
      <c r="E2" s="299"/>
      <c r="F2" s="299"/>
      <c r="G2" s="299" t="str">
        <f>'TECHNICAL SHEET GARMENT'!F2</f>
        <v>LD TRACK ZIP-IN JKT</v>
      </c>
      <c r="H2" s="299"/>
      <c r="I2" s="299"/>
      <c r="J2" s="299"/>
      <c r="K2" s="299"/>
      <c r="L2" s="268"/>
      <c r="M2" s="63"/>
      <c r="N2" s="63" t="s">
        <v>2</v>
      </c>
      <c r="O2" s="64" t="str">
        <f>'TECHNICAL SHEET GARMENT'!K2</f>
        <v>V1BULK</v>
      </c>
      <c r="P2" s="63"/>
      <c r="Q2" s="65"/>
      <c r="R2" s="8"/>
    </row>
    <row r="3" spans="1:29" s="3" customFormat="1" ht="19.5">
      <c r="A3" s="72"/>
      <c r="B3" s="547" t="str">
        <f>'TECHNICAL SHEET GARMENT'!A3</f>
        <v>FABRIC - SUPPLIER:  6302 - LIBOLON</v>
      </c>
      <c r="C3" s="547"/>
      <c r="D3" s="547"/>
      <c r="E3" s="547"/>
      <c r="F3" s="547"/>
      <c r="G3" s="547"/>
      <c r="H3" s="547"/>
      <c r="I3" s="547"/>
      <c r="J3" s="547"/>
      <c r="K3" s="67"/>
      <c r="L3" s="269"/>
      <c r="M3" s="66"/>
      <c r="N3" s="66" t="s">
        <v>14</v>
      </c>
      <c r="O3" s="73"/>
      <c r="P3" s="363" t="str">
        <f>'TECHNICAL SHEET GARMENT'!L3</f>
        <v>Marjorie</v>
      </c>
      <c r="Q3" s="76"/>
      <c r="R3" s="20"/>
    </row>
    <row r="4" spans="1:29" s="3" customFormat="1" ht="17.25" thickBot="1">
      <c r="A4" s="74"/>
      <c r="B4" s="159" t="s">
        <v>1</v>
      </c>
      <c r="C4" s="68">
        <f ca="1">'TECHNICAL SHEET GARMENT'!B4</f>
        <v>43833</v>
      </c>
      <c r="D4" s="69"/>
      <c r="E4" s="69"/>
      <c r="F4" s="69"/>
      <c r="G4" s="69"/>
      <c r="H4" s="288"/>
      <c r="I4" s="294"/>
      <c r="J4" s="82"/>
      <c r="K4" s="300"/>
      <c r="L4" s="270"/>
      <c r="M4" s="69"/>
      <c r="N4" s="88" t="str">
        <f>'TECHNICAL SHEET GARMENT'!J4</f>
        <v xml:space="preserve">SUPPLIER : </v>
      </c>
      <c r="O4" s="75"/>
      <c r="P4" s="364" t="str">
        <f>'TECHNICAL SHEET GARMENT'!L4</f>
        <v>PRIMA CHANEL</v>
      </c>
      <c r="Q4" s="77"/>
      <c r="R4" s="20"/>
    </row>
    <row r="5" spans="1:29" s="1" customFormat="1" ht="16.5">
      <c r="A5" s="27"/>
      <c r="B5" s="119"/>
      <c r="C5" s="23"/>
      <c r="D5" s="23"/>
      <c r="E5" s="23"/>
      <c r="F5" s="23"/>
      <c r="G5" s="23"/>
      <c r="H5" s="289"/>
      <c r="I5" s="292"/>
      <c r="J5" s="296"/>
      <c r="K5" s="301"/>
      <c r="L5" s="271"/>
      <c r="M5" s="23"/>
      <c r="N5" s="41"/>
      <c r="O5" s="41"/>
      <c r="P5" s="41"/>
      <c r="Q5" s="42"/>
      <c r="R5" s="6"/>
    </row>
    <row r="6" spans="1:29" ht="17.25" thickBot="1">
      <c r="A6" s="121"/>
      <c r="B6" s="19"/>
      <c r="C6" s="26" t="s">
        <v>17</v>
      </c>
      <c r="D6" s="19"/>
      <c r="E6" s="19"/>
      <c r="F6" s="19"/>
      <c r="G6" s="19"/>
      <c r="H6" s="290"/>
      <c r="I6" s="25"/>
      <c r="J6" s="297"/>
      <c r="K6" s="302"/>
      <c r="L6" s="266"/>
      <c r="M6" s="19"/>
      <c r="N6" s="19"/>
      <c r="O6" s="19"/>
      <c r="P6" s="19"/>
      <c r="Q6" s="122"/>
      <c r="R6" s="19"/>
    </row>
    <row r="7" spans="1:29" s="103" customFormat="1" ht="62.25" customHeight="1">
      <c r="A7" s="147"/>
      <c r="B7" s="544" t="s">
        <v>55</v>
      </c>
      <c r="C7" s="545"/>
      <c r="D7" s="545"/>
      <c r="E7" s="545"/>
      <c r="F7" s="546"/>
      <c r="G7" s="199" t="s">
        <v>18</v>
      </c>
      <c r="H7" s="336" t="s">
        <v>165</v>
      </c>
      <c r="I7" s="286" t="s">
        <v>255</v>
      </c>
      <c r="J7" s="464" t="s">
        <v>256</v>
      </c>
      <c r="K7" s="404"/>
      <c r="L7" s="304"/>
      <c r="M7" s="200"/>
      <c r="N7" s="304"/>
      <c r="O7" s="200"/>
      <c r="P7" s="280"/>
      <c r="Q7" s="148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</row>
    <row r="8" spans="1:29" ht="21.75" customHeight="1">
      <c r="A8" s="121"/>
      <c r="B8" s="548" t="s">
        <v>25</v>
      </c>
      <c r="C8" s="549"/>
      <c r="D8" s="549"/>
      <c r="E8" s="549"/>
      <c r="F8" s="550"/>
      <c r="G8" s="337"/>
      <c r="H8" s="367"/>
      <c r="I8" s="465" t="s">
        <v>10</v>
      </c>
      <c r="J8" s="369"/>
      <c r="K8" s="368"/>
      <c r="L8" s="370"/>
      <c r="M8" s="337"/>
      <c r="N8" s="337"/>
      <c r="O8" s="337"/>
      <c r="P8" s="337"/>
      <c r="Q8" s="122"/>
      <c r="R8" s="19"/>
    </row>
    <row r="9" spans="1:29" s="103" customFormat="1" ht="21" customHeight="1">
      <c r="A9" s="147"/>
      <c r="B9" s="220" t="s">
        <v>34</v>
      </c>
      <c r="C9" s="127" t="s">
        <v>197</v>
      </c>
      <c r="D9" s="154"/>
      <c r="E9" s="133"/>
      <c r="F9" s="133"/>
      <c r="G9" s="221" t="s">
        <v>21</v>
      </c>
      <c r="H9" s="314">
        <v>38</v>
      </c>
      <c r="I9" s="150">
        <v>39.200000000000003</v>
      </c>
      <c r="J9" s="476">
        <v>38</v>
      </c>
      <c r="K9" s="150"/>
      <c r="L9" s="314"/>
      <c r="M9" s="150"/>
      <c r="N9" s="314"/>
      <c r="O9" s="275"/>
      <c r="P9" s="276"/>
      <c r="Q9" s="148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</row>
    <row r="10" spans="1:29" s="103" customFormat="1" ht="21" customHeight="1">
      <c r="A10" s="147"/>
      <c r="B10" s="139" t="s">
        <v>35</v>
      </c>
      <c r="C10" s="467" t="s">
        <v>19</v>
      </c>
      <c r="D10" s="79"/>
      <c r="E10" s="130"/>
      <c r="F10" s="130"/>
      <c r="G10" s="160" t="s">
        <v>20</v>
      </c>
      <c r="H10" s="305">
        <v>53</v>
      </c>
      <c r="I10" s="146">
        <v>53.5</v>
      </c>
      <c r="J10" s="305">
        <v>53</v>
      </c>
      <c r="K10" s="146"/>
      <c r="L10" s="305"/>
      <c r="M10" s="146"/>
      <c r="N10" s="305"/>
      <c r="O10" s="277"/>
      <c r="P10" s="278"/>
      <c r="Q10" s="148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</row>
    <row r="11" spans="1:29" s="103" customFormat="1" ht="21" customHeight="1">
      <c r="A11" s="147"/>
      <c r="B11" s="139" t="s">
        <v>36</v>
      </c>
      <c r="C11" s="467" t="s">
        <v>119</v>
      </c>
      <c r="D11" s="79"/>
      <c r="E11" s="130"/>
      <c r="F11" s="130"/>
      <c r="G11" s="160" t="s">
        <v>20</v>
      </c>
      <c r="H11" s="305">
        <v>49</v>
      </c>
      <c r="I11" s="146">
        <v>49.5</v>
      </c>
      <c r="J11" s="305">
        <v>49</v>
      </c>
      <c r="K11" s="146"/>
      <c r="L11" s="305"/>
      <c r="M11" s="146"/>
      <c r="N11" s="305"/>
      <c r="O11" s="277"/>
      <c r="P11" s="278"/>
      <c r="Q11" s="148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</row>
    <row r="12" spans="1:29" s="103" customFormat="1" ht="21" customHeight="1">
      <c r="A12" s="147"/>
      <c r="B12" s="139" t="s">
        <v>37</v>
      </c>
      <c r="C12" s="467" t="s">
        <v>26</v>
      </c>
      <c r="D12" s="79"/>
      <c r="E12" s="130"/>
      <c r="F12" s="130"/>
      <c r="G12" s="160" t="s">
        <v>20</v>
      </c>
      <c r="H12" s="305">
        <v>55</v>
      </c>
      <c r="I12" s="146">
        <v>55.5</v>
      </c>
      <c r="J12" s="305">
        <v>55</v>
      </c>
      <c r="K12" s="146"/>
      <c r="L12" s="305"/>
      <c r="M12" s="146"/>
      <c r="N12" s="305"/>
      <c r="O12" s="277"/>
      <c r="P12" s="278"/>
      <c r="Q12" s="148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</row>
    <row r="13" spans="1:29" s="103" customFormat="1" ht="21" customHeight="1">
      <c r="A13" s="147"/>
      <c r="B13" s="235" t="s">
        <v>93</v>
      </c>
      <c r="C13" s="236" t="s">
        <v>94</v>
      </c>
      <c r="D13" s="237"/>
      <c r="E13" s="238"/>
      <c r="F13" s="239"/>
      <c r="G13" s="226" t="s">
        <v>20</v>
      </c>
      <c r="H13" s="315">
        <v>68</v>
      </c>
      <c r="I13" s="295">
        <v>68</v>
      </c>
      <c r="J13" s="315">
        <v>68</v>
      </c>
      <c r="K13" s="146"/>
      <c r="L13" s="315"/>
      <c r="M13" s="146"/>
      <c r="N13" s="315"/>
      <c r="O13" s="277"/>
      <c r="P13" s="278"/>
      <c r="Q13" s="148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</row>
    <row r="14" spans="1:29" s="103" customFormat="1" ht="21" customHeight="1">
      <c r="A14" s="147"/>
      <c r="B14" s="202" t="s">
        <v>120</v>
      </c>
      <c r="C14" s="140" t="s">
        <v>88</v>
      </c>
      <c r="D14" s="141"/>
      <c r="E14" s="142"/>
      <c r="F14" s="142"/>
      <c r="G14" s="160" t="s">
        <v>21</v>
      </c>
      <c r="H14" s="315">
        <v>11.5</v>
      </c>
      <c r="I14" s="295">
        <v>11.5</v>
      </c>
      <c r="J14" s="315">
        <v>11.5</v>
      </c>
      <c r="K14" s="146"/>
      <c r="L14" s="315"/>
      <c r="M14" s="146"/>
      <c r="N14" s="315"/>
      <c r="O14" s="277"/>
      <c r="P14" s="279"/>
      <c r="Q14" s="148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</row>
    <row r="15" spans="1:29" s="103" customFormat="1" ht="21" customHeight="1">
      <c r="A15" s="147"/>
      <c r="B15" s="202" t="s">
        <v>275</v>
      </c>
      <c r="C15" s="140" t="s">
        <v>276</v>
      </c>
      <c r="D15" s="141"/>
      <c r="E15" s="142"/>
      <c r="F15" s="142"/>
      <c r="G15" s="160" t="s">
        <v>21</v>
      </c>
      <c r="H15" s="315"/>
      <c r="I15" s="295">
        <v>23</v>
      </c>
      <c r="J15" s="484">
        <v>23</v>
      </c>
      <c r="K15" s="146"/>
      <c r="L15" s="315"/>
      <c r="M15" s="146"/>
      <c r="N15" s="315"/>
      <c r="O15" s="277"/>
      <c r="P15" s="279"/>
      <c r="Q15" s="148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</row>
    <row r="16" spans="1:29" s="103" customFormat="1" ht="21" customHeight="1">
      <c r="A16" s="147"/>
      <c r="B16" s="139" t="s">
        <v>38</v>
      </c>
      <c r="C16" s="467" t="s">
        <v>24</v>
      </c>
      <c r="D16" s="79"/>
      <c r="E16" s="130"/>
      <c r="F16" s="130"/>
      <c r="G16" s="160" t="s">
        <v>21</v>
      </c>
      <c r="H16" s="315">
        <v>20.5</v>
      </c>
      <c r="I16" s="295">
        <v>20.5</v>
      </c>
      <c r="J16" s="315">
        <v>20.5</v>
      </c>
      <c r="K16" s="146"/>
      <c r="L16" s="315"/>
      <c r="M16" s="146"/>
      <c r="N16" s="315"/>
      <c r="O16" s="277"/>
      <c r="P16" s="278"/>
      <c r="Q16" s="148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 s="103" customFormat="1" ht="21" customHeight="1">
      <c r="A17" s="147"/>
      <c r="B17" s="139" t="s">
        <v>39</v>
      </c>
      <c r="C17" s="467" t="s">
        <v>166</v>
      </c>
      <c r="D17" s="79"/>
      <c r="E17" s="130"/>
      <c r="F17" s="130"/>
      <c r="G17" s="160" t="s">
        <v>21</v>
      </c>
      <c r="H17" s="315">
        <v>17.5</v>
      </c>
      <c r="I17" s="295">
        <v>17.8</v>
      </c>
      <c r="J17" s="315">
        <v>17.5</v>
      </c>
      <c r="K17" s="146"/>
      <c r="L17" s="315"/>
      <c r="M17" s="146"/>
      <c r="N17" s="315"/>
      <c r="O17" s="277"/>
      <c r="P17" s="279"/>
      <c r="Q17" s="148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 s="103" customFormat="1" ht="21" customHeight="1">
      <c r="A18" s="147"/>
      <c r="B18" s="139" t="s">
        <v>40</v>
      </c>
      <c r="C18" s="467" t="s">
        <v>112</v>
      </c>
      <c r="D18" s="79"/>
      <c r="E18" s="130"/>
      <c r="F18" s="130"/>
      <c r="G18" s="160" t="s">
        <v>21</v>
      </c>
      <c r="H18" s="315">
        <v>13.5</v>
      </c>
      <c r="I18" s="295">
        <v>14</v>
      </c>
      <c r="J18" s="315">
        <v>13.5</v>
      </c>
      <c r="K18" s="146"/>
      <c r="L18" s="315"/>
      <c r="M18" s="146"/>
      <c r="N18" s="315"/>
      <c r="O18" s="277"/>
      <c r="P18" s="279"/>
      <c r="Q18" s="148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</row>
    <row r="19" spans="1:29" s="103" customFormat="1" ht="21" customHeight="1">
      <c r="A19" s="147"/>
      <c r="B19" s="202" t="s">
        <v>41</v>
      </c>
      <c r="C19" s="140" t="s">
        <v>42</v>
      </c>
      <c r="D19" s="141"/>
      <c r="E19" s="142"/>
      <c r="F19" s="142"/>
      <c r="G19" s="160" t="s">
        <v>20</v>
      </c>
      <c r="H19" s="315">
        <v>65</v>
      </c>
      <c r="I19" s="295">
        <v>65.5</v>
      </c>
      <c r="J19" s="477">
        <v>64.5</v>
      </c>
      <c r="K19" s="146"/>
      <c r="L19" s="315"/>
      <c r="M19" s="146"/>
      <c r="N19" s="315"/>
      <c r="O19" s="277"/>
      <c r="P19" s="279"/>
      <c r="Q19" s="148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</row>
    <row r="20" spans="1:29" s="103" customFormat="1" ht="21" customHeight="1">
      <c r="A20" s="147"/>
      <c r="B20" s="306" t="s">
        <v>27</v>
      </c>
      <c r="C20" s="94"/>
      <c r="D20" s="94"/>
      <c r="E20" s="94"/>
      <c r="F20" s="94"/>
      <c r="G20" s="131"/>
      <c r="H20" s="316"/>
      <c r="I20" s="287"/>
      <c r="J20" s="316"/>
      <c r="K20" s="287"/>
      <c r="L20" s="316"/>
      <c r="M20" s="409"/>
      <c r="N20" s="316"/>
      <c r="O20" s="273"/>
      <c r="P20" s="201"/>
      <c r="Q20" s="148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</row>
    <row r="21" spans="1:29" s="103" customFormat="1" ht="21" customHeight="1">
      <c r="A21" s="147"/>
      <c r="B21" s="128" t="s">
        <v>43</v>
      </c>
      <c r="C21" s="132" t="s">
        <v>198</v>
      </c>
      <c r="D21" s="154"/>
      <c r="E21" s="133"/>
      <c r="F21" s="133"/>
      <c r="G21" s="160" t="s">
        <v>21</v>
      </c>
      <c r="H21" s="305">
        <v>40</v>
      </c>
      <c r="I21" s="146">
        <v>40</v>
      </c>
      <c r="J21" s="305">
        <v>40</v>
      </c>
      <c r="K21" s="146"/>
      <c r="L21" s="305"/>
      <c r="M21" s="146"/>
      <c r="N21" s="305"/>
      <c r="O21" s="277"/>
      <c r="P21" s="279"/>
      <c r="Q21" s="148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</row>
    <row r="22" spans="1:29" s="103" customFormat="1" ht="21" customHeight="1">
      <c r="A22" s="147"/>
      <c r="B22" s="203" t="s">
        <v>9</v>
      </c>
      <c r="C22" s="126" t="s">
        <v>22</v>
      </c>
      <c r="D22" s="141"/>
      <c r="E22" s="142"/>
      <c r="F22" s="142"/>
      <c r="G22" s="160" t="s">
        <v>20</v>
      </c>
      <c r="H22" s="317">
        <v>70</v>
      </c>
      <c r="I22" s="281">
        <v>69</v>
      </c>
      <c r="J22" s="317">
        <v>70</v>
      </c>
      <c r="K22" s="281"/>
      <c r="L22" s="317"/>
      <c r="M22" s="281"/>
      <c r="N22" s="317"/>
      <c r="O22" s="282"/>
      <c r="P22" s="283"/>
      <c r="Q22" s="148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</row>
    <row r="23" spans="1:29" s="103" customFormat="1" ht="21" customHeight="1">
      <c r="A23" s="147"/>
      <c r="B23" s="306" t="s">
        <v>28</v>
      </c>
      <c r="C23" s="94"/>
      <c r="D23" s="94"/>
      <c r="E23" s="94"/>
      <c r="F23" s="94"/>
      <c r="G23" s="131"/>
      <c r="H23" s="272"/>
      <c r="I23" s="287"/>
      <c r="J23" s="272"/>
      <c r="K23" s="287"/>
      <c r="L23" s="272"/>
      <c r="M23" s="409"/>
      <c r="N23" s="272"/>
      <c r="O23" s="273"/>
      <c r="P23" s="204"/>
      <c r="Q23" s="148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</row>
    <row r="24" spans="1:29" s="103" customFormat="1" ht="21" customHeight="1">
      <c r="A24" s="147"/>
      <c r="B24" s="254" t="s">
        <v>97</v>
      </c>
      <c r="C24" s="255" t="s">
        <v>98</v>
      </c>
      <c r="D24" s="256"/>
      <c r="E24" s="257"/>
      <c r="F24" s="257"/>
      <c r="G24" s="160" t="s">
        <v>20</v>
      </c>
      <c r="H24" s="305">
        <v>20</v>
      </c>
      <c r="I24" s="150">
        <v>20</v>
      </c>
      <c r="J24" s="305">
        <v>20</v>
      </c>
      <c r="K24" s="150"/>
      <c r="L24" s="305"/>
      <c r="M24" s="150"/>
      <c r="N24" s="305"/>
      <c r="O24" s="275"/>
      <c r="P24" s="276"/>
      <c r="Q24" s="148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</row>
    <row r="25" spans="1:29" s="103" customFormat="1" ht="21" customHeight="1">
      <c r="A25" s="147"/>
      <c r="B25" s="254" t="s">
        <v>99</v>
      </c>
      <c r="C25" s="255" t="s">
        <v>100</v>
      </c>
      <c r="D25" s="256"/>
      <c r="E25" s="257"/>
      <c r="F25" s="257"/>
      <c r="G25" s="160" t="s">
        <v>20</v>
      </c>
      <c r="H25" s="305">
        <v>9</v>
      </c>
      <c r="I25" s="150">
        <v>9</v>
      </c>
      <c r="J25" s="305">
        <v>9</v>
      </c>
      <c r="K25" s="150"/>
      <c r="L25" s="305"/>
      <c r="M25" s="150"/>
      <c r="N25" s="305"/>
      <c r="O25" s="275"/>
      <c r="P25" s="276"/>
      <c r="Q25" s="148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</row>
    <row r="26" spans="1:29" s="103" customFormat="1" ht="21" customHeight="1">
      <c r="A26" s="147"/>
      <c r="B26" s="128" t="s">
        <v>44</v>
      </c>
      <c r="C26" s="132" t="s">
        <v>45</v>
      </c>
      <c r="D26" s="154"/>
      <c r="E26" s="133"/>
      <c r="F26" s="133"/>
      <c r="G26" s="160" t="s">
        <v>20</v>
      </c>
      <c r="H26" s="305">
        <v>53</v>
      </c>
      <c r="I26" s="150">
        <v>54</v>
      </c>
      <c r="J26" s="305">
        <v>53</v>
      </c>
      <c r="K26" s="150"/>
      <c r="L26" s="305"/>
      <c r="M26" s="150"/>
      <c r="N26" s="305"/>
      <c r="O26" s="275"/>
      <c r="P26" s="276"/>
      <c r="Q26" s="148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</row>
    <row r="27" spans="1:29" s="103" customFormat="1" ht="21" customHeight="1">
      <c r="A27" s="147"/>
      <c r="B27" s="128" t="s">
        <v>46</v>
      </c>
      <c r="C27" s="468" t="s">
        <v>47</v>
      </c>
      <c r="D27" s="79"/>
      <c r="E27" s="130"/>
      <c r="F27" s="130"/>
      <c r="G27" s="160" t="s">
        <v>20</v>
      </c>
      <c r="H27" s="305">
        <v>51</v>
      </c>
      <c r="I27" s="281">
        <v>51</v>
      </c>
      <c r="J27" s="305">
        <v>51</v>
      </c>
      <c r="K27" s="281"/>
      <c r="L27" s="305"/>
      <c r="M27" s="281"/>
      <c r="N27" s="305"/>
      <c r="O27" s="282"/>
      <c r="P27" s="283"/>
      <c r="Q27" s="148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</row>
    <row r="28" spans="1:29" ht="20.25" customHeight="1">
      <c r="A28" s="121"/>
      <c r="B28" s="128" t="s">
        <v>48</v>
      </c>
      <c r="C28" s="468" t="s">
        <v>29</v>
      </c>
      <c r="D28" s="79"/>
      <c r="E28" s="130"/>
      <c r="F28" s="130"/>
      <c r="G28" s="160" t="s">
        <v>21</v>
      </c>
      <c r="H28" s="305">
        <v>9</v>
      </c>
      <c r="I28" s="281">
        <v>9</v>
      </c>
      <c r="J28" s="305">
        <v>9</v>
      </c>
      <c r="K28" s="281"/>
      <c r="L28" s="305"/>
      <c r="M28" s="281"/>
      <c r="N28" s="305"/>
      <c r="O28" s="282"/>
      <c r="P28" s="283"/>
      <c r="Q28" s="122"/>
      <c r="R28" s="19"/>
    </row>
    <row r="29" spans="1:29" s="103" customFormat="1" ht="21" customHeight="1">
      <c r="A29" s="147"/>
      <c r="B29" s="203" t="s">
        <v>49</v>
      </c>
      <c r="C29" s="126" t="s">
        <v>33</v>
      </c>
      <c r="D29" s="141"/>
      <c r="E29" s="142"/>
      <c r="F29" s="142"/>
      <c r="G29" s="160" t="s">
        <v>21</v>
      </c>
      <c r="H29" s="305">
        <v>9</v>
      </c>
      <c r="I29" s="281">
        <v>9</v>
      </c>
      <c r="J29" s="305">
        <v>9</v>
      </c>
      <c r="K29" s="281"/>
      <c r="L29" s="305"/>
      <c r="M29" s="281"/>
      <c r="N29" s="305"/>
      <c r="O29" s="282"/>
      <c r="P29" s="283"/>
      <c r="Q29" s="148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</row>
    <row r="30" spans="1:29" s="103" customFormat="1" ht="21" customHeight="1">
      <c r="A30" s="147"/>
      <c r="B30" s="306" t="s">
        <v>31</v>
      </c>
      <c r="C30" s="94"/>
      <c r="D30" s="94"/>
      <c r="E30" s="94"/>
      <c r="F30" s="94"/>
      <c r="G30" s="131"/>
      <c r="H30" s="131"/>
      <c r="I30" s="287"/>
      <c r="J30" s="131"/>
      <c r="K30" s="287"/>
      <c r="L30" s="131"/>
      <c r="M30" s="409"/>
      <c r="N30" s="131"/>
      <c r="O30" s="273"/>
      <c r="P30" s="201"/>
      <c r="Q30" s="148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</row>
    <row r="31" spans="1:29" ht="18.75" customHeight="1">
      <c r="A31" s="121"/>
      <c r="B31" s="128" t="s">
        <v>50</v>
      </c>
      <c r="C31" s="132" t="s">
        <v>30</v>
      </c>
      <c r="D31" s="154"/>
      <c r="E31" s="133"/>
      <c r="F31" s="133"/>
      <c r="G31" s="160" t="s">
        <v>20</v>
      </c>
      <c r="H31" s="305">
        <v>49</v>
      </c>
      <c r="I31" s="146">
        <v>49.5</v>
      </c>
      <c r="J31" s="305">
        <v>49</v>
      </c>
      <c r="K31" s="146"/>
      <c r="L31" s="305"/>
      <c r="M31" s="146"/>
      <c r="N31" s="305"/>
      <c r="O31" s="277"/>
      <c r="P31" s="279"/>
      <c r="Q31" s="122"/>
      <c r="R31" s="19"/>
    </row>
    <row r="32" spans="1:29" s="103" customFormat="1" ht="21" customHeight="1">
      <c r="A32" s="147"/>
      <c r="B32" s="128" t="s">
        <v>51</v>
      </c>
      <c r="C32" s="468" t="s">
        <v>135</v>
      </c>
      <c r="D32" s="79"/>
      <c r="E32" s="130"/>
      <c r="F32" s="130"/>
      <c r="G32" s="160" t="s">
        <v>21</v>
      </c>
      <c r="H32" s="317">
        <v>26</v>
      </c>
      <c r="I32" s="281">
        <v>26</v>
      </c>
      <c r="J32" s="317">
        <v>26</v>
      </c>
      <c r="K32" s="281"/>
      <c r="L32" s="317"/>
      <c r="M32" s="281"/>
      <c r="N32" s="317"/>
      <c r="O32" s="282"/>
      <c r="P32" s="284"/>
      <c r="Q32" s="148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</row>
    <row r="33" spans="1:29" s="103" customFormat="1" ht="21" customHeight="1">
      <c r="A33" s="147"/>
      <c r="B33" s="203" t="s">
        <v>52</v>
      </c>
      <c r="C33" s="253" t="s">
        <v>134</v>
      </c>
      <c r="D33" s="141"/>
      <c r="E33" s="142"/>
      <c r="F33" s="142"/>
      <c r="G33" s="322" t="s">
        <v>21</v>
      </c>
      <c r="H33" s="317">
        <v>33</v>
      </c>
      <c r="I33" s="281">
        <v>34</v>
      </c>
      <c r="J33" s="317">
        <v>33</v>
      </c>
      <c r="K33" s="281"/>
      <c r="L33" s="317"/>
      <c r="M33" s="281"/>
      <c r="N33" s="317"/>
      <c r="O33" s="282"/>
      <c r="P33" s="284"/>
      <c r="Q33" s="148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</row>
    <row r="34" spans="1:29" s="103" customFormat="1" ht="21" customHeight="1">
      <c r="A34" s="147"/>
      <c r="B34" s="254" t="s">
        <v>157</v>
      </c>
      <c r="C34" s="230" t="s">
        <v>158</v>
      </c>
      <c r="D34" s="231"/>
      <c r="E34" s="232"/>
      <c r="F34" s="338"/>
      <c r="G34" s="322" t="s">
        <v>21</v>
      </c>
      <c r="H34" s="227">
        <v>34</v>
      </c>
      <c r="I34" s="281">
        <v>34</v>
      </c>
      <c r="J34" s="227">
        <v>34</v>
      </c>
      <c r="K34" s="281"/>
      <c r="L34" s="227"/>
      <c r="M34" s="281"/>
      <c r="N34" s="227"/>
      <c r="O34" s="282"/>
      <c r="P34" s="284"/>
      <c r="Q34" s="148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</row>
    <row r="35" spans="1:29" s="103" customFormat="1" ht="21" customHeight="1">
      <c r="A35" s="147"/>
      <c r="B35" s="128" t="s">
        <v>160</v>
      </c>
      <c r="C35" s="551" t="s">
        <v>161</v>
      </c>
      <c r="D35" s="552"/>
      <c r="E35" s="552"/>
      <c r="F35" s="553"/>
      <c r="G35" s="160" t="s">
        <v>21</v>
      </c>
      <c r="H35" s="305">
        <v>42</v>
      </c>
      <c r="I35" s="281">
        <v>42</v>
      </c>
      <c r="J35" s="305">
        <v>42</v>
      </c>
      <c r="K35" s="281"/>
      <c r="L35" s="305"/>
      <c r="M35" s="281"/>
      <c r="N35" s="305"/>
      <c r="O35" s="282"/>
      <c r="P35" s="284"/>
      <c r="Q35" s="148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</row>
    <row r="36" spans="1:29" s="103" customFormat="1" ht="21" customHeight="1">
      <c r="A36" s="147"/>
      <c r="B36" s="393" t="s">
        <v>102</v>
      </c>
      <c r="C36" s="394"/>
      <c r="D36" s="394"/>
      <c r="E36" s="394"/>
      <c r="F36" s="394"/>
      <c r="G36" s="394"/>
      <c r="H36" s="394"/>
      <c r="I36" s="394"/>
      <c r="J36" s="394"/>
      <c r="K36" s="405"/>
      <c r="L36" s="394"/>
      <c r="M36" s="410"/>
      <c r="N36" s="394"/>
      <c r="O36" s="394"/>
      <c r="P36" s="395"/>
      <c r="Q36" s="148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</row>
    <row r="37" spans="1:29" s="103" customFormat="1" ht="21" customHeight="1">
      <c r="A37" s="147"/>
      <c r="B37" s="254" t="s">
        <v>147</v>
      </c>
      <c r="C37" s="255" t="s">
        <v>148</v>
      </c>
      <c r="D37" s="256"/>
      <c r="E37" s="257"/>
      <c r="F37" s="257"/>
      <c r="G37" s="233" t="s">
        <v>21</v>
      </c>
      <c r="H37" s="365">
        <v>67</v>
      </c>
      <c r="I37" s="234">
        <v>67</v>
      </c>
      <c r="J37" s="365">
        <v>67</v>
      </c>
      <c r="K37" s="234"/>
      <c r="L37" s="365"/>
      <c r="M37" s="146"/>
      <c r="N37" s="365"/>
      <c r="O37" s="277"/>
      <c r="P37" s="345"/>
      <c r="Q37" s="148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</row>
    <row r="38" spans="1:29" s="103" customFormat="1" ht="21" customHeight="1" thickBot="1">
      <c r="A38" s="147"/>
      <c r="B38" s="260" t="s">
        <v>103</v>
      </c>
      <c r="C38" s="323" t="s">
        <v>104</v>
      </c>
      <c r="D38" s="324"/>
      <c r="E38" s="325"/>
      <c r="F38" s="325"/>
      <c r="G38" s="341" t="s">
        <v>21</v>
      </c>
      <c r="H38" s="366">
        <v>18</v>
      </c>
      <c r="I38" s="342">
        <v>18</v>
      </c>
      <c r="J38" s="366">
        <v>18</v>
      </c>
      <c r="K38" s="342"/>
      <c r="L38" s="366"/>
      <c r="M38" s="411"/>
      <c r="N38" s="366"/>
      <c r="O38" s="343"/>
      <c r="P38" s="344"/>
      <c r="Q38" s="148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</row>
    <row r="39" spans="1:29" s="285" customFormat="1" ht="21" customHeight="1">
      <c r="A39" s="380"/>
      <c r="B39" s="381"/>
      <c r="C39" s="382"/>
      <c r="D39" s="38"/>
      <c r="E39" s="383"/>
      <c r="F39" s="383"/>
      <c r="G39" s="384"/>
      <c r="H39" s="385"/>
      <c r="I39" s="383"/>
      <c r="J39" s="386"/>
      <c r="K39" s="387"/>
      <c r="L39" s="388"/>
      <c r="M39" s="389"/>
      <c r="N39" s="389"/>
      <c r="O39" s="390"/>
      <c r="P39" s="391"/>
      <c r="Q39" s="392"/>
    </row>
    <row r="40" spans="1:29" s="427" customFormat="1" ht="19.5">
      <c r="B40" s="451" t="s">
        <v>200</v>
      </c>
      <c r="C40" s="424"/>
      <c r="D40" s="424"/>
      <c r="E40" s="424"/>
      <c r="F40" s="424"/>
      <c r="G40" s="424"/>
      <c r="H40" s="424"/>
      <c r="I40" s="424"/>
      <c r="J40" s="451"/>
      <c r="K40" s="424"/>
      <c r="L40" s="424"/>
      <c r="M40" s="424"/>
      <c r="N40" s="424"/>
      <c r="O40" s="424"/>
      <c r="P40" s="424"/>
    </row>
    <row r="41" spans="1:29" s="425" customFormat="1" ht="19.5">
      <c r="B41" s="452" t="s">
        <v>202</v>
      </c>
      <c r="J41" s="452"/>
    </row>
    <row r="42" spans="1:29" s="427" customFormat="1" ht="19.5">
      <c r="B42" s="453" t="s">
        <v>201</v>
      </c>
      <c r="I42" s="425"/>
      <c r="J42" s="452"/>
    </row>
    <row r="43" spans="1:29" s="427" customFormat="1" ht="19.5">
      <c r="B43" s="453" t="s">
        <v>203</v>
      </c>
      <c r="I43" s="425"/>
      <c r="J43" s="452"/>
    </row>
    <row r="44" spans="1:29" s="453" customFormat="1" ht="19.5">
      <c r="B44" s="453" t="s">
        <v>208</v>
      </c>
    </row>
    <row r="46" spans="1:29" s="455" customFormat="1" ht="19.5">
      <c r="B46" s="456" t="s">
        <v>245</v>
      </c>
      <c r="C46" s="456"/>
      <c r="D46" s="456"/>
      <c r="E46" s="456"/>
      <c r="F46" s="456"/>
      <c r="G46" s="456"/>
      <c r="H46" s="456"/>
      <c r="I46" s="456"/>
      <c r="J46" s="456"/>
      <c r="K46" s="456"/>
      <c r="L46" s="456"/>
      <c r="M46" s="456"/>
      <c r="N46" s="456"/>
      <c r="O46" s="456"/>
      <c r="P46" s="456"/>
    </row>
    <row r="47" spans="1:29" s="453" customFormat="1" ht="19.5">
      <c r="B47" s="453" t="s">
        <v>246</v>
      </c>
    </row>
    <row r="48" spans="1:29" s="453" customFormat="1" ht="19.5">
      <c r="B48" s="453" t="s">
        <v>247</v>
      </c>
    </row>
    <row r="49" spans="1:16" s="266" customFormat="1" ht="19.5">
      <c r="A49" s="457"/>
      <c r="B49" s="458" t="s">
        <v>248</v>
      </c>
      <c r="C49" s="459"/>
      <c r="D49" s="459"/>
      <c r="E49" s="459"/>
      <c r="F49" s="459"/>
      <c r="G49" s="459"/>
      <c r="H49" s="459"/>
      <c r="I49" s="459"/>
      <c r="J49" s="459"/>
      <c r="K49" s="458"/>
      <c r="L49" s="459"/>
      <c r="M49" s="459"/>
      <c r="N49" s="459"/>
      <c r="O49" s="459"/>
      <c r="P49" s="459"/>
    </row>
    <row r="50" spans="1:16" s="426" customFormat="1" ht="19.5">
      <c r="I50" s="460"/>
      <c r="J50" s="460"/>
    </row>
    <row r="51" spans="1:16" s="461" customFormat="1" ht="18.75" customHeight="1">
      <c r="B51" s="462" t="s">
        <v>253</v>
      </c>
      <c r="C51" s="462"/>
      <c r="D51" s="462"/>
      <c r="E51" s="462"/>
      <c r="F51" s="462"/>
      <c r="G51" s="462"/>
      <c r="H51" s="462"/>
      <c r="I51" s="462"/>
      <c r="J51" s="462"/>
      <c r="K51" s="462"/>
      <c r="L51" s="462"/>
      <c r="M51" s="462"/>
      <c r="N51" s="462"/>
      <c r="O51" s="462"/>
      <c r="P51" s="462"/>
    </row>
    <row r="52" spans="1:16" s="463" customFormat="1" ht="19.5">
      <c r="B52" s="542" t="s">
        <v>254</v>
      </c>
      <c r="C52" s="542"/>
      <c r="D52" s="542"/>
      <c r="E52" s="542"/>
      <c r="F52" s="542"/>
      <c r="G52" s="542"/>
      <c r="H52" s="542"/>
      <c r="I52" s="542"/>
      <c r="J52" s="542"/>
      <c r="K52" s="542"/>
      <c r="L52" s="542"/>
      <c r="M52" s="542"/>
      <c r="N52" s="542"/>
      <c r="O52" s="542"/>
      <c r="P52" s="542"/>
    </row>
    <row r="54" spans="1:16" s="461" customFormat="1" ht="18.75" customHeight="1">
      <c r="B54" s="462" t="s">
        <v>258</v>
      </c>
      <c r="C54" s="462"/>
      <c r="D54" s="462"/>
      <c r="E54" s="462"/>
      <c r="F54" s="462"/>
      <c r="G54" s="462"/>
      <c r="H54" s="462"/>
      <c r="I54" s="462"/>
      <c r="J54" s="462"/>
      <c r="K54" s="462"/>
      <c r="L54" s="462"/>
      <c r="M54" s="462"/>
      <c r="N54" s="462"/>
      <c r="O54" s="462"/>
      <c r="P54" s="462"/>
    </row>
    <row r="55" spans="1:16" s="473" customFormat="1" ht="32.25">
      <c r="B55" s="475" t="s">
        <v>260</v>
      </c>
      <c r="D55" s="516" t="s">
        <v>304</v>
      </c>
      <c r="E55" s="517"/>
      <c r="I55" s="474"/>
      <c r="J55" s="460"/>
    </row>
    <row r="56" spans="1:16" s="473" customFormat="1" ht="19.5">
      <c r="B56" s="473" t="s">
        <v>261</v>
      </c>
      <c r="I56" s="474"/>
      <c r="J56" s="460"/>
    </row>
    <row r="57" spans="1:16" s="473" customFormat="1" ht="32.25">
      <c r="B57" s="515" t="s">
        <v>311</v>
      </c>
      <c r="I57" s="474"/>
      <c r="J57" s="460"/>
    </row>
    <row r="58" spans="1:16" s="473" customFormat="1" ht="19.5">
      <c r="C58" s="473" t="s">
        <v>266</v>
      </c>
      <c r="I58" s="474"/>
      <c r="J58" s="460"/>
    </row>
    <row r="59" spans="1:16" s="473" customFormat="1" ht="32.25">
      <c r="C59" s="515" t="s">
        <v>312</v>
      </c>
      <c r="I59" s="474"/>
      <c r="J59" s="460"/>
    </row>
    <row r="60" spans="1:16" s="473" customFormat="1" ht="19.5">
      <c r="C60" s="473" t="s">
        <v>316</v>
      </c>
      <c r="I60" s="474"/>
      <c r="J60" s="460"/>
    </row>
    <row r="61" spans="1:16" s="473" customFormat="1" ht="32.25">
      <c r="C61" s="515" t="s">
        <v>313</v>
      </c>
      <c r="I61" s="474"/>
      <c r="J61" s="460"/>
    </row>
    <row r="62" spans="1:16" s="473" customFormat="1" ht="19.5">
      <c r="B62" s="473" t="s">
        <v>268</v>
      </c>
      <c r="I62" s="474"/>
      <c r="J62" s="460"/>
    </row>
    <row r="63" spans="1:16" s="473" customFormat="1" ht="32.25">
      <c r="B63" s="515" t="s">
        <v>310</v>
      </c>
      <c r="I63" s="474"/>
      <c r="J63" s="460"/>
    </row>
    <row r="65" spans="2:16" s="473" customFormat="1" ht="32.25">
      <c r="B65" s="475" t="s">
        <v>269</v>
      </c>
      <c r="D65" s="516" t="s">
        <v>305</v>
      </c>
      <c r="E65" s="517"/>
      <c r="I65" s="474"/>
      <c r="J65" s="460"/>
    </row>
    <row r="66" spans="2:16" s="473" customFormat="1" ht="19.5">
      <c r="B66" s="473" t="s">
        <v>270</v>
      </c>
      <c r="I66" s="474"/>
      <c r="J66" s="460"/>
    </row>
    <row r="67" spans="2:16" s="473" customFormat="1" ht="32.25">
      <c r="B67" s="515" t="s">
        <v>307</v>
      </c>
      <c r="I67" s="474"/>
      <c r="J67" s="460"/>
    </row>
    <row r="68" spans="2:16" s="473" customFormat="1" ht="19.5">
      <c r="B68" s="473" t="s">
        <v>271</v>
      </c>
      <c r="I68" s="474"/>
      <c r="J68" s="460"/>
    </row>
    <row r="69" spans="2:16" s="473" customFormat="1" ht="32.25">
      <c r="B69" s="515" t="s">
        <v>308</v>
      </c>
      <c r="I69" s="474"/>
      <c r="J69" s="460"/>
    </row>
    <row r="70" spans="2:16" s="473" customFormat="1" ht="19.5">
      <c r="B70" s="473" t="s">
        <v>272</v>
      </c>
      <c r="I70" s="474"/>
      <c r="J70" s="460"/>
    </row>
    <row r="71" spans="2:16" s="473" customFormat="1" ht="32.25">
      <c r="B71" s="515" t="s">
        <v>309</v>
      </c>
      <c r="I71" s="474"/>
      <c r="J71" s="460"/>
    </row>
    <row r="72" spans="2:16" s="473" customFormat="1" ht="19.5">
      <c r="B72" s="542" t="s">
        <v>259</v>
      </c>
      <c r="C72" s="542"/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2"/>
    </row>
    <row r="73" spans="2:16" s="473" customFormat="1" ht="32.25">
      <c r="B73" s="515" t="s">
        <v>306</v>
      </c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</row>
    <row r="74" spans="2:16" s="463" customFormat="1" ht="19.5">
      <c r="B74" s="461" t="s">
        <v>274</v>
      </c>
    </row>
    <row r="75" spans="2:16" s="463" customFormat="1" ht="32.25">
      <c r="B75" s="515" t="s">
        <v>315</v>
      </c>
      <c r="C75" s="469"/>
      <c r="D75" s="469"/>
      <c r="E75" s="469"/>
      <c r="F75" s="469"/>
      <c r="G75" s="469"/>
      <c r="H75" s="469"/>
      <c r="I75" s="469"/>
      <c r="J75" s="469"/>
      <c r="K75" s="469"/>
      <c r="L75" s="469"/>
      <c r="M75" s="469"/>
      <c r="N75" s="469"/>
      <c r="O75" s="469"/>
      <c r="P75" s="469"/>
    </row>
    <row r="76" spans="2:16" s="463" customFormat="1" ht="19.5">
      <c r="B76" s="469"/>
      <c r="C76" s="469"/>
      <c r="D76" s="469"/>
      <c r="E76" s="469"/>
      <c r="F76" s="469"/>
      <c r="G76" s="469"/>
      <c r="H76" s="469"/>
      <c r="I76" s="469"/>
      <c r="J76" s="469"/>
      <c r="K76" s="469"/>
      <c r="L76" s="469"/>
      <c r="M76" s="469"/>
      <c r="N76" s="469"/>
      <c r="O76" s="469"/>
      <c r="P76" s="469"/>
    </row>
    <row r="77" spans="2:16" s="473" customFormat="1" ht="19.5">
      <c r="B77" s="473" t="s">
        <v>273</v>
      </c>
      <c r="I77" s="474"/>
      <c r="J77" s="460"/>
    </row>
    <row r="78" spans="2:16" s="473" customFormat="1" ht="32.25">
      <c r="B78" s="515" t="s">
        <v>303</v>
      </c>
      <c r="I78" s="474"/>
      <c r="J78" s="460"/>
    </row>
  </sheetData>
  <mergeCells count="7">
    <mergeCell ref="B72:P72"/>
    <mergeCell ref="D1:M1"/>
    <mergeCell ref="B3:J3"/>
    <mergeCell ref="B7:F7"/>
    <mergeCell ref="B8:F8"/>
    <mergeCell ref="C35:F35"/>
    <mergeCell ref="B52:P52"/>
  </mergeCells>
  <phoneticPr fontId="24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50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topLeftCell="A7" zoomScale="70" zoomScaleNormal="100" zoomScaleSheetLayoutView="70" workbookViewId="0">
      <selection activeCell="G41" sqref="G41:G44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33.1640625" customWidth="1"/>
  </cols>
  <sheetData>
    <row r="1" spans="1:12" s="1" customFormat="1" ht="42.75" customHeight="1" thickBot="1">
      <c r="A1" s="32"/>
      <c r="B1" s="29"/>
      <c r="C1" s="554" t="s">
        <v>57</v>
      </c>
      <c r="D1" s="554"/>
      <c r="E1" s="554"/>
      <c r="F1" s="554"/>
      <c r="G1" s="554"/>
      <c r="H1" s="554"/>
      <c r="I1" s="108" t="str">
        <f>'TECHNICAL SHEET GARMENT'!J1</f>
        <v>WINTER 18/19</v>
      </c>
      <c r="J1" s="29"/>
      <c r="K1" s="29"/>
      <c r="L1" s="30"/>
    </row>
    <row r="2" spans="1:12" s="4" customFormat="1" ht="18" customHeight="1">
      <c r="A2" s="412" t="str">
        <f>'TECHNICAL SHEET GARMENT'!A2</f>
        <v>LFV11464 (LFV11182 FW17/18)</v>
      </c>
      <c r="B2" s="413"/>
      <c r="C2" s="413"/>
      <c r="D2" s="413"/>
      <c r="E2" s="413"/>
      <c r="F2" s="413" t="str">
        <f>'TECHNICAL SHEET GARMENT'!F2</f>
        <v>LD TRACK ZIP-IN JKT</v>
      </c>
      <c r="G2" s="413"/>
      <c r="H2" s="413"/>
      <c r="I2" s="134" t="s">
        <v>2</v>
      </c>
      <c r="J2" s="56" t="str">
        <f>'TECHNICAL SHEET GARMENT'!K2</f>
        <v>V1BULK</v>
      </c>
      <c r="L2" s="57"/>
    </row>
    <row r="3" spans="1:12" s="3" customFormat="1" ht="18" customHeight="1">
      <c r="A3" s="555" t="str">
        <f>'TECHNICAL SHEET GARMENT'!A3</f>
        <v>FABRIC - SUPPLIER:  6302 - LIBOLON</v>
      </c>
      <c r="B3" s="556"/>
      <c r="C3" s="556"/>
      <c r="D3" s="556"/>
      <c r="E3" s="556"/>
      <c r="F3" s="556"/>
      <c r="G3" s="556"/>
      <c r="H3" s="556"/>
      <c r="I3" s="135" t="str">
        <f>'TECHNICAL SHEET GARMENT'!J3</f>
        <v>DEVELOPPER</v>
      </c>
      <c r="K3" s="109" t="str">
        <f>'TECHNICAL SHEET GARMENT'!L3</f>
        <v>Marjorie</v>
      </c>
      <c r="L3" s="51"/>
    </row>
    <row r="4" spans="1:12" s="3" customFormat="1" ht="18" customHeight="1" thickBot="1">
      <c r="A4" s="114" t="s">
        <v>1</v>
      </c>
      <c r="B4" s="52">
        <f ca="1">'TECHNICAL SHEET GARMENT'!B4</f>
        <v>43833</v>
      </c>
      <c r="C4" s="53"/>
      <c r="D4" s="53"/>
      <c r="E4" s="53"/>
      <c r="F4" s="53"/>
      <c r="G4" s="53"/>
      <c r="H4" s="53"/>
      <c r="I4" s="136" t="str">
        <f>'TECHNICAL SHEET GARMENT'!J4</f>
        <v xml:space="preserve">SUPPLIER : </v>
      </c>
      <c r="J4" s="75"/>
      <c r="K4" s="110" t="str">
        <f>'TECHNICAL SHEET GARMENT'!L4</f>
        <v>PRIMA CHANEL</v>
      </c>
      <c r="L4" s="54"/>
    </row>
    <row r="5" spans="1:12" s="1" customFormat="1" ht="9" customHeight="1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s="1" customFormat="1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6"/>
    </row>
    <row r="7" spans="1:12" s="1" customForma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 ht="34.5" customHeight="1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 ht="54" customHeight="1" thickBot="1">
      <c r="A38" s="47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9"/>
    </row>
    <row r="39" spans="1:12" s="1" customFormat="1"/>
    <row r="40" spans="1:12" s="1" customFormat="1"/>
  </sheetData>
  <mergeCells count="2">
    <mergeCell ref="C1:H1"/>
    <mergeCell ref="A3:H3"/>
  </mergeCells>
  <phoneticPr fontId="24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zoomScale="60" zoomScaleNormal="100" workbookViewId="0">
      <selection activeCell="G41" sqref="G41:G44"/>
    </sheetView>
  </sheetViews>
  <sheetFormatPr defaultColWidth="12" defaultRowHeight="11.25"/>
  <cols>
    <col min="1" max="1" width="21.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36.33203125" customWidth="1"/>
  </cols>
  <sheetData>
    <row r="1" spans="1:12" s="1" customFormat="1" ht="42.75" customHeight="1" thickBot="1">
      <c r="A1" s="32"/>
      <c r="B1" s="29"/>
      <c r="C1" s="554" t="s">
        <v>56</v>
      </c>
      <c r="D1" s="554"/>
      <c r="E1" s="554"/>
      <c r="F1" s="554"/>
      <c r="G1" s="554"/>
      <c r="H1" s="554"/>
      <c r="I1" s="108" t="str">
        <f>'TECHNICAL SHEET GARMENT'!J1</f>
        <v>WINTER 18/19</v>
      </c>
      <c r="J1" s="29"/>
      <c r="K1" s="29"/>
      <c r="L1" s="30"/>
    </row>
    <row r="2" spans="1:12" s="4" customFormat="1" ht="18" customHeight="1">
      <c r="A2" s="412" t="str">
        <f>'TECHNICAL SHEET GARMENT'!A2</f>
        <v>LFV11464 (LFV11182 FW17/18)</v>
      </c>
      <c r="B2" s="413"/>
      <c r="C2" s="413"/>
      <c r="D2" s="413"/>
      <c r="E2" s="413"/>
      <c r="F2" s="413" t="str">
        <f>'TECHNICAL SHEET GARMENT'!F2</f>
        <v>LD TRACK ZIP-IN JKT</v>
      </c>
      <c r="G2" s="413"/>
      <c r="H2" s="413"/>
      <c r="I2" s="134" t="s">
        <v>2</v>
      </c>
      <c r="J2" s="56" t="str">
        <f>'TECHNICAL SHEET GARMENT'!K2</f>
        <v>V1BULK</v>
      </c>
      <c r="L2" s="57"/>
    </row>
    <row r="3" spans="1:12" s="3" customFormat="1" ht="18" customHeight="1">
      <c r="A3" s="555" t="str">
        <f>'TECHNICAL SHEET GARMENT'!A3</f>
        <v>FABRIC - SUPPLIER:  6302 - LIBOLON</v>
      </c>
      <c r="B3" s="556"/>
      <c r="C3" s="556"/>
      <c r="D3" s="556"/>
      <c r="E3" s="556"/>
      <c r="F3" s="556"/>
      <c r="G3" s="556"/>
      <c r="H3" s="556"/>
      <c r="I3" s="135" t="str">
        <f>'TECHNICAL SHEET GARMENT'!J3</f>
        <v>DEVELOPPER</v>
      </c>
      <c r="K3" s="109" t="str">
        <f>'TECHNICAL SHEET GARMENT'!L3</f>
        <v>Marjorie</v>
      </c>
      <c r="L3" s="51"/>
    </row>
    <row r="4" spans="1:12" s="3" customFormat="1" ht="18" customHeight="1" thickBot="1">
      <c r="A4" s="114" t="s">
        <v>1</v>
      </c>
      <c r="B4" s="52">
        <f ca="1">'TECHNICAL SHEET GARMENT'!B4</f>
        <v>43833</v>
      </c>
      <c r="C4" s="53"/>
      <c r="D4" s="53"/>
      <c r="E4" s="53"/>
      <c r="F4" s="53"/>
      <c r="G4" s="53"/>
      <c r="H4" s="53"/>
      <c r="I4" s="136" t="str">
        <f>'TECHNICAL SHEET GARMENT'!J4</f>
        <v xml:space="preserve">SUPPLIER : </v>
      </c>
      <c r="J4" s="75"/>
      <c r="K4" s="110" t="str">
        <f>'TECHNICAL SHEET GARMENT'!L4</f>
        <v>PRIMA CHANEL</v>
      </c>
      <c r="L4" s="54"/>
    </row>
    <row r="5" spans="1:12" s="1" customFormat="1" ht="16.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s="1" customFormat="1" ht="16.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s="1" customForma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s="1" customFormat="1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s="1" customFormat="1"/>
  </sheetData>
  <mergeCells count="2">
    <mergeCell ref="C1:H1"/>
    <mergeCell ref="A3:H3"/>
  </mergeCells>
  <phoneticPr fontId="24" type="noConversion"/>
  <printOptions horizontalCentered="1"/>
  <pageMargins left="0.19685039370078741" right="0.19685039370078741" top="0.39370078740157483" bottom="0.15748031496062992" header="0.39370078740157483" footer="0"/>
  <pageSetup paperSize="9" scale="8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2"/>
  <sheetViews>
    <sheetView showGridLines="0" view="pageBreakPreview" zoomScale="90" zoomScaleNormal="100" zoomScaleSheetLayoutView="90" workbookViewId="0">
      <selection activeCell="G41" sqref="G41:G44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32"/>
      <c r="B1" s="29"/>
      <c r="C1" s="554" t="s">
        <v>149</v>
      </c>
      <c r="D1" s="554"/>
      <c r="E1" s="554"/>
      <c r="F1" s="554"/>
      <c r="G1" s="554"/>
      <c r="H1" s="554"/>
      <c r="I1" s="108" t="str">
        <f>'TECHNICAL SHEET GARMENT'!J1</f>
        <v>WINTER 18/19</v>
      </c>
      <c r="J1" s="29"/>
      <c r="K1" s="29"/>
      <c r="L1" s="30"/>
    </row>
    <row r="2" spans="1:12" s="4" customFormat="1" ht="18" customHeight="1">
      <c r="A2" s="412" t="str">
        <f>'TECHNICAL SHEET GARMENT'!A2</f>
        <v>LFV11464 (LFV11182 FW17/18)</v>
      </c>
      <c r="B2" s="413"/>
      <c r="C2" s="413"/>
      <c r="D2" s="413"/>
      <c r="E2" s="413"/>
      <c r="F2" s="413" t="str">
        <f>'TECHNICAL SHEET GARMENT'!F2</f>
        <v>LD TRACK ZIP-IN JKT</v>
      </c>
      <c r="G2" s="413"/>
      <c r="H2" s="413"/>
      <c r="I2" s="134" t="s">
        <v>2</v>
      </c>
      <c r="J2" s="56" t="str">
        <f>'TECHNICAL SHEET GARMENT'!K2</f>
        <v>V1BULK</v>
      </c>
      <c r="L2" s="57"/>
    </row>
    <row r="3" spans="1:12" s="3" customFormat="1" ht="18" customHeight="1">
      <c r="A3" s="555" t="str">
        <f>'TECHNICAL SHEET GARMENT'!A3</f>
        <v>FABRIC - SUPPLIER:  6302 - LIBOLON</v>
      </c>
      <c r="B3" s="556"/>
      <c r="C3" s="556"/>
      <c r="D3" s="556"/>
      <c r="E3" s="556"/>
      <c r="F3" s="556"/>
      <c r="G3" s="556"/>
      <c r="H3" s="50"/>
      <c r="I3" s="164" t="str">
        <f>'TECHNICAL SHEET GARMENT'!J3</f>
        <v>DEVELOPPER</v>
      </c>
      <c r="K3" s="109" t="str">
        <f>'TECHNICAL SHEET GARMENT'!L3</f>
        <v>Marjorie</v>
      </c>
      <c r="L3" s="51"/>
    </row>
    <row r="4" spans="1:12" s="3" customFormat="1" ht="18" customHeight="1" thickBot="1">
      <c r="A4" s="114" t="s">
        <v>1</v>
      </c>
      <c r="B4" s="52">
        <f ca="1">'TECHNICAL SHEET GARMENT'!B4</f>
        <v>43833</v>
      </c>
      <c r="C4" s="53"/>
      <c r="D4" s="53"/>
      <c r="E4" s="53"/>
      <c r="F4" s="53"/>
      <c r="G4" s="53"/>
      <c r="H4" s="53"/>
      <c r="I4" s="136" t="str">
        <f>'TECHNICAL SHEET GARMENT'!J4</f>
        <v xml:space="preserve">SUPPLIER : </v>
      </c>
      <c r="J4" s="75"/>
      <c r="K4" s="110" t="str">
        <f>'TECHNICAL SHEET GARMENT'!L4</f>
        <v>PRIMA CHANEL</v>
      </c>
      <c r="L4" s="54"/>
    </row>
    <row r="5" spans="1:12" s="1" customFormat="1" ht="16.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s="1" customFormat="1" ht="16.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s="1" customForma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s="1" customFormat="1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s="1" customFormat="1" ht="12" thickBot="1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1:12" s="1" customFormat="1"/>
    <row r="42" spans="1:12" s="1" customFormat="1"/>
  </sheetData>
  <mergeCells count="2">
    <mergeCell ref="C1:H1"/>
    <mergeCell ref="A3:G3"/>
  </mergeCells>
  <phoneticPr fontId="24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2"/>
  <sheetViews>
    <sheetView showGridLines="0" view="pageBreakPreview" topLeftCell="I11" zoomScale="90" zoomScaleNormal="100" zoomScaleSheetLayoutView="90" workbookViewId="0">
      <selection activeCell="P14" sqref="P14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32"/>
      <c r="B1" s="29"/>
      <c r="C1" s="554" t="s">
        <v>3</v>
      </c>
      <c r="D1" s="554"/>
      <c r="E1" s="554"/>
      <c r="F1" s="554"/>
      <c r="G1" s="554"/>
      <c r="H1" s="554"/>
      <c r="I1" s="108" t="str">
        <f>'TECHNICAL SHEET GARMENT'!J1</f>
        <v>WINTER 18/19</v>
      </c>
      <c r="J1" s="29"/>
      <c r="K1" s="29"/>
      <c r="L1" s="30"/>
    </row>
    <row r="2" spans="1:12" s="4" customFormat="1" ht="18" customHeight="1">
      <c r="A2" s="412" t="str">
        <f>'TECHNICAL SHEET GARMENT'!A2</f>
        <v>LFV11464 (LFV11182 FW17/18)</v>
      </c>
      <c r="B2" s="413"/>
      <c r="C2" s="413"/>
      <c r="D2" s="413"/>
      <c r="E2" s="413"/>
      <c r="F2" s="413" t="str">
        <f>'TECHNICAL SHEET GARMENT'!F2</f>
        <v>LD TRACK ZIP-IN JKT</v>
      </c>
      <c r="G2" s="413"/>
      <c r="H2" s="55"/>
      <c r="I2" s="134" t="s">
        <v>2</v>
      </c>
      <c r="J2" s="56" t="str">
        <f>'TECHNICAL SHEET GARMENT'!K2</f>
        <v>V1BULK</v>
      </c>
      <c r="L2" s="57"/>
    </row>
    <row r="3" spans="1:12" s="3" customFormat="1" ht="18" customHeight="1">
      <c r="A3" s="555" t="str">
        <f>'TECHNICAL SHEET GARMENT'!A3</f>
        <v>FABRIC - SUPPLIER:  6302 - LIBOLON</v>
      </c>
      <c r="B3" s="556"/>
      <c r="C3" s="556"/>
      <c r="D3" s="556"/>
      <c r="E3" s="556"/>
      <c r="F3" s="556"/>
      <c r="G3" s="556"/>
      <c r="H3" s="50"/>
      <c r="I3" s="135" t="str">
        <f>'TECHNICAL SHEET GARMENT'!J3</f>
        <v>DEVELOPPER</v>
      </c>
      <c r="K3" s="109" t="str">
        <f>'TECHNICAL SHEET GARMENT'!L3</f>
        <v>Marjorie</v>
      </c>
      <c r="L3" s="51"/>
    </row>
    <row r="4" spans="1:12" s="3" customFormat="1" ht="18" customHeight="1" thickBot="1">
      <c r="A4" s="114" t="s">
        <v>1</v>
      </c>
      <c r="B4" s="52">
        <f ca="1">'TECHNICAL SHEET GARMENT'!B4</f>
        <v>43833</v>
      </c>
      <c r="C4" s="53"/>
      <c r="D4" s="53"/>
      <c r="E4" s="53"/>
      <c r="F4" s="53"/>
      <c r="G4" s="53"/>
      <c r="H4" s="53"/>
      <c r="I4" s="136" t="str">
        <f>'TECHNICAL SHEET GARMENT'!J4</f>
        <v xml:space="preserve">SUPPLIER : </v>
      </c>
      <c r="J4" s="75"/>
      <c r="K4" s="110" t="str">
        <f>'TECHNICAL SHEET GARMENT'!L4</f>
        <v>PRIMA CHANEL</v>
      </c>
      <c r="L4" s="54"/>
    </row>
    <row r="5" spans="1:12" s="1" customFormat="1" ht="16.5">
      <c r="A5" s="35"/>
      <c r="B5" s="165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s="1" customFormat="1" ht="16.5">
      <c r="A6" s="37"/>
      <c r="C6" s="38"/>
      <c r="D6" s="402"/>
      <c r="E6" s="38"/>
      <c r="F6" s="401"/>
      <c r="G6" s="38"/>
      <c r="H6" s="38"/>
      <c r="I6" s="38"/>
      <c r="K6" s="38"/>
      <c r="L6" s="45"/>
    </row>
    <row r="7" spans="1:12" s="1" customForma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 ht="16.5">
      <c r="A24" s="39"/>
      <c r="B24" s="165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s="1" customFormat="1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s="1" customFormat="1" ht="12" thickBot="1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1:12" s="1" customFormat="1"/>
    <row r="42" spans="1:12" s="1" customFormat="1"/>
  </sheetData>
  <mergeCells count="2">
    <mergeCell ref="C1:H1"/>
    <mergeCell ref="A3:G3"/>
  </mergeCells>
  <phoneticPr fontId="24" type="noConversion"/>
  <printOptions horizontalCentered="1"/>
  <pageMargins left="0.19685039370078741" right="0.19685039370078741" top="0.39370078740157483" bottom="0.35433070866141736" header="0.39370078740157483" footer="0.39370078740157483"/>
  <pageSetup paperSize="9" scale="9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R55"/>
  <sheetViews>
    <sheetView showGridLines="0" view="pageBreakPreview" topLeftCell="D31" zoomScale="70" zoomScaleNormal="70" zoomScaleSheetLayoutView="70" workbookViewId="0">
      <selection activeCell="K34" sqref="K34"/>
    </sheetView>
  </sheetViews>
  <sheetFormatPr defaultColWidth="12" defaultRowHeight="11.25"/>
  <cols>
    <col min="1" max="1" width="12.33203125" style="1" customWidth="1"/>
    <col min="2" max="2" width="23.5" style="1" customWidth="1"/>
    <col min="3" max="3" width="32.6640625" style="1" customWidth="1"/>
    <col min="4" max="4" width="18.5" style="1" customWidth="1"/>
    <col min="5" max="5" width="17.83203125" style="1" customWidth="1"/>
    <col min="6" max="6" width="36" customWidth="1"/>
    <col min="7" max="7" width="11.33203125" customWidth="1"/>
    <col min="8" max="8" width="30.6640625" style="21" customWidth="1"/>
    <col min="9" max="9" width="28.33203125" style="21" customWidth="1"/>
    <col min="10" max="10" width="31.5" style="21" customWidth="1"/>
    <col min="11" max="11" width="26.33203125" customWidth="1"/>
    <col min="12" max="12" width="27.1640625" customWidth="1"/>
    <col min="13" max="13" width="8" customWidth="1"/>
    <col min="14" max="15" width="7.83203125" customWidth="1"/>
    <col min="16" max="17" width="7.6640625" customWidth="1"/>
  </cols>
  <sheetData>
    <row r="1" spans="1:18" s="1" customFormat="1" ht="43.5" customHeight="1">
      <c r="A1" s="59"/>
      <c r="B1" s="60"/>
      <c r="C1" s="543" t="s">
        <v>4</v>
      </c>
      <c r="D1" s="543"/>
      <c r="E1" s="543"/>
      <c r="F1" s="543"/>
      <c r="G1" s="543"/>
      <c r="H1" s="543"/>
      <c r="I1" s="543"/>
      <c r="J1" s="543"/>
      <c r="K1" s="61" t="str">
        <f>'TECHNICAL SHEET GARMENT'!J1</f>
        <v>WINTER 18/19</v>
      </c>
      <c r="L1" s="60"/>
      <c r="M1" s="60"/>
      <c r="N1" s="60"/>
      <c r="O1" s="62"/>
    </row>
    <row r="2" spans="1:18" s="4" customFormat="1" ht="21" customHeight="1">
      <c r="A2" s="178" t="str">
        <f>'TECHNICAL SHEET GARMENT'!A2</f>
        <v>LFV11464 (LFV11182 FW17/18)</v>
      </c>
      <c r="B2" s="64"/>
      <c r="C2" s="63"/>
      <c r="D2" s="299"/>
      <c r="E2" s="299"/>
      <c r="F2" s="299"/>
      <c r="G2" s="299"/>
      <c r="H2" s="299" t="str">
        <f>'TECHNICAL SHEET GARMENT'!F2</f>
        <v>LD TRACK ZIP-IN JKT</v>
      </c>
      <c r="I2" s="299"/>
      <c r="J2" s="78"/>
      <c r="K2" s="63" t="s">
        <v>2</v>
      </c>
      <c r="L2" s="71" t="str">
        <f>'TECHNICAL SHEET GARMENT'!K2</f>
        <v>V1BULK</v>
      </c>
      <c r="M2" s="63"/>
      <c r="N2" s="63"/>
      <c r="O2" s="65"/>
    </row>
    <row r="3" spans="1:18" s="3" customFormat="1" ht="21" customHeight="1">
      <c r="A3" s="588" t="str">
        <f>'TECHNICAL SHEET GARMENT'!A3</f>
        <v>FABRIC - SUPPLIER:  6302 - LIBOLON</v>
      </c>
      <c r="B3" s="589"/>
      <c r="C3" s="589"/>
      <c r="D3" s="589"/>
      <c r="E3" s="589"/>
      <c r="F3" s="589"/>
      <c r="G3" s="589"/>
      <c r="H3" s="589"/>
      <c r="I3" s="80"/>
      <c r="J3" s="80"/>
      <c r="K3" s="66" t="s">
        <v>14</v>
      </c>
      <c r="L3" s="73"/>
      <c r="M3" s="109"/>
      <c r="N3" s="109" t="str">
        <f>'TECHNICAL SHEET GARMENT'!L3</f>
        <v>Marjorie</v>
      </c>
      <c r="O3" s="333"/>
    </row>
    <row r="4" spans="1:18" s="3" customFormat="1" ht="21" customHeight="1" thickBot="1">
      <c r="A4" s="179" t="s">
        <v>1</v>
      </c>
      <c r="B4" s="52">
        <f ca="1">'TECHNICAL SHEET GARMENT'!B4</f>
        <v>43833</v>
      </c>
      <c r="C4" s="75"/>
      <c r="D4" s="75"/>
      <c r="E4" s="372"/>
      <c r="F4" s="69"/>
      <c r="G4" s="69"/>
      <c r="H4" s="81"/>
      <c r="I4" s="81"/>
      <c r="J4" s="435"/>
      <c r="K4" s="437" t="str">
        <f>'TECHNICAL SHEET GARMENT'!J4</f>
        <v xml:space="preserve">SUPPLIER : </v>
      </c>
      <c r="L4" s="438"/>
      <c r="M4" s="439"/>
      <c r="N4" s="440" t="str">
        <f>'TECHNICAL SHEET GARMENT'!L4</f>
        <v>PRIMA CHANEL</v>
      </c>
      <c r="O4" s="441"/>
    </row>
    <row r="5" spans="1:18" s="2" customFormat="1" ht="64.5" customHeight="1">
      <c r="A5" s="209" t="s">
        <v>67</v>
      </c>
      <c r="B5" s="210"/>
      <c r="C5" s="211"/>
      <c r="D5" s="211"/>
      <c r="E5" s="373" t="s">
        <v>136</v>
      </c>
      <c r="F5" s="211"/>
      <c r="G5" s="211"/>
      <c r="H5" s="378" t="s">
        <v>225</v>
      </c>
      <c r="I5" s="434" t="s">
        <v>218</v>
      </c>
      <c r="J5" s="436" t="s">
        <v>222</v>
      </c>
      <c r="K5" s="436" t="s">
        <v>220</v>
      </c>
      <c r="L5" s="436" t="s">
        <v>223</v>
      </c>
      <c r="M5" s="443"/>
      <c r="N5" s="443"/>
      <c r="O5" s="442"/>
      <c r="P5" s="13"/>
      <c r="Q5" s="14"/>
      <c r="R5" s="15"/>
    </row>
    <row r="6" spans="1:18" s="93" customFormat="1" ht="67.5" customHeight="1">
      <c r="A6" s="590" t="s">
        <v>217</v>
      </c>
      <c r="B6" s="591"/>
      <c r="C6" s="591"/>
      <c r="D6" s="591"/>
      <c r="E6" s="375" t="s">
        <v>162</v>
      </c>
      <c r="F6" s="376" t="s">
        <v>190</v>
      </c>
      <c r="G6" s="377"/>
      <c r="H6" s="379" t="s">
        <v>219</v>
      </c>
      <c r="I6" s="146" t="s">
        <v>219</v>
      </c>
      <c r="J6" s="177" t="s">
        <v>181</v>
      </c>
      <c r="K6" s="144" t="s">
        <v>221</v>
      </c>
      <c r="L6" s="177" t="s">
        <v>224</v>
      </c>
      <c r="M6" s="177"/>
      <c r="N6" s="177"/>
      <c r="O6" s="421"/>
      <c r="P6" s="92"/>
      <c r="Q6" s="12"/>
      <c r="R6" s="9"/>
    </row>
    <row r="7" spans="1:18" s="93" customFormat="1" ht="72.75" customHeight="1">
      <c r="A7" s="569" t="s">
        <v>178</v>
      </c>
      <c r="B7" s="570"/>
      <c r="C7" s="570"/>
      <c r="D7" s="571"/>
      <c r="E7" s="374" t="s">
        <v>59</v>
      </c>
      <c r="F7" s="576" t="s">
        <v>169</v>
      </c>
      <c r="G7" s="577"/>
      <c r="H7" s="171" t="s">
        <v>209</v>
      </c>
      <c r="I7" s="171" t="s">
        <v>163</v>
      </c>
      <c r="J7" s="171" t="s">
        <v>163</v>
      </c>
      <c r="K7" s="171" t="s">
        <v>163</v>
      </c>
      <c r="L7" s="171" t="s">
        <v>163</v>
      </c>
      <c r="M7" s="97"/>
      <c r="N7" s="97"/>
      <c r="O7" s="334"/>
      <c r="P7" s="149"/>
      <c r="Q7" s="149"/>
    </row>
    <row r="8" spans="1:18" s="93" customFormat="1" ht="72.75" customHeight="1">
      <c r="A8" s="569" t="s">
        <v>141</v>
      </c>
      <c r="B8" s="570"/>
      <c r="C8" s="570"/>
      <c r="D8" s="571"/>
      <c r="E8" s="374" t="s">
        <v>59</v>
      </c>
      <c r="F8" s="331" t="s">
        <v>122</v>
      </c>
      <c r="G8" s="332"/>
      <c r="H8" s="171" t="s">
        <v>209</v>
      </c>
      <c r="I8" s="171" t="s">
        <v>163</v>
      </c>
      <c r="J8" s="171" t="s">
        <v>163</v>
      </c>
      <c r="K8" s="171" t="s">
        <v>163</v>
      </c>
      <c r="L8" s="171" t="s">
        <v>163</v>
      </c>
      <c r="M8" s="97"/>
      <c r="N8" s="97"/>
      <c r="O8" s="334"/>
      <c r="P8" s="149"/>
      <c r="Q8" s="149"/>
    </row>
    <row r="9" spans="1:18" s="93" customFormat="1" ht="72.75" customHeight="1">
      <c r="A9" s="569" t="s">
        <v>168</v>
      </c>
      <c r="B9" s="570"/>
      <c r="C9" s="570"/>
      <c r="D9" s="571"/>
      <c r="E9" s="374" t="s">
        <v>59</v>
      </c>
      <c r="F9" s="396" t="s">
        <v>170</v>
      </c>
      <c r="G9" s="397"/>
      <c r="H9" s="171" t="s">
        <v>209</v>
      </c>
      <c r="I9" s="171" t="s">
        <v>163</v>
      </c>
      <c r="J9" s="171" t="s">
        <v>163</v>
      </c>
      <c r="K9" s="171" t="s">
        <v>163</v>
      </c>
      <c r="L9" s="171" t="s">
        <v>163</v>
      </c>
      <c r="M9" s="97"/>
      <c r="N9" s="97"/>
      <c r="O9" s="334"/>
      <c r="P9" s="149"/>
      <c r="Q9" s="149"/>
    </row>
    <row r="10" spans="1:18" s="93" customFormat="1" ht="54" customHeight="1">
      <c r="A10" s="569" t="s">
        <v>138</v>
      </c>
      <c r="B10" s="570"/>
      <c r="C10" s="570"/>
      <c r="D10" s="571"/>
      <c r="E10" s="374" t="s">
        <v>59</v>
      </c>
      <c r="F10" s="592" t="s">
        <v>140</v>
      </c>
      <c r="G10" s="593"/>
      <c r="H10" s="171" t="s">
        <v>212</v>
      </c>
      <c r="I10" s="171" t="s">
        <v>212</v>
      </c>
      <c r="J10" s="171" t="s">
        <v>212</v>
      </c>
      <c r="K10" s="171" t="s">
        <v>212</v>
      </c>
      <c r="L10" s="171" t="s">
        <v>212</v>
      </c>
      <c r="M10" s="97"/>
      <c r="N10" s="97"/>
      <c r="O10" s="334"/>
      <c r="P10" s="9"/>
      <c r="Q10" s="9"/>
    </row>
    <row r="11" spans="1:18" s="93" customFormat="1" ht="50.25" customHeight="1">
      <c r="A11" s="569" t="s">
        <v>139</v>
      </c>
      <c r="B11" s="570"/>
      <c r="C11" s="570"/>
      <c r="D11" s="571"/>
      <c r="E11" s="374" t="s">
        <v>59</v>
      </c>
      <c r="F11" s="576" t="s">
        <v>58</v>
      </c>
      <c r="G11" s="577"/>
      <c r="H11" s="171" t="s">
        <v>233</v>
      </c>
      <c r="I11" s="171" t="s">
        <v>233</v>
      </c>
      <c r="J11" s="171" t="s">
        <v>233</v>
      </c>
      <c r="K11" s="171" t="s">
        <v>233</v>
      </c>
      <c r="L11" s="171" t="s">
        <v>233</v>
      </c>
      <c r="M11" s="97"/>
      <c r="N11" s="97"/>
      <c r="O11" s="334"/>
      <c r="P11" s="9"/>
      <c r="Q11" s="9"/>
    </row>
    <row r="12" spans="1:18" s="2" customFormat="1" ht="54" customHeight="1">
      <c r="A12" s="594"/>
      <c r="B12" s="595"/>
      <c r="C12" s="595"/>
      <c r="D12" s="595"/>
      <c r="E12" s="595"/>
      <c r="F12" s="595"/>
      <c r="G12" s="595"/>
      <c r="H12" s="595"/>
      <c r="I12" s="595"/>
      <c r="J12" s="595"/>
      <c r="K12" s="595"/>
      <c r="L12" s="595"/>
      <c r="M12" s="595"/>
      <c r="N12" s="595"/>
      <c r="O12" s="596"/>
      <c r="P12" s="16"/>
      <c r="Q12" s="15"/>
      <c r="R12" s="15"/>
    </row>
    <row r="13" spans="1:18" s="2" customFormat="1" ht="54" customHeight="1">
      <c r="A13" s="180"/>
      <c r="B13" s="95" t="s">
        <v>5</v>
      </c>
      <c r="C13" s="174"/>
      <c r="D13" s="175" t="s">
        <v>142</v>
      </c>
      <c r="E13" s="162" t="s">
        <v>143</v>
      </c>
      <c r="F13" s="17" t="s">
        <v>13</v>
      </c>
      <c r="G13" s="176" t="s">
        <v>7</v>
      </c>
      <c r="H13" s="161" t="str">
        <f>H5</f>
        <v>SMU
MERCURY GREY
6912</v>
      </c>
      <c r="I13" s="162" t="str">
        <f>I5</f>
        <v>HEATHER GREY
4809</v>
      </c>
      <c r="J13" s="162" t="str">
        <f>J5</f>
        <v>POPPY
7603</v>
      </c>
      <c r="K13" s="162" t="str">
        <f>K5</f>
        <v>BLACK 
0247</v>
      </c>
      <c r="L13" s="162" t="str">
        <f>L5</f>
        <v>NORTH SEA
8604</v>
      </c>
      <c r="M13" s="162"/>
      <c r="N13" s="162"/>
      <c r="O13" s="181"/>
      <c r="R13" s="450"/>
    </row>
    <row r="14" spans="1:18" s="309" customFormat="1" ht="87.75" customHeight="1">
      <c r="A14" s="581" t="s">
        <v>167</v>
      </c>
      <c r="B14" s="582"/>
      <c r="C14" s="583"/>
      <c r="D14" s="144"/>
      <c r="E14" s="144" t="s">
        <v>60</v>
      </c>
      <c r="F14" s="145" t="s">
        <v>79</v>
      </c>
      <c r="G14" s="146">
        <v>1</v>
      </c>
      <c r="H14" s="144" t="s">
        <v>180</v>
      </c>
      <c r="I14" s="454" t="s">
        <v>267</v>
      </c>
      <c r="J14" s="144" t="s">
        <v>180</v>
      </c>
      <c r="K14" s="144" t="s">
        <v>235</v>
      </c>
      <c r="L14" s="144" t="s">
        <v>236</v>
      </c>
      <c r="M14" s="308"/>
      <c r="N14" s="307"/>
      <c r="O14" s="182"/>
    </row>
    <row r="15" spans="1:18" s="309" customFormat="1" ht="82.5" customHeight="1">
      <c r="A15" s="610" t="s">
        <v>156</v>
      </c>
      <c r="B15" s="582"/>
      <c r="C15" s="583"/>
      <c r="D15" s="144"/>
      <c r="E15" s="144" t="s">
        <v>60</v>
      </c>
      <c r="F15" s="145" t="s">
        <v>86</v>
      </c>
      <c r="G15" s="146">
        <v>2</v>
      </c>
      <c r="H15" s="144" t="s">
        <v>180</v>
      </c>
      <c r="I15" s="144" t="s">
        <v>234</v>
      </c>
      <c r="J15" s="144" t="s">
        <v>180</v>
      </c>
      <c r="K15" s="144" t="s">
        <v>235</v>
      </c>
      <c r="L15" s="144" t="s">
        <v>236</v>
      </c>
      <c r="M15" s="308"/>
      <c r="N15" s="307"/>
      <c r="O15" s="182"/>
    </row>
    <row r="16" spans="1:18" s="309" customFormat="1" ht="83.25" customHeight="1">
      <c r="A16" s="578" t="s">
        <v>155</v>
      </c>
      <c r="B16" s="579"/>
      <c r="C16" s="580"/>
      <c r="D16" s="144"/>
      <c r="E16" s="144" t="s">
        <v>121</v>
      </c>
      <c r="F16" s="310" t="s">
        <v>153</v>
      </c>
      <c r="G16" s="146">
        <v>1</v>
      </c>
      <c r="H16" s="144" t="s">
        <v>180</v>
      </c>
      <c r="I16" s="144" t="s">
        <v>234</v>
      </c>
      <c r="J16" s="144" t="s">
        <v>180</v>
      </c>
      <c r="K16" s="144" t="s">
        <v>235</v>
      </c>
      <c r="L16" s="144" t="s">
        <v>236</v>
      </c>
      <c r="M16" s="311"/>
      <c r="N16" s="307"/>
      <c r="O16" s="182"/>
    </row>
    <row r="17" spans="1:15" s="91" customFormat="1" ht="71.25" customHeight="1">
      <c r="A17" s="597" t="s">
        <v>154</v>
      </c>
      <c r="B17" s="598"/>
      <c r="C17" s="599"/>
      <c r="D17" s="144"/>
      <c r="E17" s="158" t="s">
        <v>60</v>
      </c>
      <c r="F17" s="138" t="s">
        <v>83</v>
      </c>
      <c r="G17" s="157">
        <v>1</v>
      </c>
      <c r="H17" s="144" t="s">
        <v>180</v>
      </c>
      <c r="I17" s="144" t="s">
        <v>234</v>
      </c>
      <c r="J17" s="144" t="s">
        <v>180</v>
      </c>
      <c r="K17" s="144" t="s">
        <v>235</v>
      </c>
      <c r="L17" s="144" t="s">
        <v>236</v>
      </c>
      <c r="M17" s="100"/>
      <c r="N17" s="152"/>
      <c r="O17" s="335"/>
    </row>
    <row r="18" spans="1:15" s="91" customFormat="1" ht="66" customHeight="1">
      <c r="A18" s="572" t="s">
        <v>237</v>
      </c>
      <c r="B18" s="572"/>
      <c r="C18" s="572"/>
      <c r="D18" s="144" t="s">
        <v>238</v>
      </c>
      <c r="E18" s="144" t="s">
        <v>239</v>
      </c>
      <c r="F18" s="143" t="s">
        <v>126</v>
      </c>
      <c r="G18" s="157">
        <v>3</v>
      </c>
      <c r="H18" s="403" t="s">
        <v>181</v>
      </c>
      <c r="I18" s="448" t="s">
        <v>240</v>
      </c>
      <c r="J18" s="449" t="s">
        <v>181</v>
      </c>
      <c r="K18" s="448" t="s">
        <v>240</v>
      </c>
      <c r="L18" s="472" t="s">
        <v>264</v>
      </c>
      <c r="M18" s="100"/>
      <c r="N18" s="152"/>
      <c r="O18" s="335"/>
    </row>
    <row r="19" spans="1:15" s="309" customFormat="1" ht="66.75" customHeight="1">
      <c r="A19" s="611" t="s">
        <v>145</v>
      </c>
      <c r="B19" s="612"/>
      <c r="C19" s="613"/>
      <c r="D19" s="157"/>
      <c r="E19" s="157" t="s">
        <v>59</v>
      </c>
      <c r="F19" s="310" t="s">
        <v>173</v>
      </c>
      <c r="G19" s="146">
        <v>5</v>
      </c>
      <c r="H19" s="157" t="s">
        <v>183</v>
      </c>
      <c r="I19" s="157" t="s">
        <v>183</v>
      </c>
      <c r="J19" s="157" t="s">
        <v>183</v>
      </c>
      <c r="K19" s="157" t="s">
        <v>183</v>
      </c>
      <c r="L19" s="157" t="s">
        <v>183</v>
      </c>
      <c r="M19" s="308"/>
      <c r="N19" s="313"/>
      <c r="O19" s="312"/>
    </row>
    <row r="20" spans="1:15" s="91" customFormat="1" ht="60.75" customHeight="1">
      <c r="A20" s="584" t="s">
        <v>113</v>
      </c>
      <c r="B20" s="585"/>
      <c r="C20" s="586"/>
      <c r="D20" s="157"/>
      <c r="E20" s="157" t="s">
        <v>59</v>
      </c>
      <c r="F20" s="143" t="s">
        <v>114</v>
      </c>
      <c r="G20" s="157">
        <v>3</v>
      </c>
      <c r="H20" s="400" t="s">
        <v>163</v>
      </c>
      <c r="I20" s="447" t="s">
        <v>163</v>
      </c>
      <c r="J20" s="447" t="s">
        <v>163</v>
      </c>
      <c r="K20" s="447" t="s">
        <v>163</v>
      </c>
      <c r="L20" s="447" t="s">
        <v>163</v>
      </c>
      <c r="M20" s="100"/>
      <c r="N20" s="98"/>
      <c r="O20" s="184"/>
    </row>
    <row r="21" spans="1:15" s="91" customFormat="1" ht="59.25" customHeight="1">
      <c r="A21" s="584" t="s">
        <v>115</v>
      </c>
      <c r="B21" s="585"/>
      <c r="C21" s="586"/>
      <c r="D21" s="157"/>
      <c r="E21" s="157" t="s">
        <v>59</v>
      </c>
      <c r="F21" s="143" t="s">
        <v>116</v>
      </c>
      <c r="G21" s="157">
        <v>3</v>
      </c>
      <c r="H21" s="400" t="s">
        <v>163</v>
      </c>
      <c r="I21" s="447" t="s">
        <v>163</v>
      </c>
      <c r="J21" s="447" t="s">
        <v>163</v>
      </c>
      <c r="K21" s="447" t="s">
        <v>163</v>
      </c>
      <c r="L21" s="447" t="s">
        <v>163</v>
      </c>
      <c r="M21" s="100"/>
      <c r="N21" s="98"/>
      <c r="O21" s="184"/>
    </row>
    <row r="22" spans="1:15" s="91" customFormat="1" ht="50.25" customHeight="1">
      <c r="A22" s="584" t="s">
        <v>144</v>
      </c>
      <c r="B22" s="585"/>
      <c r="C22" s="586"/>
      <c r="D22" s="158"/>
      <c r="E22" s="157" t="s">
        <v>59</v>
      </c>
      <c r="F22" s="143" t="s">
        <v>106</v>
      </c>
      <c r="G22" s="146">
        <v>2</v>
      </c>
      <c r="H22" s="400" t="s">
        <v>184</v>
      </c>
      <c r="I22" s="158" t="s">
        <v>241</v>
      </c>
      <c r="J22" s="158" t="s">
        <v>184</v>
      </c>
      <c r="K22" s="158" t="s">
        <v>241</v>
      </c>
      <c r="L22" s="454" t="s">
        <v>163</v>
      </c>
      <c r="M22" s="100"/>
      <c r="N22" s="98"/>
      <c r="O22" s="184"/>
    </row>
    <row r="23" spans="1:15" s="91" customFormat="1" ht="60" customHeight="1">
      <c r="A23" s="573" t="s">
        <v>216</v>
      </c>
      <c r="B23" s="574"/>
      <c r="C23" s="575"/>
      <c r="D23" s="158" t="s">
        <v>211</v>
      </c>
      <c r="E23" s="157" t="s">
        <v>61</v>
      </c>
      <c r="F23" s="143" t="s">
        <v>105</v>
      </c>
      <c r="G23" s="146">
        <v>3</v>
      </c>
      <c r="H23" s="400" t="s">
        <v>181</v>
      </c>
      <c r="I23" s="157" t="s">
        <v>240</v>
      </c>
      <c r="J23" s="157" t="s">
        <v>181</v>
      </c>
      <c r="K23" s="157" t="s">
        <v>240</v>
      </c>
      <c r="L23" s="471" t="s">
        <v>263</v>
      </c>
      <c r="M23" s="100"/>
      <c r="N23" s="98"/>
      <c r="O23" s="184"/>
    </row>
    <row r="24" spans="1:15" s="91" customFormat="1" ht="60" customHeight="1">
      <c r="A24" s="587" t="s">
        <v>226</v>
      </c>
      <c r="B24" s="587"/>
      <c r="C24" s="587"/>
      <c r="D24" s="431" t="s">
        <v>227</v>
      </c>
      <c r="E24" s="431" t="s">
        <v>61</v>
      </c>
      <c r="F24" s="143" t="s">
        <v>109</v>
      </c>
      <c r="G24" s="146">
        <v>2</v>
      </c>
      <c r="H24" s="400" t="s">
        <v>181</v>
      </c>
      <c r="I24" s="157" t="s">
        <v>240</v>
      </c>
      <c r="J24" s="157" t="s">
        <v>181</v>
      </c>
      <c r="K24" s="157" t="s">
        <v>240</v>
      </c>
      <c r="L24" s="471" t="s">
        <v>263</v>
      </c>
      <c r="M24" s="100"/>
      <c r="N24" s="98"/>
      <c r="O24" s="184"/>
    </row>
    <row r="25" spans="1:15" s="91" customFormat="1" ht="52.5" customHeight="1">
      <c r="A25" s="584" t="s">
        <v>118</v>
      </c>
      <c r="B25" s="585"/>
      <c r="C25" s="586"/>
      <c r="D25" s="157"/>
      <c r="E25" s="157" t="s">
        <v>59</v>
      </c>
      <c r="F25" s="143" t="s">
        <v>210</v>
      </c>
      <c r="G25" s="157">
        <v>6</v>
      </c>
      <c r="H25" s="157" t="s">
        <v>183</v>
      </c>
      <c r="I25" s="157" t="s">
        <v>183</v>
      </c>
      <c r="J25" s="157" t="s">
        <v>183</v>
      </c>
      <c r="K25" s="157" t="s">
        <v>183</v>
      </c>
      <c r="L25" s="157" t="s">
        <v>183</v>
      </c>
      <c r="M25" s="100"/>
      <c r="N25" s="98"/>
      <c r="O25" s="184"/>
    </row>
    <row r="26" spans="1:15" s="91" customFormat="1" ht="49.5" customHeight="1">
      <c r="A26" s="573" t="s">
        <v>249</v>
      </c>
      <c r="B26" s="574"/>
      <c r="C26" s="575"/>
      <c r="D26" s="144" t="s">
        <v>251</v>
      </c>
      <c r="E26" s="144" t="s">
        <v>250</v>
      </c>
      <c r="F26" s="143" t="s">
        <v>189</v>
      </c>
      <c r="G26" s="157">
        <v>3</v>
      </c>
      <c r="H26" s="400" t="s">
        <v>181</v>
      </c>
      <c r="I26" s="157" t="s">
        <v>240</v>
      </c>
      <c r="J26" s="157" t="s">
        <v>181</v>
      </c>
      <c r="K26" s="157" t="s">
        <v>240</v>
      </c>
      <c r="L26" s="471" t="s">
        <v>263</v>
      </c>
      <c r="M26" s="100"/>
      <c r="N26" s="98"/>
      <c r="O26" s="184"/>
    </row>
    <row r="27" spans="1:15" s="91" customFormat="1" ht="49.5" customHeight="1">
      <c r="A27" s="573" t="s">
        <v>187</v>
      </c>
      <c r="B27" s="574"/>
      <c r="C27" s="575"/>
      <c r="D27" s="146"/>
      <c r="E27" s="144" t="s">
        <v>182</v>
      </c>
      <c r="F27" s="310" t="s">
        <v>174</v>
      </c>
      <c r="G27" s="146">
        <v>6</v>
      </c>
      <c r="H27" s="158" t="s">
        <v>186</v>
      </c>
      <c r="I27" s="158" t="s">
        <v>186</v>
      </c>
      <c r="J27" s="158" t="s">
        <v>242</v>
      </c>
      <c r="K27" s="158" t="s">
        <v>163</v>
      </c>
      <c r="L27" s="157" t="s">
        <v>243</v>
      </c>
      <c r="M27" s="100"/>
      <c r="N27" s="98"/>
      <c r="O27" s="184"/>
    </row>
    <row r="28" spans="1:15" s="91" customFormat="1" ht="49.5" customHeight="1">
      <c r="A28" s="573" t="s">
        <v>188</v>
      </c>
      <c r="B28" s="574"/>
      <c r="C28" s="575"/>
      <c r="D28" s="146"/>
      <c r="E28" s="144" t="s">
        <v>182</v>
      </c>
      <c r="F28" s="310" t="s">
        <v>175</v>
      </c>
      <c r="G28" s="146">
        <v>3</v>
      </c>
      <c r="H28" s="158" t="s">
        <v>186</v>
      </c>
      <c r="I28" s="158" t="s">
        <v>186</v>
      </c>
      <c r="J28" s="158" t="s">
        <v>242</v>
      </c>
      <c r="K28" s="158" t="s">
        <v>163</v>
      </c>
      <c r="L28" s="157" t="s">
        <v>243</v>
      </c>
      <c r="M28" s="100"/>
      <c r="N28" s="98"/>
      <c r="O28" s="184"/>
    </row>
    <row r="29" spans="1:15" s="91" customFormat="1" ht="60" customHeight="1">
      <c r="A29" s="584" t="s">
        <v>127</v>
      </c>
      <c r="B29" s="585"/>
      <c r="C29" s="586"/>
      <c r="D29" s="157"/>
      <c r="E29" s="158" t="s">
        <v>182</v>
      </c>
      <c r="F29" s="398" t="s">
        <v>128</v>
      </c>
      <c r="G29" s="157">
        <v>2</v>
      </c>
      <c r="H29" s="158" t="s">
        <v>186</v>
      </c>
      <c r="I29" s="158" t="s">
        <v>186</v>
      </c>
      <c r="J29" s="158" t="s">
        <v>242</v>
      </c>
      <c r="K29" s="158" t="s">
        <v>163</v>
      </c>
      <c r="L29" s="157" t="s">
        <v>243</v>
      </c>
      <c r="M29" s="100"/>
      <c r="N29" s="98"/>
      <c r="O29" s="184"/>
    </row>
    <row r="30" spans="1:15" s="91" customFormat="1" ht="60" customHeight="1">
      <c r="A30" s="584" t="s">
        <v>82</v>
      </c>
      <c r="B30" s="585"/>
      <c r="C30" s="586"/>
      <c r="D30" s="157"/>
      <c r="E30" s="158" t="s">
        <v>182</v>
      </c>
      <c r="F30" s="398" t="s">
        <v>129</v>
      </c>
      <c r="G30" s="157">
        <v>2</v>
      </c>
      <c r="H30" s="158" t="s">
        <v>186</v>
      </c>
      <c r="I30" s="158" t="s">
        <v>186</v>
      </c>
      <c r="J30" s="158" t="s">
        <v>242</v>
      </c>
      <c r="K30" s="158" t="s">
        <v>163</v>
      </c>
      <c r="L30" s="157" t="s">
        <v>243</v>
      </c>
      <c r="M30" s="100"/>
      <c r="N30" s="98"/>
      <c r="O30" s="184"/>
    </row>
    <row r="31" spans="1:15" s="309" customFormat="1" ht="60" customHeight="1">
      <c r="A31" s="573" t="s">
        <v>81</v>
      </c>
      <c r="B31" s="574"/>
      <c r="C31" s="575"/>
      <c r="D31" s="146"/>
      <c r="E31" s="158" t="s">
        <v>182</v>
      </c>
      <c r="F31" s="399" t="s">
        <v>62</v>
      </c>
      <c r="G31" s="146">
        <v>1</v>
      </c>
      <c r="H31" s="158" t="s">
        <v>186</v>
      </c>
      <c r="I31" s="158" t="s">
        <v>186</v>
      </c>
      <c r="J31" s="158" t="s">
        <v>242</v>
      </c>
      <c r="K31" s="158" t="s">
        <v>163</v>
      </c>
      <c r="L31" s="157" t="s">
        <v>243</v>
      </c>
      <c r="M31" s="308"/>
      <c r="N31" s="313"/>
      <c r="O31" s="312"/>
    </row>
    <row r="32" spans="1:15" s="309" customFormat="1" ht="60" customHeight="1">
      <c r="A32" s="573" t="s">
        <v>82</v>
      </c>
      <c r="B32" s="574"/>
      <c r="C32" s="575"/>
      <c r="D32" s="146"/>
      <c r="E32" s="158" t="s">
        <v>182</v>
      </c>
      <c r="F32" s="399" t="s">
        <v>63</v>
      </c>
      <c r="G32" s="146">
        <v>1</v>
      </c>
      <c r="H32" s="158" t="s">
        <v>186</v>
      </c>
      <c r="I32" s="158" t="s">
        <v>186</v>
      </c>
      <c r="J32" s="158" t="s">
        <v>242</v>
      </c>
      <c r="K32" s="158" t="s">
        <v>163</v>
      </c>
      <c r="L32" s="157" t="s">
        <v>243</v>
      </c>
      <c r="M32" s="308"/>
      <c r="N32" s="313"/>
      <c r="O32" s="312"/>
    </row>
    <row r="33" spans="1:18" s="2" customFormat="1" ht="24.75" customHeight="1">
      <c r="A33" s="594" t="s">
        <v>66</v>
      </c>
      <c r="B33" s="595"/>
      <c r="C33" s="595"/>
      <c r="D33" s="595"/>
      <c r="E33" s="595"/>
      <c r="F33" s="595"/>
      <c r="G33" s="595"/>
      <c r="H33" s="595"/>
      <c r="I33" s="595"/>
      <c r="J33" s="595"/>
      <c r="K33" s="595"/>
      <c r="L33" s="595"/>
      <c r="M33" s="595"/>
      <c r="N33" s="595"/>
      <c r="O33" s="596"/>
      <c r="P33" s="16"/>
      <c r="Q33" s="15"/>
      <c r="R33" s="15"/>
    </row>
    <row r="34" spans="1:18" s="2" customFormat="1" ht="101.25" customHeight="1">
      <c r="A34" s="606" t="s">
        <v>172</v>
      </c>
      <c r="B34" s="607"/>
      <c r="C34" s="608"/>
      <c r="D34" s="157"/>
      <c r="E34" s="158" t="s">
        <v>171</v>
      </c>
      <c r="F34" s="138" t="s">
        <v>179</v>
      </c>
      <c r="G34" s="157">
        <v>2</v>
      </c>
      <c r="H34" s="158" t="s">
        <v>185</v>
      </c>
      <c r="I34" s="144" t="s">
        <v>252</v>
      </c>
      <c r="J34" s="420">
        <v>186</v>
      </c>
      <c r="K34" s="420">
        <v>10020</v>
      </c>
      <c r="L34" s="470" t="s">
        <v>262</v>
      </c>
      <c r="M34" s="100"/>
      <c r="N34" s="99"/>
      <c r="O34" s="183"/>
      <c r="P34" s="16"/>
      <c r="Q34" s="15"/>
      <c r="R34" s="15"/>
    </row>
    <row r="35" spans="1:18" s="2" customFormat="1" ht="105.75" customHeight="1">
      <c r="A35" s="606" t="s">
        <v>146</v>
      </c>
      <c r="B35" s="607"/>
      <c r="C35" s="608"/>
      <c r="D35" s="157"/>
      <c r="E35" s="158" t="s">
        <v>171</v>
      </c>
      <c r="F35" s="138" t="s">
        <v>65</v>
      </c>
      <c r="G35" s="157">
        <v>1</v>
      </c>
      <c r="H35" s="158" t="s">
        <v>185</v>
      </c>
      <c r="I35" s="144" t="s">
        <v>252</v>
      </c>
      <c r="J35" s="420">
        <v>186</v>
      </c>
      <c r="K35" s="420">
        <v>10020</v>
      </c>
      <c r="L35" s="470" t="s">
        <v>262</v>
      </c>
      <c r="M35" s="100"/>
      <c r="N35" s="99"/>
      <c r="O35" s="183"/>
      <c r="P35" s="16"/>
      <c r="Q35" s="15"/>
      <c r="R35" s="15"/>
    </row>
    <row r="36" spans="1:18" s="2" customFormat="1" ht="105.75" customHeight="1">
      <c r="A36" s="606" t="s">
        <v>91</v>
      </c>
      <c r="B36" s="607"/>
      <c r="C36" s="608"/>
      <c r="D36" s="157"/>
      <c r="E36" s="158" t="s">
        <v>171</v>
      </c>
      <c r="F36" s="138" t="s">
        <v>64</v>
      </c>
      <c r="G36" s="157">
        <v>1</v>
      </c>
      <c r="H36" s="158" t="s">
        <v>185</v>
      </c>
      <c r="I36" s="144" t="s">
        <v>252</v>
      </c>
      <c r="J36" s="420">
        <v>186</v>
      </c>
      <c r="K36" s="420">
        <v>10020</v>
      </c>
      <c r="L36" s="470" t="s">
        <v>262</v>
      </c>
      <c r="M36" s="100"/>
      <c r="N36" s="99"/>
      <c r="O36" s="183"/>
      <c r="P36" s="16"/>
      <c r="Q36" s="15"/>
      <c r="R36" s="15"/>
    </row>
    <row r="37" spans="1:18" s="2" customFormat="1" ht="113.25" customHeight="1">
      <c r="A37" s="623" t="s">
        <v>89</v>
      </c>
      <c r="B37" s="607"/>
      <c r="C37" s="608"/>
      <c r="D37" s="330" t="s">
        <v>90</v>
      </c>
      <c r="E37" s="177" t="s">
        <v>117</v>
      </c>
      <c r="F37" s="138" t="s">
        <v>78</v>
      </c>
      <c r="G37" s="157">
        <v>1</v>
      </c>
      <c r="H37" s="158" t="s">
        <v>191</v>
      </c>
      <c r="I37" s="158" t="s">
        <v>191</v>
      </c>
      <c r="J37" s="158" t="s">
        <v>191</v>
      </c>
      <c r="K37" s="158" t="s">
        <v>191</v>
      </c>
      <c r="L37" s="158" t="s">
        <v>191</v>
      </c>
      <c r="M37" s="100"/>
      <c r="N37" s="99"/>
      <c r="O37" s="183"/>
      <c r="P37" s="16"/>
      <c r="Q37" s="15"/>
      <c r="R37" s="15"/>
    </row>
    <row r="38" spans="1:18" s="2" customFormat="1" ht="24" customHeight="1">
      <c r="A38" s="594" t="s">
        <v>152</v>
      </c>
      <c r="B38" s="595"/>
      <c r="C38" s="595"/>
      <c r="D38" s="595"/>
      <c r="E38" s="595"/>
      <c r="F38" s="595"/>
      <c r="G38" s="595"/>
      <c r="H38" s="595"/>
      <c r="I38" s="595"/>
      <c r="J38" s="595"/>
      <c r="K38" s="595"/>
      <c r="L38" s="595"/>
      <c r="M38" s="595"/>
      <c r="N38" s="595"/>
      <c r="O38" s="596"/>
      <c r="P38" s="16"/>
      <c r="Q38" s="15"/>
      <c r="R38" s="15"/>
    </row>
    <row r="39" spans="1:18" s="91" customFormat="1" ht="99.75" customHeight="1">
      <c r="A39" s="615" t="s">
        <v>231</v>
      </c>
      <c r="B39" s="615"/>
      <c r="C39" s="615"/>
      <c r="D39" s="446" t="s">
        <v>232</v>
      </c>
      <c r="E39" s="420" t="s">
        <v>130</v>
      </c>
      <c r="F39" s="145" t="s">
        <v>68</v>
      </c>
      <c r="G39" s="146">
        <v>1</v>
      </c>
      <c r="H39" s="557" t="s">
        <v>69</v>
      </c>
      <c r="I39" s="558"/>
      <c r="J39" s="558"/>
      <c r="K39" s="558"/>
      <c r="L39" s="559"/>
      <c r="M39" s="100"/>
      <c r="N39" s="99"/>
      <c r="O39" s="183"/>
    </row>
    <row r="40" spans="1:18" s="91" customFormat="1" ht="126.75" customHeight="1">
      <c r="A40" s="609" t="s">
        <v>204</v>
      </c>
      <c r="B40" s="607"/>
      <c r="C40" s="608"/>
      <c r="D40" s="428" t="s">
        <v>205</v>
      </c>
      <c r="E40" s="158" t="s">
        <v>130</v>
      </c>
      <c r="F40" s="145" t="s">
        <v>68</v>
      </c>
      <c r="G40" s="146">
        <v>1</v>
      </c>
      <c r="H40" s="557" t="s">
        <v>191</v>
      </c>
      <c r="I40" s="558"/>
      <c r="J40" s="558"/>
      <c r="K40" s="558"/>
      <c r="L40" s="559"/>
      <c r="M40" s="100"/>
      <c r="N40" s="99"/>
      <c r="O40" s="183"/>
    </row>
    <row r="41" spans="1:18" s="91" customFormat="1" ht="82.5" customHeight="1">
      <c r="A41" s="600" t="s">
        <v>71</v>
      </c>
      <c r="B41" s="601"/>
      <c r="C41" s="602"/>
      <c r="D41" s="157"/>
      <c r="E41" s="158" t="s">
        <v>59</v>
      </c>
      <c r="F41" s="138" t="s">
        <v>74</v>
      </c>
      <c r="G41" s="157">
        <v>1</v>
      </c>
      <c r="H41" s="557" t="s">
        <v>75</v>
      </c>
      <c r="I41" s="558"/>
      <c r="J41" s="558"/>
      <c r="K41" s="558"/>
      <c r="L41" s="559"/>
      <c r="M41" s="100"/>
      <c r="N41" s="99"/>
      <c r="O41" s="183"/>
    </row>
    <row r="42" spans="1:18" s="2" customFormat="1" ht="19.5">
      <c r="A42" s="594" t="s">
        <v>53</v>
      </c>
      <c r="B42" s="595"/>
      <c r="C42" s="595"/>
      <c r="D42" s="595"/>
      <c r="E42" s="595"/>
      <c r="F42" s="595"/>
      <c r="G42" s="595"/>
      <c r="H42" s="595"/>
      <c r="I42" s="595"/>
      <c r="J42" s="595"/>
      <c r="K42" s="595"/>
      <c r="L42" s="595"/>
      <c r="M42" s="595"/>
      <c r="N42" s="595"/>
      <c r="O42" s="596"/>
      <c r="P42" s="16"/>
      <c r="Q42" s="15"/>
      <c r="R42" s="15"/>
    </row>
    <row r="43" spans="1:18" s="91" customFormat="1" ht="165" customHeight="1">
      <c r="A43" s="619" t="s">
        <v>193</v>
      </c>
      <c r="B43" s="619"/>
      <c r="C43" s="620"/>
      <c r="D43" s="430" t="s">
        <v>194</v>
      </c>
      <c r="E43" s="431" t="s">
        <v>117</v>
      </c>
      <c r="F43" s="261" t="s">
        <v>151</v>
      </c>
      <c r="G43" s="157">
        <v>1</v>
      </c>
      <c r="H43" s="557" t="s">
        <v>191</v>
      </c>
      <c r="I43" s="558"/>
      <c r="J43" s="558"/>
      <c r="K43" s="558"/>
      <c r="L43" s="559"/>
      <c r="M43" s="100"/>
      <c r="N43" s="99"/>
      <c r="O43" s="183"/>
    </row>
    <row r="44" spans="1:18" s="91" customFormat="1" ht="222.75" customHeight="1">
      <c r="A44" s="600" t="s">
        <v>192</v>
      </c>
      <c r="B44" s="612"/>
      <c r="C44" s="613"/>
      <c r="D44" s="432" t="s">
        <v>213</v>
      </c>
      <c r="E44" s="433" t="s">
        <v>107</v>
      </c>
      <c r="F44" s="406" t="s">
        <v>108</v>
      </c>
      <c r="G44" s="146">
        <v>1</v>
      </c>
      <c r="H44" s="563" t="s">
        <v>191</v>
      </c>
      <c r="I44" s="564"/>
      <c r="J44" s="564"/>
      <c r="K44" s="564"/>
      <c r="L44" s="565"/>
      <c r="M44" s="100"/>
      <c r="N44" s="99"/>
      <c r="O44" s="183"/>
    </row>
    <row r="45" spans="1:18" s="91" customFormat="1" ht="176.25" customHeight="1">
      <c r="A45" s="616" t="s">
        <v>70</v>
      </c>
      <c r="B45" s="617"/>
      <c r="C45" s="618"/>
      <c r="D45" s="262" t="s">
        <v>214</v>
      </c>
      <c r="E45" s="262" t="s">
        <v>107</v>
      </c>
      <c r="F45" s="143" t="s">
        <v>150</v>
      </c>
      <c r="G45" s="157">
        <v>1</v>
      </c>
      <c r="H45" s="557" t="s">
        <v>191</v>
      </c>
      <c r="I45" s="558"/>
      <c r="J45" s="558"/>
      <c r="K45" s="558"/>
      <c r="L45" s="559"/>
      <c r="M45" s="100"/>
      <c r="N45" s="99"/>
      <c r="O45" s="183"/>
    </row>
    <row r="46" spans="1:18" s="91" customFormat="1" ht="223.5" customHeight="1">
      <c r="A46" s="603" t="s">
        <v>164</v>
      </c>
      <c r="B46" s="604"/>
      <c r="C46" s="605"/>
      <c r="D46" s="274" t="s">
        <v>215</v>
      </c>
      <c r="E46" s="262" t="s">
        <v>107</v>
      </c>
      <c r="F46" s="261" t="s">
        <v>108</v>
      </c>
      <c r="G46" s="157">
        <v>1</v>
      </c>
      <c r="H46" s="557" t="s">
        <v>191</v>
      </c>
      <c r="I46" s="558"/>
      <c r="J46" s="558"/>
      <c r="K46" s="558"/>
      <c r="L46" s="559"/>
      <c r="M46" s="100"/>
      <c r="N46" s="99"/>
      <c r="O46" s="183"/>
    </row>
    <row r="47" spans="1:18" s="91" customFormat="1" ht="195.75" customHeight="1">
      <c r="A47" s="621" t="s">
        <v>228</v>
      </c>
      <c r="B47" s="621"/>
      <c r="C47" s="622"/>
      <c r="D47" s="444" t="s">
        <v>229</v>
      </c>
      <c r="E47" s="445" t="s">
        <v>117</v>
      </c>
      <c r="F47" s="261" t="s">
        <v>230</v>
      </c>
      <c r="G47" s="157">
        <v>1</v>
      </c>
      <c r="H47" s="566" t="s">
        <v>191</v>
      </c>
      <c r="I47" s="567"/>
      <c r="J47" s="567"/>
      <c r="K47" s="567"/>
      <c r="L47" s="568"/>
      <c r="M47" s="407"/>
      <c r="N47" s="408"/>
      <c r="O47" s="309"/>
    </row>
    <row r="48" spans="1:18" s="91" customFormat="1" ht="91.5" customHeight="1">
      <c r="A48" s="614" t="s">
        <v>72</v>
      </c>
      <c r="B48" s="601"/>
      <c r="C48" s="602"/>
      <c r="D48" s="157"/>
      <c r="E48" s="158" t="s">
        <v>59</v>
      </c>
      <c r="F48" s="143"/>
      <c r="G48" s="157">
        <v>2</v>
      </c>
      <c r="H48" s="557" t="s">
        <v>191</v>
      </c>
      <c r="I48" s="558"/>
      <c r="J48" s="558"/>
      <c r="K48" s="558"/>
      <c r="L48" s="559"/>
      <c r="M48" s="100"/>
      <c r="N48" s="99"/>
      <c r="O48" s="183"/>
    </row>
    <row r="49" spans="1:15" s="91" customFormat="1" ht="78" customHeight="1">
      <c r="A49" s="600" t="s">
        <v>125</v>
      </c>
      <c r="B49" s="601"/>
      <c r="C49" s="602"/>
      <c r="D49" s="157"/>
      <c r="E49" s="158" t="s">
        <v>59</v>
      </c>
      <c r="F49" s="143"/>
      <c r="G49" s="157">
        <v>1</v>
      </c>
      <c r="H49" s="557" t="s">
        <v>191</v>
      </c>
      <c r="I49" s="558"/>
      <c r="J49" s="558"/>
      <c r="K49" s="558"/>
      <c r="L49" s="559"/>
      <c r="M49" s="100"/>
      <c r="N49" s="99"/>
      <c r="O49" s="183"/>
    </row>
    <row r="50" spans="1:15" s="91" customFormat="1" ht="99.75" customHeight="1">
      <c r="A50" s="614" t="s">
        <v>73</v>
      </c>
      <c r="B50" s="601"/>
      <c r="C50" s="602"/>
      <c r="D50" s="157"/>
      <c r="E50" s="158" t="s">
        <v>59</v>
      </c>
      <c r="F50" s="143" t="s">
        <v>85</v>
      </c>
      <c r="G50" s="157">
        <v>1</v>
      </c>
      <c r="H50" s="557" t="s">
        <v>191</v>
      </c>
      <c r="I50" s="558"/>
      <c r="J50" s="558"/>
      <c r="K50" s="558"/>
      <c r="L50" s="559"/>
      <c r="M50" s="100"/>
      <c r="N50" s="99"/>
      <c r="O50" s="183"/>
    </row>
    <row r="51" spans="1:15" s="91" customFormat="1" ht="75" customHeight="1" thickBot="1">
      <c r="A51" s="185"/>
      <c r="B51" s="186"/>
      <c r="C51" s="187"/>
      <c r="D51" s="96"/>
      <c r="E51" s="188" t="s">
        <v>59</v>
      </c>
      <c r="F51" s="189" t="s">
        <v>84</v>
      </c>
      <c r="G51" s="96">
        <v>1</v>
      </c>
      <c r="H51" s="560" t="s">
        <v>191</v>
      </c>
      <c r="I51" s="561"/>
      <c r="J51" s="561"/>
      <c r="K51" s="561"/>
      <c r="L51" s="562"/>
      <c r="M51" s="190"/>
      <c r="N51" s="191"/>
      <c r="O51" s="192"/>
    </row>
    <row r="52" spans="1:15" s="10" customFormat="1" ht="15.75">
      <c r="H52" s="18"/>
      <c r="I52" s="18"/>
      <c r="J52" s="18"/>
    </row>
    <row r="53" spans="1:15" s="2" customFormat="1" ht="15.75">
      <c r="H53" s="22"/>
      <c r="I53" s="22"/>
      <c r="J53" s="22"/>
    </row>
    <row r="54" spans="1:15" s="1" customFormat="1">
      <c r="H54" s="21"/>
      <c r="I54" s="21"/>
      <c r="J54" s="21"/>
    </row>
    <row r="55" spans="1:15" s="1" customFormat="1">
      <c r="H55" s="21"/>
      <c r="I55" s="21"/>
      <c r="J55" s="21"/>
    </row>
  </sheetData>
  <mergeCells count="61">
    <mergeCell ref="A47:C47"/>
    <mergeCell ref="A36:C36"/>
    <mergeCell ref="A35:C35"/>
    <mergeCell ref="A41:C41"/>
    <mergeCell ref="A37:C37"/>
    <mergeCell ref="A44:C44"/>
    <mergeCell ref="A50:C50"/>
    <mergeCell ref="A42:O42"/>
    <mergeCell ref="A39:C39"/>
    <mergeCell ref="A45:C45"/>
    <mergeCell ref="A48:C48"/>
    <mergeCell ref="A43:C43"/>
    <mergeCell ref="H43:L43"/>
    <mergeCell ref="H39:L39"/>
    <mergeCell ref="H40:L40"/>
    <mergeCell ref="H41:L41"/>
    <mergeCell ref="A30:C30"/>
    <mergeCell ref="A28:C28"/>
    <mergeCell ref="A34:C34"/>
    <mergeCell ref="A40:C40"/>
    <mergeCell ref="A38:O38"/>
    <mergeCell ref="A15:C15"/>
    <mergeCell ref="A19:C19"/>
    <mergeCell ref="A32:C32"/>
    <mergeCell ref="A31:C31"/>
    <mergeCell ref="C1:J1"/>
    <mergeCell ref="A33:O33"/>
    <mergeCell ref="A17:C17"/>
    <mergeCell ref="A49:C49"/>
    <mergeCell ref="A46:C46"/>
    <mergeCell ref="A12:O12"/>
    <mergeCell ref="A29:C29"/>
    <mergeCell ref="A21:C21"/>
    <mergeCell ref="A23:C23"/>
    <mergeCell ref="A27:C27"/>
    <mergeCell ref="A3:H3"/>
    <mergeCell ref="A7:D7"/>
    <mergeCell ref="A8:D8"/>
    <mergeCell ref="A10:D10"/>
    <mergeCell ref="A6:D6"/>
    <mergeCell ref="F10:G10"/>
    <mergeCell ref="F7:G7"/>
    <mergeCell ref="A9:D9"/>
    <mergeCell ref="A11:D11"/>
    <mergeCell ref="A18:C18"/>
    <mergeCell ref="A26:C26"/>
    <mergeCell ref="F11:G11"/>
    <mergeCell ref="A16:C16"/>
    <mergeCell ref="A14:C14"/>
    <mergeCell ref="A22:C22"/>
    <mergeCell ref="A20:C20"/>
    <mergeCell ref="A24:C24"/>
    <mergeCell ref="A25:C25"/>
    <mergeCell ref="H50:L50"/>
    <mergeCell ref="H51:L51"/>
    <mergeCell ref="H44:L44"/>
    <mergeCell ref="H45:L45"/>
    <mergeCell ref="H46:L46"/>
    <mergeCell ref="H47:L47"/>
    <mergeCell ref="H48:L48"/>
    <mergeCell ref="H49:L49"/>
  </mergeCells>
  <phoneticPr fontId="24" type="noConversion"/>
  <printOptions horizontalCentered="1"/>
  <pageMargins left="0.23622047244094491" right="0.23622047244094491" top="0.59055118110236227" bottom="0.19685039370078741" header="0.51181102362204722" footer="0.31496062992125984"/>
  <pageSetup paperSize="9" scale="60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9"/>
  <sheetViews>
    <sheetView showGridLines="0" view="pageBreakPreview" topLeftCell="A10" zoomScale="70" zoomScaleNormal="85" zoomScaleSheetLayoutView="70" workbookViewId="0">
      <selection activeCell="A6" sqref="A6:G6"/>
    </sheetView>
  </sheetViews>
  <sheetFormatPr defaultColWidth="12" defaultRowHeight="11.2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5.33203125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8.33203125" customWidth="1"/>
  </cols>
  <sheetData>
    <row r="1" spans="1:12" s="1" customFormat="1" ht="42.75" customHeight="1" thickBot="1">
      <c r="A1" s="32"/>
      <c r="B1" s="29"/>
      <c r="C1" s="29"/>
      <c r="D1" s="28"/>
      <c r="E1" s="84" t="s">
        <v>15</v>
      </c>
      <c r="F1" s="29"/>
      <c r="G1" s="29"/>
      <c r="H1" s="29"/>
      <c r="I1" s="29"/>
      <c r="J1" s="31" t="str">
        <f>'TECHNICAL SHEET GARMENT'!J1</f>
        <v>WINTER 18/19</v>
      </c>
      <c r="K1" s="29"/>
      <c r="L1" s="30"/>
    </row>
    <row r="2" spans="1:12" s="4" customFormat="1" ht="19.5">
      <c r="A2" s="414" t="str">
        <f>'TECHNICAL SHEET GARMENT'!A2</f>
        <v>LFV11464 (LFV11182 FW17/18)</v>
      </c>
      <c r="B2" s="415"/>
      <c r="C2" s="415"/>
      <c r="D2" s="415"/>
      <c r="E2" s="415"/>
      <c r="F2" s="415" t="str">
        <f>'TECHNICAL SHEET GARMENT'!F2</f>
        <v>LD TRACK ZIP-IN JKT</v>
      </c>
      <c r="G2" s="415"/>
      <c r="H2" s="415"/>
      <c r="I2" s="415"/>
      <c r="J2" s="85" t="s">
        <v>2</v>
      </c>
      <c r="K2" s="86" t="str">
        <f>'TECHNICAL SHEET GARMENT'!K2</f>
        <v>V1BULK</v>
      </c>
      <c r="L2" s="87"/>
    </row>
    <row r="3" spans="1:12" s="3" customFormat="1" ht="19.5">
      <c r="A3" s="627" t="str">
        <f>+'TECHNICAL SHEET GARMENT'!A3</f>
        <v>FABRIC - SUPPLIER:  6302 - LIBOLON</v>
      </c>
      <c r="B3" s="547"/>
      <c r="C3" s="547"/>
      <c r="D3" s="547"/>
      <c r="E3" s="547"/>
      <c r="F3" s="547"/>
      <c r="G3" s="547"/>
      <c r="H3" s="547"/>
      <c r="I3" s="547"/>
      <c r="J3" s="66" t="s">
        <v>14</v>
      </c>
      <c r="K3" s="66"/>
      <c r="L3" s="112" t="str">
        <f>'TECHNICAL SHEET GARMENT'!L3</f>
        <v>Marjorie</v>
      </c>
    </row>
    <row r="4" spans="1:12" s="3" customFormat="1" ht="17.25" thickBot="1">
      <c r="A4" s="137" t="s">
        <v>1</v>
      </c>
      <c r="B4" s="52">
        <f ca="1">'TECHNICAL SHEET GARMENT'!B4</f>
        <v>43833</v>
      </c>
      <c r="C4" s="69"/>
      <c r="D4" s="69"/>
      <c r="E4" s="69"/>
      <c r="F4" s="69"/>
      <c r="G4" s="69"/>
      <c r="H4" s="69"/>
      <c r="I4" s="69"/>
      <c r="J4" s="88" t="str">
        <f>'TECHNICAL SHEET GARMENT'!J4</f>
        <v xml:space="preserve">SUPPLIER : </v>
      </c>
      <c r="K4" s="69"/>
      <c r="L4" s="113" t="str">
        <f>'TECHNICAL SHEET GARMENT'!L4</f>
        <v>PRIMA CHANEL</v>
      </c>
    </row>
    <row r="5" spans="1:12" s="3" customFormat="1" ht="20.25" thickBot="1">
      <c r="A5" s="193" t="s">
        <v>13</v>
      </c>
      <c r="B5" s="172"/>
      <c r="C5" s="173"/>
      <c r="D5" s="173"/>
      <c r="E5" s="173"/>
      <c r="F5" s="83"/>
      <c r="G5" s="83"/>
      <c r="H5" s="194"/>
      <c r="I5" s="195" t="s">
        <v>6</v>
      </c>
      <c r="J5" s="196"/>
      <c r="K5" s="197"/>
      <c r="L5" s="198"/>
    </row>
    <row r="6" spans="1:12" s="1" customFormat="1" ht="283.5" customHeight="1" thickBot="1">
      <c r="A6" s="634" t="s">
        <v>172</v>
      </c>
      <c r="B6" s="635"/>
      <c r="C6" s="635"/>
      <c r="D6" s="635"/>
      <c r="E6" s="635"/>
      <c r="F6" s="635"/>
      <c r="G6" s="636"/>
      <c r="H6" s="624" t="s">
        <v>176</v>
      </c>
      <c r="I6" s="625"/>
      <c r="J6" s="625"/>
      <c r="K6" s="625"/>
      <c r="L6" s="626"/>
    </row>
    <row r="7" spans="1:12" s="1" customFormat="1" ht="210.75" customHeight="1" thickBot="1">
      <c r="A7" s="634" t="s">
        <v>146</v>
      </c>
      <c r="B7" s="635"/>
      <c r="C7" s="635"/>
      <c r="D7" s="635"/>
      <c r="E7" s="635"/>
      <c r="F7" s="635"/>
      <c r="G7" s="636"/>
      <c r="H7" s="624" t="s">
        <v>177</v>
      </c>
      <c r="I7" s="625"/>
      <c r="J7" s="625"/>
      <c r="K7" s="625"/>
      <c r="L7" s="626"/>
    </row>
    <row r="8" spans="1:12" s="1" customFormat="1" ht="234.75" customHeight="1" thickBot="1">
      <c r="A8" s="634" t="s">
        <v>207</v>
      </c>
      <c r="B8" s="635"/>
      <c r="C8" s="635"/>
      <c r="D8" s="635"/>
      <c r="E8" s="635"/>
      <c r="F8" s="635"/>
      <c r="G8" s="636"/>
      <c r="H8" s="637" t="s">
        <v>76</v>
      </c>
      <c r="I8" s="638"/>
      <c r="J8" s="638"/>
      <c r="K8" s="638"/>
      <c r="L8" s="639"/>
    </row>
    <row r="9" spans="1:12" s="1" customFormat="1" ht="168.75" customHeight="1" thickBot="1">
      <c r="A9" s="628" t="s">
        <v>110</v>
      </c>
      <c r="B9" s="629"/>
      <c r="C9" s="629"/>
      <c r="D9" s="629"/>
      <c r="E9" s="629"/>
      <c r="F9" s="629"/>
      <c r="G9" s="630"/>
      <c r="H9" s="631" t="s">
        <v>111</v>
      </c>
      <c r="I9" s="632"/>
      <c r="J9" s="632"/>
      <c r="K9" s="632"/>
      <c r="L9" s="633"/>
    </row>
  </sheetData>
  <mergeCells count="9">
    <mergeCell ref="H6:L6"/>
    <mergeCell ref="A3:I3"/>
    <mergeCell ref="A9:G9"/>
    <mergeCell ref="H9:L9"/>
    <mergeCell ref="A7:G7"/>
    <mergeCell ref="H7:L7"/>
    <mergeCell ref="A8:G8"/>
    <mergeCell ref="H8:L8"/>
    <mergeCell ref="A6:G6"/>
  </mergeCells>
  <phoneticPr fontId="24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57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Z38"/>
  <sheetViews>
    <sheetView showGridLines="0" tabSelected="1" view="pageBreakPreview" topLeftCell="A19" zoomScale="60" zoomScaleNormal="85" workbookViewId="0">
      <selection activeCell="F13" sqref="F13"/>
    </sheetView>
  </sheetViews>
  <sheetFormatPr defaultColWidth="12" defaultRowHeight="11.25"/>
  <cols>
    <col min="1" max="1" width="5" style="101" customWidth="1"/>
    <col min="2" max="2" width="17.83203125" style="101" customWidth="1"/>
    <col min="3" max="3" width="20.33203125" style="101" customWidth="1"/>
    <col min="4" max="4" width="12" style="101"/>
    <col min="5" max="5" width="28.83203125" style="101" customWidth="1"/>
    <col min="6" max="6" width="77.6640625" style="101" bestFit="1" customWidth="1"/>
    <col min="7" max="7" width="19.83203125" style="101" customWidth="1"/>
    <col min="8" max="13" width="15.83203125" style="101" customWidth="1"/>
    <col min="14" max="15" width="12.6640625" style="101" customWidth="1"/>
    <col min="16" max="16384" width="12" style="101"/>
  </cols>
  <sheetData>
    <row r="1" spans="1:26" s="107" customFormat="1" ht="42.75" customHeight="1" thickBot="1">
      <c r="A1" s="105"/>
      <c r="B1" s="106"/>
      <c r="C1" s="106"/>
      <c r="D1" s="554" t="s">
        <v>159</v>
      </c>
      <c r="E1" s="554"/>
      <c r="F1" s="554"/>
      <c r="G1" s="554"/>
      <c r="H1" s="554"/>
      <c r="I1" s="554"/>
      <c r="J1" s="554"/>
      <c r="K1" s="554"/>
      <c r="L1" s="540" t="str">
        <f>'TECHNICAL SHEET GARMENT'!J1</f>
        <v>WINTER 18/19</v>
      </c>
      <c r="M1" s="540"/>
      <c r="N1" s="541"/>
    </row>
    <row r="2" spans="1:26" s="4" customFormat="1" ht="21.75" customHeight="1">
      <c r="A2" s="89"/>
      <c r="B2" s="416" t="str">
        <f>'TECHNICAL SHEET GARMENT'!A2</f>
        <v>LFV11464 (LFV11182 FW17/18)</v>
      </c>
      <c r="C2" s="417"/>
      <c r="D2" s="417"/>
      <c r="E2" s="417"/>
      <c r="F2" s="417"/>
      <c r="G2" s="417" t="str">
        <f>'TECHNICAL SHEET GARMENT'!F2</f>
        <v>LD TRACK ZIP-IN JKT</v>
      </c>
      <c r="H2" s="417"/>
      <c r="I2" s="417"/>
      <c r="J2" s="417"/>
      <c r="K2" s="85"/>
      <c r="L2" s="85" t="s">
        <v>2</v>
      </c>
      <c r="M2" s="85"/>
      <c r="N2" s="353" t="str">
        <f>'TECHNICAL SHEET GARMENT'!K2</f>
        <v>V1BULK</v>
      </c>
    </row>
    <row r="3" spans="1:26" s="3" customFormat="1" ht="21.75" customHeight="1">
      <c r="A3" s="72"/>
      <c r="B3" s="588" t="str">
        <f>'TECHNICAL SHEET GARMENT'!A3</f>
        <v>FABRIC - SUPPLIER:  6302 - LIBOLON</v>
      </c>
      <c r="C3" s="589"/>
      <c r="D3" s="589">
        <f>'TECHNICAL SHEET GARMENT'!C3</f>
        <v>0</v>
      </c>
      <c r="E3" s="589"/>
      <c r="F3" s="589"/>
      <c r="G3" s="589"/>
      <c r="H3" s="589"/>
      <c r="I3" s="589"/>
      <c r="J3" s="589"/>
      <c r="K3" s="66"/>
      <c r="L3" s="66" t="s">
        <v>14</v>
      </c>
      <c r="M3" s="73"/>
      <c r="N3" s="354" t="str">
        <f>'TECHNICAL SHEET GARMENT'!L3</f>
        <v>Marjorie</v>
      </c>
    </row>
    <row r="4" spans="1:26" s="3" customFormat="1" ht="21.75" customHeight="1" thickBot="1">
      <c r="A4" s="74"/>
      <c r="B4" s="163" t="s">
        <v>137</v>
      </c>
      <c r="C4" s="68">
        <f ca="1">'TECHNICAL SHEET GARMENT'!B4</f>
        <v>43833</v>
      </c>
      <c r="D4" s="69"/>
      <c r="E4" s="69"/>
      <c r="F4" s="69"/>
      <c r="G4" s="69"/>
      <c r="H4" s="69"/>
      <c r="I4" s="69"/>
      <c r="J4" s="69"/>
      <c r="K4" s="69"/>
      <c r="L4" s="88" t="s">
        <v>136</v>
      </c>
      <c r="M4" s="75"/>
      <c r="N4" s="355" t="str">
        <f>'TECHNICAL SHEET GARMENT'!L4</f>
        <v>PRIMA CHANEL</v>
      </c>
    </row>
    <row r="5" spans="1:26" s="107" customFormat="1" ht="16.5">
      <c r="A5" s="129"/>
      <c r="B5" s="119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356"/>
    </row>
    <row r="6" spans="1:26" ht="17.25" thickBot="1">
      <c r="A6" s="155"/>
      <c r="B6" s="26" t="s">
        <v>17</v>
      </c>
      <c r="C6" s="153"/>
      <c r="D6" s="153"/>
      <c r="E6" s="153"/>
      <c r="F6" s="153"/>
      <c r="G6" s="422" t="s">
        <v>199</v>
      </c>
      <c r="H6" s="423"/>
      <c r="I6" s="153"/>
      <c r="J6" s="153"/>
      <c r="K6" s="153"/>
      <c r="L6" s="153"/>
      <c r="M6" s="153"/>
      <c r="N6" s="156"/>
      <c r="O6" s="102"/>
    </row>
    <row r="7" spans="1:26" ht="16.5" customHeight="1">
      <c r="A7" s="155"/>
      <c r="B7" s="640" t="s">
        <v>13</v>
      </c>
      <c r="C7" s="641"/>
      <c r="D7" s="641"/>
      <c r="E7" s="641"/>
      <c r="F7" s="641"/>
      <c r="G7" s="642"/>
      <c r="H7" s="643"/>
      <c r="I7" s="644"/>
      <c r="J7" s="644"/>
      <c r="K7" s="644"/>
      <c r="L7" s="644"/>
      <c r="M7" s="645"/>
      <c r="N7" s="357"/>
      <c r="O7" s="102"/>
    </row>
    <row r="8" spans="1:26" s="6" customFormat="1" ht="28.5">
      <c r="A8" s="5"/>
      <c r="B8" s="346" t="s">
        <v>25</v>
      </c>
      <c r="C8" s="347"/>
      <c r="D8" s="347"/>
      <c r="E8" s="347"/>
      <c r="F8" s="347"/>
      <c r="G8" s="348" t="s">
        <v>18</v>
      </c>
      <c r="H8" s="518" t="s">
        <v>8</v>
      </c>
      <c r="I8" s="518" t="s">
        <v>9</v>
      </c>
      <c r="J8" s="519" t="s">
        <v>10</v>
      </c>
      <c r="K8" s="520" t="s">
        <v>11</v>
      </c>
      <c r="L8" s="521" t="s">
        <v>12</v>
      </c>
      <c r="M8" s="522" t="s">
        <v>23</v>
      </c>
      <c r="N8" s="358"/>
    </row>
    <row r="9" spans="1:26" customFormat="1" ht="30">
      <c r="A9" s="121"/>
      <c r="B9" s="222" t="s">
        <v>34</v>
      </c>
      <c r="C9" s="223" t="s">
        <v>197</v>
      </c>
      <c r="D9" s="224"/>
      <c r="E9" s="225"/>
      <c r="F9" s="486" t="s">
        <v>302</v>
      </c>
      <c r="G9" s="226" t="s">
        <v>21</v>
      </c>
      <c r="H9" s="530">
        <f>J9-4.8</f>
        <v>33.200000000000003</v>
      </c>
      <c r="I9" s="531">
        <f>J9-2.4</f>
        <v>35.6</v>
      </c>
      <c r="J9" s="523">
        <v>38</v>
      </c>
      <c r="K9" s="531">
        <f>J9+2.4</f>
        <v>40.4</v>
      </c>
      <c r="L9" s="531">
        <f>J9+4.8</f>
        <v>42.8</v>
      </c>
      <c r="M9" s="531">
        <f>J9+7.2</f>
        <v>45.2</v>
      </c>
      <c r="N9" s="35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s="228" customFormat="1" ht="30">
      <c r="A10" s="39"/>
      <c r="B10" s="229" t="s">
        <v>35</v>
      </c>
      <c r="C10" s="230" t="s">
        <v>19</v>
      </c>
      <c r="D10" s="231"/>
      <c r="E10" s="232"/>
      <c r="F10" s="487" t="s">
        <v>278</v>
      </c>
      <c r="G10" s="233" t="s">
        <v>20</v>
      </c>
      <c r="H10" s="532">
        <f>SUM(J10-6)</f>
        <v>47</v>
      </c>
      <c r="I10" s="514">
        <f>SUM(J10-3)</f>
        <v>50</v>
      </c>
      <c r="J10" s="506">
        <v>53</v>
      </c>
      <c r="K10" s="514">
        <f>SUM(J10+3)</f>
        <v>56</v>
      </c>
      <c r="L10" s="533">
        <f>SUM(J10+6)</f>
        <v>59</v>
      </c>
      <c r="M10" s="534">
        <f>J10+10</f>
        <v>63</v>
      </c>
      <c r="N10" s="36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s="1" customFormat="1" ht="30">
      <c r="A11" s="5"/>
      <c r="B11" s="229" t="s">
        <v>36</v>
      </c>
      <c r="C11" s="230" t="s">
        <v>131</v>
      </c>
      <c r="D11" s="231"/>
      <c r="E11" s="232"/>
      <c r="F11" s="487" t="s">
        <v>279</v>
      </c>
      <c r="G11" s="233" t="s">
        <v>20</v>
      </c>
      <c r="H11" s="532">
        <f>SUM(J11-6)</f>
        <v>43</v>
      </c>
      <c r="I11" s="514">
        <f>SUM(J11-3)</f>
        <v>46</v>
      </c>
      <c r="J11" s="506">
        <v>49</v>
      </c>
      <c r="K11" s="514">
        <f>SUM(J11+3)</f>
        <v>52</v>
      </c>
      <c r="L11" s="533">
        <f>SUM(J11+6)</f>
        <v>55</v>
      </c>
      <c r="M11" s="534">
        <f>J11+10</f>
        <v>59</v>
      </c>
      <c r="N11" s="36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s="1" customFormat="1" ht="30">
      <c r="A12" s="5"/>
      <c r="B12" s="235" t="s">
        <v>37</v>
      </c>
      <c r="C12" s="326" t="s">
        <v>92</v>
      </c>
      <c r="D12" s="237"/>
      <c r="E12" s="238"/>
      <c r="F12" s="487" t="s">
        <v>280</v>
      </c>
      <c r="G12" s="226" t="s">
        <v>20</v>
      </c>
      <c r="H12" s="532">
        <f>SUM(J12-6)</f>
        <v>49</v>
      </c>
      <c r="I12" s="514">
        <f>SUM(J12-3)</f>
        <v>52</v>
      </c>
      <c r="J12" s="506">
        <v>55</v>
      </c>
      <c r="K12" s="514">
        <f>SUM(J12+3)</f>
        <v>58</v>
      </c>
      <c r="L12" s="533">
        <f>SUM(J12+6)</f>
        <v>61</v>
      </c>
      <c r="M12" s="534">
        <f>J12+10</f>
        <v>65</v>
      </c>
      <c r="N12" s="360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s="1" customFormat="1" ht="28.5">
      <c r="A13" s="5"/>
      <c r="B13" s="235" t="s">
        <v>93</v>
      </c>
      <c r="C13" s="327" t="s">
        <v>94</v>
      </c>
      <c r="D13" s="318"/>
      <c r="E13" s="319"/>
      <c r="F13" s="488" t="s">
        <v>281</v>
      </c>
      <c r="G13" s="226" t="s">
        <v>20</v>
      </c>
      <c r="H13" s="535">
        <f>SUM(J13-2)</f>
        <v>66</v>
      </c>
      <c r="I13" s="533">
        <f>SUM(J13)</f>
        <v>68</v>
      </c>
      <c r="J13" s="506">
        <v>68</v>
      </c>
      <c r="K13" s="533">
        <f>SUM(J13)</f>
        <v>68</v>
      </c>
      <c r="L13" s="533">
        <f>SUM(J13+2)</f>
        <v>70</v>
      </c>
      <c r="M13" s="534">
        <f>J13+4</f>
        <v>72</v>
      </c>
      <c r="N13" s="360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s="242" customFormat="1" ht="30">
      <c r="A14" s="240"/>
      <c r="B14" s="320" t="s">
        <v>87</v>
      </c>
      <c r="C14" s="321" t="s">
        <v>88</v>
      </c>
      <c r="D14" s="319"/>
      <c r="E14" s="319"/>
      <c r="F14" s="489" t="s">
        <v>282</v>
      </c>
      <c r="G14" s="226" t="s">
        <v>95</v>
      </c>
      <c r="H14" s="535">
        <f>SUM(J14-1.5)</f>
        <v>10</v>
      </c>
      <c r="I14" s="533">
        <f>SUM(J14-0.75)</f>
        <v>10.75</v>
      </c>
      <c r="J14" s="506">
        <v>11.5</v>
      </c>
      <c r="K14" s="533">
        <f>SUM(J14+0.75)</f>
        <v>12.25</v>
      </c>
      <c r="L14" s="533">
        <f>SUM(J14+1.5)</f>
        <v>13</v>
      </c>
      <c r="M14" s="534">
        <f>J14+2.5</f>
        <v>14</v>
      </c>
      <c r="N14" s="361"/>
      <c r="O14" s="241"/>
      <c r="P14" s="241"/>
      <c r="Q14" s="241"/>
      <c r="R14" s="241"/>
      <c r="S14" s="241"/>
      <c r="T14" s="241"/>
      <c r="U14" s="241"/>
      <c r="V14" s="241"/>
      <c r="W14" s="241"/>
      <c r="X14" s="241"/>
      <c r="Y14" s="241"/>
      <c r="Z14" s="241"/>
    </row>
    <row r="15" spans="1:26" s="242" customFormat="1" ht="30">
      <c r="A15" s="240"/>
      <c r="B15" s="478" t="s">
        <v>275</v>
      </c>
      <c r="C15" s="479" t="s">
        <v>277</v>
      </c>
      <c r="D15" s="480"/>
      <c r="E15" s="480"/>
      <c r="F15" s="490" t="s">
        <v>314</v>
      </c>
      <c r="G15" s="226" t="s">
        <v>95</v>
      </c>
      <c r="H15" s="535">
        <f>SUM(J15-1.5)</f>
        <v>21.5</v>
      </c>
      <c r="I15" s="533">
        <f>SUM(J15-0.75)</f>
        <v>22.25</v>
      </c>
      <c r="J15" s="506">
        <v>23</v>
      </c>
      <c r="K15" s="533">
        <f>SUM(J15+0.75)</f>
        <v>23.75</v>
      </c>
      <c r="L15" s="533">
        <f>SUM(J15+1.5)</f>
        <v>24.5</v>
      </c>
      <c r="M15" s="534">
        <f>J15+2.25</f>
        <v>25.25</v>
      </c>
      <c r="N15" s="36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</row>
    <row r="16" spans="1:26" s="107" customFormat="1" ht="30">
      <c r="A16" s="115"/>
      <c r="B16" s="235" t="s">
        <v>38</v>
      </c>
      <c r="C16" s="326" t="s">
        <v>24</v>
      </c>
      <c r="D16" s="237"/>
      <c r="E16" s="238"/>
      <c r="F16" s="487" t="s">
        <v>283</v>
      </c>
      <c r="G16" s="226" t="s">
        <v>21</v>
      </c>
      <c r="H16" s="532">
        <f>SUM(J16-2)</f>
        <v>18.5</v>
      </c>
      <c r="I16" s="514">
        <f>SUM(J16-1)</f>
        <v>19.5</v>
      </c>
      <c r="J16" s="506">
        <v>20.5</v>
      </c>
      <c r="K16" s="514">
        <f>SUM(J16+1)</f>
        <v>21.5</v>
      </c>
      <c r="L16" s="514">
        <f>SUM(J16+2)</f>
        <v>22.5</v>
      </c>
      <c r="M16" s="536">
        <f>SUM(J16+3)</f>
        <v>23.5</v>
      </c>
      <c r="N16" s="359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 spans="1:26" s="251" customFormat="1" ht="30">
      <c r="A17" s="248"/>
      <c r="B17" s="235" t="s">
        <v>39</v>
      </c>
      <c r="C17" s="326" t="s">
        <v>132</v>
      </c>
      <c r="D17" s="237"/>
      <c r="E17" s="238"/>
      <c r="F17" s="487" t="s">
        <v>284</v>
      </c>
      <c r="G17" s="226" t="s">
        <v>21</v>
      </c>
      <c r="H17" s="532">
        <f>SUM(J17-1.5)</f>
        <v>16</v>
      </c>
      <c r="I17" s="514">
        <f>SUM(J17-0.75)</f>
        <v>16.75</v>
      </c>
      <c r="J17" s="506">
        <v>17.5</v>
      </c>
      <c r="K17" s="514">
        <f>SUM(J17+0.75)</f>
        <v>18.25</v>
      </c>
      <c r="L17" s="514">
        <f>SUM(J17+1.5)</f>
        <v>19</v>
      </c>
      <c r="M17" s="536">
        <f>SUM(J17+2.25)</f>
        <v>19.75</v>
      </c>
      <c r="N17" s="36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</row>
    <row r="18" spans="1:26" s="107" customFormat="1" ht="30">
      <c r="A18" s="115"/>
      <c r="B18" s="235" t="s">
        <v>40</v>
      </c>
      <c r="C18" s="326" t="s">
        <v>96</v>
      </c>
      <c r="D18" s="237"/>
      <c r="E18" s="238"/>
      <c r="F18" s="487" t="s">
        <v>285</v>
      </c>
      <c r="G18" s="226" t="s">
        <v>21</v>
      </c>
      <c r="H18" s="532">
        <f>SUM(J18-1.2)</f>
        <v>12.3</v>
      </c>
      <c r="I18" s="514">
        <f>SUM(J18-0.6)</f>
        <v>12.9</v>
      </c>
      <c r="J18" s="506">
        <v>13.5</v>
      </c>
      <c r="K18" s="514">
        <f>SUM(J18+0.6)</f>
        <v>14.1</v>
      </c>
      <c r="L18" s="514">
        <f>SUM(J18+1.2)</f>
        <v>14.7</v>
      </c>
      <c r="M18" s="536">
        <f>SUM(J18+1.8)</f>
        <v>15.3</v>
      </c>
      <c r="N18" s="360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 spans="1:26" s="107" customFormat="1" ht="30">
      <c r="A19" s="115"/>
      <c r="B19" s="320" t="s">
        <v>41</v>
      </c>
      <c r="C19" s="349" t="s">
        <v>42</v>
      </c>
      <c r="D19" s="350"/>
      <c r="E19" s="351"/>
      <c r="F19" s="491" t="s">
        <v>286</v>
      </c>
      <c r="G19" s="226" t="s">
        <v>20</v>
      </c>
      <c r="H19" s="535">
        <f>SUM(J19-1.6)</f>
        <v>63.4</v>
      </c>
      <c r="I19" s="533">
        <f>SUM(J19-0.8)</f>
        <v>64.2</v>
      </c>
      <c r="J19" s="506">
        <v>65</v>
      </c>
      <c r="K19" s="533">
        <f>SUM(J19+0.8)</f>
        <v>65.8</v>
      </c>
      <c r="L19" s="533">
        <f>SUM(J19+1.6)</f>
        <v>66.599999999999994</v>
      </c>
      <c r="M19" s="534">
        <f>SUM(J19+2.4)</f>
        <v>67.400000000000006</v>
      </c>
      <c r="N19" s="359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 spans="1:26" s="107" customFormat="1" ht="30">
      <c r="A20" s="115"/>
      <c r="B20" s="245" t="s">
        <v>27</v>
      </c>
      <c r="C20" s="246"/>
      <c r="D20" s="246"/>
      <c r="E20" s="246"/>
      <c r="F20" s="492"/>
      <c r="G20" s="247"/>
      <c r="H20" s="524"/>
      <c r="I20" s="524"/>
      <c r="J20" s="525"/>
      <c r="K20" s="524"/>
      <c r="L20" s="526"/>
      <c r="M20" s="527"/>
      <c r="N20" s="360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 spans="1:26" s="107" customFormat="1" ht="30">
      <c r="A21" s="115"/>
      <c r="B21" s="222" t="s">
        <v>43</v>
      </c>
      <c r="C21" s="249" t="s">
        <v>198</v>
      </c>
      <c r="D21" s="224"/>
      <c r="E21" s="225"/>
      <c r="F21" s="486" t="s">
        <v>301</v>
      </c>
      <c r="G21" s="226" t="s">
        <v>21</v>
      </c>
      <c r="H21" s="535">
        <f>J21-3.6</f>
        <v>36.4</v>
      </c>
      <c r="I21" s="533">
        <f>J21-1.8</f>
        <v>38.200000000000003</v>
      </c>
      <c r="J21" s="506">
        <v>40</v>
      </c>
      <c r="K21" s="533">
        <f>J21+1.8</f>
        <v>41.8</v>
      </c>
      <c r="L21" s="533">
        <f>J21+3.6</f>
        <v>43.6</v>
      </c>
      <c r="M21" s="534">
        <f>J21+5.4</f>
        <v>45.4</v>
      </c>
      <c r="N21" s="360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 spans="1:26" s="107" customFormat="1" ht="30">
      <c r="A22" s="115"/>
      <c r="B22" s="418" t="s">
        <v>9</v>
      </c>
      <c r="C22" s="419" t="s">
        <v>22</v>
      </c>
      <c r="D22" s="350"/>
      <c r="E22" s="351"/>
      <c r="F22" s="491" t="s">
        <v>287</v>
      </c>
      <c r="G22" s="226" t="s">
        <v>20</v>
      </c>
      <c r="H22" s="535">
        <f>SUM(J22-2)</f>
        <v>68</v>
      </c>
      <c r="I22" s="533">
        <f>SUM(J22)</f>
        <v>70</v>
      </c>
      <c r="J22" s="506">
        <v>70</v>
      </c>
      <c r="K22" s="533">
        <f>SUM(J22)</f>
        <v>70</v>
      </c>
      <c r="L22" s="533">
        <f>SUM(J22+2)</f>
        <v>72</v>
      </c>
      <c r="M22" s="534">
        <f>J22+4</f>
        <v>74</v>
      </c>
      <c r="N22" s="360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 spans="1:26" s="107" customFormat="1" ht="30">
      <c r="A23" s="115"/>
      <c r="B23" s="245" t="s">
        <v>28</v>
      </c>
      <c r="C23" s="246"/>
      <c r="D23" s="246"/>
      <c r="E23" s="246"/>
      <c r="F23" s="492"/>
      <c r="G23" s="247"/>
      <c r="H23" s="524"/>
      <c r="I23" s="524"/>
      <c r="J23" s="528"/>
      <c r="K23" s="524"/>
      <c r="L23" s="526"/>
      <c r="M23" s="527"/>
      <c r="N23" s="359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 spans="1:26" s="107" customFormat="1" ht="28.5">
      <c r="A24" s="115"/>
      <c r="B24" s="254" t="s">
        <v>97</v>
      </c>
      <c r="C24" s="255" t="s">
        <v>98</v>
      </c>
      <c r="D24" s="256"/>
      <c r="E24" s="257"/>
      <c r="F24" s="493" t="s">
        <v>288</v>
      </c>
      <c r="G24" s="233" t="s">
        <v>20</v>
      </c>
      <c r="H24" s="532">
        <f>SUM(J24-1.2)</f>
        <v>18.8</v>
      </c>
      <c r="I24" s="514">
        <f>SUM(J24-0.6)</f>
        <v>19.399999999999999</v>
      </c>
      <c r="J24" s="529">
        <v>20</v>
      </c>
      <c r="K24" s="514">
        <f>SUM(J24+0.6)</f>
        <v>20.6</v>
      </c>
      <c r="L24" s="533">
        <f>SUM(J24+1.2)</f>
        <v>21.2</v>
      </c>
      <c r="M24" s="534">
        <f>J24+1.8</f>
        <v>21.8</v>
      </c>
      <c r="N24" s="360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spans="1:26" s="107" customFormat="1" ht="28.5">
      <c r="A25" s="115"/>
      <c r="B25" s="254" t="s">
        <v>99</v>
      </c>
      <c r="C25" s="255" t="s">
        <v>100</v>
      </c>
      <c r="D25" s="256"/>
      <c r="E25" s="257"/>
      <c r="F25" s="493" t="s">
        <v>289</v>
      </c>
      <c r="G25" s="233" t="s">
        <v>20</v>
      </c>
      <c r="H25" s="532">
        <f>SUM(J25-0.6)</f>
        <v>8.4</v>
      </c>
      <c r="I25" s="514">
        <f>SUM(J25-0.3)</f>
        <v>8.6999999999999993</v>
      </c>
      <c r="J25" s="529">
        <v>9</v>
      </c>
      <c r="K25" s="514">
        <f>SUM(J25+0.3)</f>
        <v>9.3000000000000007</v>
      </c>
      <c r="L25" s="533">
        <f>SUM(J25+0.6)</f>
        <v>9.6</v>
      </c>
      <c r="M25" s="534">
        <f>J25+0.9</f>
        <v>9.9</v>
      </c>
      <c r="N25" s="360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 spans="1:26" s="107" customFormat="1" ht="30">
      <c r="A26" s="115"/>
      <c r="B26" s="254" t="s">
        <v>44</v>
      </c>
      <c r="C26" s="255" t="s">
        <v>101</v>
      </c>
      <c r="D26" s="256"/>
      <c r="E26" s="257"/>
      <c r="F26" s="486" t="s">
        <v>290</v>
      </c>
      <c r="G26" s="233" t="s">
        <v>20</v>
      </c>
      <c r="H26" s="532">
        <f>SUM(J26-3)</f>
        <v>50</v>
      </c>
      <c r="I26" s="514">
        <f>SUM(J26-1.5)</f>
        <v>51.5</v>
      </c>
      <c r="J26" s="529">
        <v>53</v>
      </c>
      <c r="K26" s="514">
        <f>SUM(J26+1.5)</f>
        <v>54.5</v>
      </c>
      <c r="L26" s="514">
        <f>SUM(J26+3)</f>
        <v>56</v>
      </c>
      <c r="M26" s="536">
        <f>SUM(J26+4.5)</f>
        <v>57.5</v>
      </c>
      <c r="N26" s="360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6" s="107" customFormat="1" ht="30">
      <c r="A27" s="115"/>
      <c r="B27" s="254" t="s">
        <v>46</v>
      </c>
      <c r="C27" s="258" t="s">
        <v>47</v>
      </c>
      <c r="D27" s="231"/>
      <c r="E27" s="232"/>
      <c r="F27" s="487" t="s">
        <v>291</v>
      </c>
      <c r="G27" s="233" t="s">
        <v>20</v>
      </c>
      <c r="H27" s="532">
        <f>SUM(J27-3)</f>
        <v>48</v>
      </c>
      <c r="I27" s="514">
        <f>SUM(J27-1.5)</f>
        <v>49.5</v>
      </c>
      <c r="J27" s="529">
        <v>51</v>
      </c>
      <c r="K27" s="514">
        <f>SUM(J27+1.5)</f>
        <v>52.5</v>
      </c>
      <c r="L27" s="514">
        <f>SUM(J27+3)</f>
        <v>54</v>
      </c>
      <c r="M27" s="536">
        <f>SUM(J27+4.5)</f>
        <v>55.5</v>
      </c>
      <c r="N27" s="359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spans="1:26" s="107" customFormat="1" ht="30">
      <c r="A28" s="115"/>
      <c r="B28" s="254" t="s">
        <v>48</v>
      </c>
      <c r="C28" s="258" t="s">
        <v>29</v>
      </c>
      <c r="D28" s="231"/>
      <c r="E28" s="232"/>
      <c r="F28" s="487" t="s">
        <v>292</v>
      </c>
      <c r="G28" s="233" t="s">
        <v>21</v>
      </c>
      <c r="H28" s="532">
        <f>SUM(J28)</f>
        <v>9</v>
      </c>
      <c r="I28" s="514">
        <f>SUM(J28)</f>
        <v>9</v>
      </c>
      <c r="J28" s="529">
        <v>9</v>
      </c>
      <c r="K28" s="514">
        <f>SUM(J28)</f>
        <v>9</v>
      </c>
      <c r="L28" s="514">
        <f>SUM(J28)</f>
        <v>9</v>
      </c>
      <c r="M28" s="536">
        <f>SUM(K28)</f>
        <v>9</v>
      </c>
      <c r="N28" s="360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6" s="107" customFormat="1" ht="30">
      <c r="A29" s="115"/>
      <c r="B29" s="252" t="s">
        <v>49</v>
      </c>
      <c r="C29" s="253" t="s">
        <v>33</v>
      </c>
      <c r="D29" s="243"/>
      <c r="E29" s="244"/>
      <c r="F29" s="491" t="s">
        <v>293</v>
      </c>
      <c r="G29" s="233" t="s">
        <v>21</v>
      </c>
      <c r="H29" s="532">
        <f>SUM(J29)</f>
        <v>9</v>
      </c>
      <c r="I29" s="514">
        <f>SUM(J29)</f>
        <v>9</v>
      </c>
      <c r="J29" s="529">
        <v>9</v>
      </c>
      <c r="K29" s="514">
        <f>SUM(J29)</f>
        <v>9</v>
      </c>
      <c r="L29" s="514">
        <f>SUM(J29)</f>
        <v>9</v>
      </c>
      <c r="M29" s="536">
        <f>SUM(K29)</f>
        <v>9</v>
      </c>
      <c r="N29" s="360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spans="1:26" s="107" customFormat="1" ht="30">
      <c r="A30" s="115"/>
      <c r="B30" s="245" t="s">
        <v>31</v>
      </c>
      <c r="C30" s="246"/>
      <c r="D30" s="246"/>
      <c r="E30" s="246"/>
      <c r="F30" s="492"/>
      <c r="G30" s="247"/>
      <c r="H30" s="524"/>
      <c r="I30" s="524"/>
      <c r="J30" s="528"/>
      <c r="K30" s="524"/>
      <c r="L30" s="526"/>
      <c r="M30" s="527"/>
      <c r="N30" s="360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1:26" s="107" customFormat="1" ht="30">
      <c r="A31" s="115"/>
      <c r="B31" s="254" t="s">
        <v>50</v>
      </c>
      <c r="C31" s="255" t="s">
        <v>30</v>
      </c>
      <c r="D31" s="256"/>
      <c r="E31" s="257"/>
      <c r="F31" s="486" t="s">
        <v>294</v>
      </c>
      <c r="G31" s="233" t="s">
        <v>20</v>
      </c>
      <c r="H31" s="532">
        <f>SUM(J31-1.2)</f>
        <v>47.8</v>
      </c>
      <c r="I31" s="514">
        <f>SUM(J31-0.6)</f>
        <v>48.4</v>
      </c>
      <c r="J31" s="529">
        <v>49</v>
      </c>
      <c r="K31" s="514">
        <f>SUM(J31+0.6)</f>
        <v>49.6</v>
      </c>
      <c r="L31" s="533">
        <f>SUM(J31+1.2)</f>
        <v>50.2</v>
      </c>
      <c r="M31" s="534">
        <f>J31+1.8</f>
        <v>50.8</v>
      </c>
      <c r="N31" s="360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 spans="1:26" ht="30.75" thickBot="1">
      <c r="A32" s="116"/>
      <c r="B32" s="254" t="s">
        <v>51</v>
      </c>
      <c r="C32" s="258" t="s">
        <v>133</v>
      </c>
      <c r="D32" s="231"/>
      <c r="E32" s="232"/>
      <c r="F32" s="486" t="s">
        <v>295</v>
      </c>
      <c r="G32" s="233" t="s">
        <v>21</v>
      </c>
      <c r="H32" s="532">
        <f>SUM(J32-1.4)</f>
        <v>24.6</v>
      </c>
      <c r="I32" s="514">
        <f>SUM(J32-0.7)</f>
        <v>25.3</v>
      </c>
      <c r="J32" s="529">
        <v>26</v>
      </c>
      <c r="K32" s="514">
        <f>SUM(J32+0.7)</f>
        <v>26.7</v>
      </c>
      <c r="L32" s="514">
        <f>SUM(J32+1.4)</f>
        <v>27.4</v>
      </c>
      <c r="M32" s="536">
        <f>J32+2.1</f>
        <v>28.1</v>
      </c>
      <c r="N32" s="117"/>
    </row>
    <row r="33" spans="1:14" ht="30">
      <c r="A33" s="155"/>
      <c r="B33" s="252" t="s">
        <v>52</v>
      </c>
      <c r="C33" s="253" t="s">
        <v>134</v>
      </c>
      <c r="D33" s="243"/>
      <c r="E33" s="244"/>
      <c r="F33" s="487" t="s">
        <v>296</v>
      </c>
      <c r="G33" s="259" t="s">
        <v>21</v>
      </c>
      <c r="H33" s="532">
        <f>SUM(J33)</f>
        <v>33</v>
      </c>
      <c r="I33" s="514">
        <f>SUM(J33)</f>
        <v>33</v>
      </c>
      <c r="J33" s="529">
        <v>33</v>
      </c>
      <c r="K33" s="514">
        <f>SUM(J33+0.45)</f>
        <v>33.450000000000003</v>
      </c>
      <c r="L33" s="533">
        <f>SUM(J33+0.9)</f>
        <v>33.9</v>
      </c>
      <c r="M33" s="534">
        <f>J33+1.35</f>
        <v>34.35</v>
      </c>
      <c r="N33" s="153"/>
    </row>
    <row r="34" spans="1:14" ht="30">
      <c r="A34" s="155"/>
      <c r="B34" s="254" t="s">
        <v>157</v>
      </c>
      <c r="C34" s="230" t="s">
        <v>158</v>
      </c>
      <c r="D34" s="231"/>
      <c r="E34" s="232"/>
      <c r="F34" s="491" t="s">
        <v>297</v>
      </c>
      <c r="G34" s="233" t="s">
        <v>21</v>
      </c>
      <c r="H34" s="532">
        <f>SUM(J34)</f>
        <v>34</v>
      </c>
      <c r="I34" s="514">
        <f>SUM(J34)</f>
        <v>34</v>
      </c>
      <c r="J34" s="529">
        <v>34</v>
      </c>
      <c r="K34" s="514">
        <f>SUM(J34+0.45)</f>
        <v>34.450000000000003</v>
      </c>
      <c r="L34" s="533">
        <f>SUM(J34+0.9)</f>
        <v>34.9</v>
      </c>
      <c r="M34" s="534">
        <f>J34+1.35</f>
        <v>35.35</v>
      </c>
      <c r="N34" s="153"/>
    </row>
    <row r="35" spans="1:14" ht="30">
      <c r="A35" s="155"/>
      <c r="B35" s="203" t="s">
        <v>160</v>
      </c>
      <c r="C35" s="126" t="s">
        <v>161</v>
      </c>
      <c r="D35" s="141"/>
      <c r="E35" s="142"/>
      <c r="F35" s="489" t="s">
        <v>298</v>
      </c>
      <c r="G35" s="160" t="s">
        <v>21</v>
      </c>
      <c r="H35" s="532">
        <f>SUM(J35-3)</f>
        <v>39</v>
      </c>
      <c r="I35" s="514">
        <f>SUM(J35-1.5)</f>
        <v>40.5</v>
      </c>
      <c r="J35" s="529">
        <v>42</v>
      </c>
      <c r="K35" s="514">
        <f>SUM(J35+1.5)</f>
        <v>43.5</v>
      </c>
      <c r="L35" s="514">
        <f>SUM(J35+3)</f>
        <v>45</v>
      </c>
      <c r="M35" s="536">
        <f>SUM(J35+4.5)</f>
        <v>46.5</v>
      </c>
      <c r="N35" s="153"/>
    </row>
    <row r="36" spans="1:14" ht="28.5">
      <c r="A36" s="155"/>
      <c r="B36" s="339" t="s">
        <v>102</v>
      </c>
      <c r="C36" s="340"/>
      <c r="D36" s="340"/>
      <c r="E36" s="340"/>
      <c r="F36" s="494"/>
      <c r="G36" s="352"/>
      <c r="H36" s="524"/>
      <c r="I36" s="524"/>
      <c r="J36" s="528"/>
      <c r="K36" s="524"/>
      <c r="L36" s="526"/>
      <c r="M36" s="527"/>
      <c r="N36" s="153"/>
    </row>
    <row r="37" spans="1:14" ht="30">
      <c r="A37" s="155"/>
      <c r="B37" s="222" t="s">
        <v>147</v>
      </c>
      <c r="C37" s="249" t="s">
        <v>148</v>
      </c>
      <c r="D37" s="224"/>
      <c r="E37" s="225"/>
      <c r="F37" s="495" t="s">
        <v>299</v>
      </c>
      <c r="G37" s="226" t="s">
        <v>21</v>
      </c>
      <c r="H37" s="535">
        <f>SUM(J37-2)</f>
        <v>65</v>
      </c>
      <c r="I37" s="533">
        <f>SUM(J37)</f>
        <v>67</v>
      </c>
      <c r="J37" s="506">
        <v>67</v>
      </c>
      <c r="K37" s="533">
        <f>SUM(J37)</f>
        <v>67</v>
      </c>
      <c r="L37" s="533">
        <f>SUM(J37+2)</f>
        <v>69</v>
      </c>
      <c r="M37" s="534">
        <f>J37+4</f>
        <v>71</v>
      </c>
      <c r="N37" s="153"/>
    </row>
    <row r="38" spans="1:14" ht="30.75" thickBot="1">
      <c r="A38" s="116"/>
      <c r="B38" s="254" t="s">
        <v>103</v>
      </c>
      <c r="C38" s="255" t="s">
        <v>104</v>
      </c>
      <c r="D38" s="256"/>
      <c r="E38" s="257"/>
      <c r="F38" s="496" t="s">
        <v>300</v>
      </c>
      <c r="G38" s="233" t="s">
        <v>21</v>
      </c>
      <c r="H38" s="537">
        <f>SUM(J38-1)</f>
        <v>17</v>
      </c>
      <c r="I38" s="537">
        <f>J38</f>
        <v>18</v>
      </c>
      <c r="J38" s="506">
        <v>18</v>
      </c>
      <c r="K38" s="537">
        <f>J38</f>
        <v>18</v>
      </c>
      <c r="L38" s="538">
        <f>SUM(J38+1)</f>
        <v>19</v>
      </c>
      <c r="M38" s="539">
        <f>SUM(J38+1)</f>
        <v>19</v>
      </c>
      <c r="N38" s="219"/>
    </row>
  </sheetData>
  <sheetProtection formatRows="0" insertColumns="0" deleteColumns="0" deleteRows="0"/>
  <mergeCells count="5">
    <mergeCell ref="D1:K1"/>
    <mergeCell ref="L1:N1"/>
    <mergeCell ref="B7:G7"/>
    <mergeCell ref="H7:M7"/>
    <mergeCell ref="B3:J3"/>
  </mergeCells>
  <phoneticPr fontId="24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46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100"/>
  <sheetViews>
    <sheetView showGridLines="0" view="pageBreakPreview" zoomScale="64" zoomScaleNormal="85" zoomScaleSheetLayoutView="64" workbookViewId="0">
      <selection activeCell="H6" sqref="H6:L6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29.83203125" customWidth="1"/>
    <col min="8" max="11" width="12.1640625" customWidth="1"/>
    <col min="12" max="12" width="14.6640625" customWidth="1"/>
    <col min="13" max="13" width="21.83203125" customWidth="1"/>
    <col min="14" max="16" width="12.6640625" customWidth="1"/>
  </cols>
  <sheetData>
    <row r="1" spans="1:13" s="1" customFormat="1" ht="42.75" customHeight="1" thickBot="1">
      <c r="A1" s="32"/>
      <c r="B1" s="29"/>
      <c r="C1" s="554" t="s">
        <v>32</v>
      </c>
      <c r="D1" s="554"/>
      <c r="E1" s="554"/>
      <c r="F1" s="554"/>
      <c r="G1" s="554"/>
      <c r="H1" s="554"/>
      <c r="I1" s="554"/>
      <c r="J1" s="554"/>
      <c r="K1" s="31" t="str">
        <f>'TECHNICAL SHEET GARMENT'!J1</f>
        <v>WINTER 18/19</v>
      </c>
      <c r="L1" s="29"/>
      <c r="M1" s="30"/>
    </row>
    <row r="2" spans="1:13" s="4" customFormat="1" ht="19.5">
      <c r="A2" s="414" t="str">
        <f>'TECHNICAL SHEET GARMENT'!A2</f>
        <v>LFV11464 (LFV11182 FW17/18)</v>
      </c>
      <c r="B2" s="415"/>
      <c r="C2" s="415"/>
      <c r="D2" s="415"/>
      <c r="E2" s="415"/>
      <c r="F2" s="415" t="str">
        <f>'TECHNICAL SHEET GARMENT'!F2</f>
        <v>LD TRACK ZIP-IN JKT</v>
      </c>
      <c r="G2" s="415"/>
      <c r="H2" s="415"/>
      <c r="I2" s="415"/>
      <c r="J2" s="415"/>
      <c r="K2" s="415"/>
      <c r="L2" s="118" t="s">
        <v>2</v>
      </c>
      <c r="M2" s="90" t="str">
        <f>'TECHNICAL SHEET GARMENT'!K2</f>
        <v>V1BULK</v>
      </c>
    </row>
    <row r="3" spans="1:13" s="3" customFormat="1" ht="19.5">
      <c r="A3" s="627" t="str">
        <f>'TECHNICAL SHEET GARMENT'!$A$3</f>
        <v>FABRIC - SUPPLIER:  6302 - LIBOLON</v>
      </c>
      <c r="B3" s="547"/>
      <c r="C3" s="547"/>
      <c r="D3" s="547"/>
      <c r="E3" s="547"/>
      <c r="F3" s="547"/>
      <c r="G3" s="547"/>
      <c r="H3" s="547"/>
      <c r="I3" s="547"/>
      <c r="J3" s="547"/>
      <c r="K3" s="66" t="str">
        <f>'TECHNICAL SHEET GARMENT'!J3</f>
        <v>DEVELOPPER</v>
      </c>
      <c r="L3" s="73"/>
      <c r="M3" s="208" t="str">
        <f>'TECHNICAL SHEET GARMENT'!L3</f>
        <v>Marjorie</v>
      </c>
    </row>
    <row r="4" spans="1:13" s="3" customFormat="1" ht="17.25" thickBot="1">
      <c r="A4" s="207" t="s">
        <v>1</v>
      </c>
      <c r="B4" s="646">
        <f ca="1">TODAY()</f>
        <v>43833</v>
      </c>
      <c r="C4" s="646"/>
      <c r="D4" s="69"/>
      <c r="E4" s="69"/>
      <c r="F4" s="69"/>
      <c r="G4" s="69"/>
      <c r="H4" s="69"/>
      <c r="I4" s="69"/>
      <c r="J4" s="69"/>
      <c r="K4" s="88" t="str">
        <f>'TECHNICAL SHEET GARMENT'!J4</f>
        <v xml:space="preserve">SUPPLIER : </v>
      </c>
      <c r="L4" s="75"/>
      <c r="M4" s="362" t="str">
        <f>'TECHNICAL SHEET GARMENT'!L4</f>
        <v>PRIMA CHANEL</v>
      </c>
    </row>
    <row r="5" spans="1:13" s="20" customFormat="1" ht="16.5">
      <c r="A5" s="212"/>
      <c r="B5" s="213"/>
      <c r="C5" s="214"/>
      <c r="D5" s="215"/>
      <c r="E5" s="215"/>
      <c r="F5" s="215"/>
      <c r="G5" s="215"/>
      <c r="H5" s="215"/>
      <c r="I5" s="215"/>
      <c r="J5" s="215"/>
      <c r="K5" s="216"/>
      <c r="L5" s="214"/>
      <c r="M5" s="217"/>
    </row>
    <row r="6" spans="1:13" s="6" customFormat="1" ht="16.5">
      <c r="A6" s="5"/>
      <c r="B6" s="120"/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7"/>
    </row>
    <row r="7" spans="1:13" s="6" customFormat="1" ht="16.5">
      <c r="A7" s="5"/>
      <c r="B7" s="120"/>
      <c r="C7" s="120"/>
      <c r="D7" s="120"/>
      <c r="E7" s="120"/>
      <c r="F7" s="120"/>
      <c r="G7" s="120"/>
      <c r="H7" s="120"/>
      <c r="I7" s="120"/>
      <c r="J7" s="120"/>
      <c r="K7" s="120"/>
      <c r="L7" s="120"/>
      <c r="M7" s="7"/>
    </row>
    <row r="8" spans="1:13" s="6" customFormat="1" ht="16.5">
      <c r="A8" s="5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7"/>
    </row>
    <row r="9" spans="1:13" s="6" customFormat="1" ht="16.5">
      <c r="A9" s="5"/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7"/>
    </row>
    <row r="10" spans="1:13" s="6" customFormat="1">
      <c r="A10" s="5"/>
      <c r="M10" s="7"/>
    </row>
    <row r="11" spans="1:13" s="6" customFormat="1">
      <c r="A11" s="5"/>
      <c r="M11" s="7"/>
    </row>
    <row r="12" spans="1:13" s="6" customFormat="1" ht="16.5">
      <c r="A12" s="5"/>
      <c r="B12" s="11"/>
      <c r="M12" s="7"/>
    </row>
    <row r="13" spans="1:13" s="6" customFormat="1" ht="16.5">
      <c r="A13" s="5"/>
      <c r="B13" s="9"/>
      <c r="M13" s="7"/>
    </row>
    <row r="14" spans="1:13" s="6" customFormat="1">
      <c r="A14" s="5"/>
      <c r="M14" s="7"/>
    </row>
    <row r="15" spans="1:13" s="6" customFormat="1">
      <c r="A15" s="5"/>
      <c r="M15" s="7"/>
    </row>
    <row r="16" spans="1:13" s="6" customFormat="1">
      <c r="A16" s="5"/>
      <c r="M16" s="7"/>
    </row>
    <row r="17" spans="1:13" s="6" customFormat="1">
      <c r="A17" s="5"/>
      <c r="M17" s="7"/>
    </row>
    <row r="18" spans="1:13" s="6" customFormat="1">
      <c r="A18" s="5"/>
      <c r="M18" s="7"/>
    </row>
    <row r="19" spans="1:13" s="6" customFormat="1">
      <c r="A19" s="5"/>
      <c r="M19" s="7"/>
    </row>
    <row r="20" spans="1:13" s="6" customFormat="1">
      <c r="A20" s="5"/>
      <c r="M20" s="7"/>
    </row>
    <row r="21" spans="1:13" s="6" customFormat="1">
      <c r="A21" s="5"/>
      <c r="M21" s="7"/>
    </row>
    <row r="22" spans="1:13" s="6" customFormat="1" ht="16.5">
      <c r="A22" s="5"/>
      <c r="B22" s="11"/>
      <c r="M22" s="7"/>
    </row>
    <row r="23" spans="1:13" s="6" customFormat="1" ht="16.5">
      <c r="A23" s="5"/>
      <c r="B23" s="9"/>
      <c r="M23" s="7"/>
    </row>
    <row r="24" spans="1:13" s="6" customFormat="1">
      <c r="A24" s="5"/>
      <c r="M24" s="7"/>
    </row>
    <row r="25" spans="1:13" s="6" customFormat="1">
      <c r="A25" s="5"/>
      <c r="M25" s="7"/>
    </row>
    <row r="26" spans="1:13" s="6" customFormat="1">
      <c r="A26" s="5"/>
      <c r="M26" s="7"/>
    </row>
    <row r="27" spans="1:13" s="6" customFormat="1">
      <c r="A27" s="5"/>
      <c r="M27" s="7"/>
    </row>
    <row r="28" spans="1:13" s="6" customFormat="1">
      <c r="A28" s="5"/>
      <c r="M28" s="7"/>
    </row>
    <row r="29" spans="1:13" s="6" customFormat="1">
      <c r="A29" s="5"/>
      <c r="M29" s="7"/>
    </row>
    <row r="30" spans="1:13" s="6" customFormat="1">
      <c r="A30" s="5"/>
      <c r="M30" s="7"/>
    </row>
    <row r="31" spans="1:13" s="6" customFormat="1">
      <c r="A31" s="5"/>
      <c r="M31" s="7"/>
    </row>
    <row r="32" spans="1:13" s="6" customFormat="1">
      <c r="A32" s="5"/>
      <c r="M32" s="7"/>
    </row>
    <row r="33" spans="1:13" s="6" customFormat="1">
      <c r="A33" s="5"/>
      <c r="M33" s="7"/>
    </row>
    <row r="34" spans="1:13" s="19" customFormat="1">
      <c r="A34" s="121"/>
      <c r="M34" s="122"/>
    </row>
    <row r="35" spans="1:13" s="19" customFormat="1">
      <c r="A35" s="121"/>
      <c r="M35" s="122"/>
    </row>
    <row r="36" spans="1:13" s="19" customFormat="1">
      <c r="A36" s="121"/>
      <c r="M36" s="122"/>
    </row>
    <row r="37" spans="1:13" s="19" customFormat="1">
      <c r="A37" s="121"/>
      <c r="M37" s="122"/>
    </row>
    <row r="38" spans="1:13" s="19" customFormat="1">
      <c r="A38" s="121"/>
      <c r="M38" s="122"/>
    </row>
    <row r="39" spans="1:13" s="19" customFormat="1">
      <c r="A39" s="121"/>
      <c r="M39" s="122"/>
    </row>
    <row r="40" spans="1:13" s="19" customFormat="1">
      <c r="A40" s="121"/>
      <c r="M40" s="122"/>
    </row>
    <row r="41" spans="1:13" s="19" customFormat="1">
      <c r="A41" s="121"/>
      <c r="M41" s="122"/>
    </row>
    <row r="42" spans="1:13">
      <c r="A42" s="121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22"/>
    </row>
    <row r="43" spans="1:13">
      <c r="A43" s="121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22"/>
    </row>
    <row r="44" spans="1:13">
      <c r="A44" s="121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22"/>
    </row>
    <row r="45" spans="1:13">
      <c r="A45" s="121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22"/>
    </row>
    <row r="46" spans="1:13">
      <c r="A46" s="121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22"/>
    </row>
    <row r="47" spans="1:13">
      <c r="A47" s="121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22"/>
    </row>
    <row r="48" spans="1:13">
      <c r="A48" s="121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22"/>
    </row>
    <row r="49" spans="1:13">
      <c r="A49" s="121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22"/>
    </row>
    <row r="50" spans="1:13">
      <c r="A50" s="121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22"/>
    </row>
    <row r="51" spans="1:13">
      <c r="A51" s="121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22"/>
    </row>
    <row r="52" spans="1:13">
      <c r="A52" s="121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22"/>
    </row>
    <row r="53" spans="1:13">
      <c r="A53" s="121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22"/>
    </row>
    <row r="54" spans="1:13">
      <c r="A54" s="121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22"/>
    </row>
    <row r="55" spans="1:13">
      <c r="A55" s="121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22"/>
    </row>
    <row r="56" spans="1:13">
      <c r="A56" s="121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22"/>
    </row>
    <row r="57" spans="1:13">
      <c r="A57" s="121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22"/>
    </row>
    <row r="58" spans="1:13">
      <c r="A58" s="121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22"/>
    </row>
    <row r="59" spans="1:13">
      <c r="A59" s="121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22"/>
    </row>
    <row r="60" spans="1:13" ht="12" thickBot="1">
      <c r="A60" s="123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5"/>
    </row>
    <row r="61" spans="1:13">
      <c r="A61" s="121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22"/>
    </row>
    <row r="62" spans="1:13">
      <c r="A62" s="121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22"/>
    </row>
    <row r="63" spans="1:13" s="19" customFormat="1">
      <c r="A63" s="121"/>
      <c r="M63" s="122"/>
    </row>
    <row r="64" spans="1:13">
      <c r="A64" s="121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22"/>
    </row>
    <row r="65" spans="1:13">
      <c r="A65" s="121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22"/>
    </row>
    <row r="66" spans="1:13">
      <c r="A66" s="121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22"/>
    </row>
    <row r="67" spans="1:13">
      <c r="A67" s="121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22"/>
    </row>
    <row r="68" spans="1:13">
      <c r="A68" s="121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22"/>
    </row>
    <row r="69" spans="1:13">
      <c r="A69" s="121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22"/>
    </row>
    <row r="70" spans="1:13">
      <c r="A70" s="121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22"/>
    </row>
    <row r="71" spans="1:13">
      <c r="A71" s="121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22"/>
    </row>
    <row r="72" spans="1:13">
      <c r="A72" s="121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22"/>
    </row>
    <row r="73" spans="1:13">
      <c r="A73" s="121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22"/>
    </row>
    <row r="74" spans="1:13">
      <c r="A74" s="121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22"/>
    </row>
    <row r="75" spans="1:13">
      <c r="A75" s="121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22"/>
    </row>
    <row r="76" spans="1:13">
      <c r="A76" s="121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22"/>
    </row>
    <row r="77" spans="1:13">
      <c r="A77" s="121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22"/>
    </row>
    <row r="78" spans="1:13">
      <c r="A78" s="121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22"/>
    </row>
    <row r="79" spans="1:13">
      <c r="A79" s="121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22"/>
    </row>
    <row r="80" spans="1:13">
      <c r="A80" s="121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22"/>
    </row>
    <row r="81" spans="1:13">
      <c r="A81" s="121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22"/>
    </row>
    <row r="82" spans="1:13">
      <c r="A82" s="121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22"/>
    </row>
    <row r="83" spans="1:13">
      <c r="A83" s="121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22"/>
    </row>
    <row r="84" spans="1:13">
      <c r="A84" s="121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22"/>
    </row>
    <row r="85" spans="1:13">
      <c r="A85" s="121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22"/>
    </row>
    <row r="86" spans="1:13">
      <c r="A86" s="121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22"/>
    </row>
    <row r="87" spans="1:13">
      <c r="A87" s="121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22"/>
    </row>
    <row r="88" spans="1:13">
      <c r="A88" s="121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22"/>
    </row>
    <row r="89" spans="1:13">
      <c r="A89" s="121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22"/>
    </row>
    <row r="90" spans="1:13">
      <c r="A90" s="121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22"/>
    </row>
    <row r="91" spans="1:13">
      <c r="A91" s="121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22"/>
    </row>
    <row r="92" spans="1:13">
      <c r="A92" s="121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22"/>
    </row>
    <row r="93" spans="1:13">
      <c r="A93" s="121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22"/>
    </row>
    <row r="94" spans="1:13">
      <c r="A94" s="121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22"/>
    </row>
    <row r="95" spans="1:13">
      <c r="A95" s="121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22"/>
    </row>
    <row r="96" spans="1:13">
      <c r="A96" s="121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22"/>
    </row>
    <row r="97" spans="1:13">
      <c r="A97" s="121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22"/>
    </row>
    <row r="98" spans="1:13">
      <c r="A98" s="121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22"/>
    </row>
    <row r="99" spans="1:13">
      <c r="A99" s="121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22"/>
    </row>
    <row r="100" spans="1:13" ht="12" thickBot="1">
      <c r="A100" s="123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5"/>
    </row>
  </sheetData>
  <mergeCells count="3">
    <mergeCell ref="B4:C4"/>
    <mergeCell ref="C1:J1"/>
    <mergeCell ref="A3:J3"/>
  </mergeCells>
  <phoneticPr fontId="24" type="noConversion"/>
  <printOptions horizontalCentered="1"/>
  <pageMargins left="0.23622047244094488" right="0.23622047244094488" top="0.3543307086614173" bottom="0.3543307086614173" header="0.31496062992125984" footer="0.31496062992125984"/>
  <pageSetup paperSize="9" scale="66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37"/>
  <sheetViews>
    <sheetView showGridLines="0" view="pageBreakPreview" zoomScale="90" zoomScaleNormal="85" zoomScaleSheetLayoutView="90" workbookViewId="0">
      <selection activeCell="H6" sqref="H6:L6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15" customWidth="1"/>
    <col min="14" max="16" width="12.6640625" customWidth="1"/>
  </cols>
  <sheetData>
    <row r="1" spans="1:13" s="1" customFormat="1" ht="42.75" customHeight="1" thickBot="1">
      <c r="A1" s="32"/>
      <c r="B1" s="29"/>
      <c r="C1" s="554" t="s">
        <v>77</v>
      </c>
      <c r="D1" s="554"/>
      <c r="E1" s="554"/>
      <c r="F1" s="554"/>
      <c r="G1" s="554"/>
      <c r="H1" s="554"/>
      <c r="I1" s="554"/>
      <c r="J1" s="554"/>
      <c r="K1" s="31" t="str">
        <f>'TECHNICAL SHEET GARMENT'!J1</f>
        <v>WINTER 18/19</v>
      </c>
      <c r="L1" s="29"/>
      <c r="M1" s="30"/>
    </row>
    <row r="2" spans="1:13" s="4" customFormat="1" ht="19.5">
      <c r="A2" s="414" t="str">
        <f>'TECHNICAL SHEET GARMENT'!A2</f>
        <v>LFV11464 (LFV11182 FW17/18)</v>
      </c>
      <c r="B2" s="415"/>
      <c r="C2" s="415"/>
      <c r="D2" s="415"/>
      <c r="E2" s="415"/>
      <c r="F2" s="415" t="str">
        <f>'TECHNICAL SHEET GARMENT'!F2</f>
        <v>LD TRACK ZIP-IN JKT</v>
      </c>
      <c r="G2" s="415"/>
      <c r="H2" s="415"/>
      <c r="I2" s="415"/>
      <c r="J2" s="415"/>
      <c r="K2" s="415"/>
      <c r="L2" s="118" t="s">
        <v>2</v>
      </c>
      <c r="M2" s="90" t="str">
        <f>'TECHNICAL SHEET GARMENT'!K2</f>
        <v>V1BULK</v>
      </c>
    </row>
    <row r="3" spans="1:13" s="3" customFormat="1" ht="19.5">
      <c r="A3" s="627" t="str">
        <f>'TECHNICAL SHEET GARMENT'!$A$3</f>
        <v>FABRIC - SUPPLIER:  6302 - LIBOLON</v>
      </c>
      <c r="B3" s="547"/>
      <c r="C3" s="547"/>
      <c r="D3" s="547"/>
      <c r="E3" s="547"/>
      <c r="F3" s="547"/>
      <c r="G3" s="547"/>
      <c r="H3" s="547"/>
      <c r="I3" s="547"/>
      <c r="J3" s="547"/>
      <c r="K3" s="66" t="str">
        <f>'TECHNICAL SHEET GARMENT'!J3</f>
        <v>DEVELOPPER</v>
      </c>
      <c r="L3" s="647" t="str">
        <f>'TECHNICAL SHEET GARMENT'!L3</f>
        <v>Marjorie</v>
      </c>
      <c r="M3" s="648"/>
    </row>
    <row r="4" spans="1:13" s="3" customFormat="1" ht="17.25" thickBot="1">
      <c r="A4" s="207" t="s">
        <v>1</v>
      </c>
      <c r="B4" s="646">
        <f ca="1">TODAY()</f>
        <v>43833</v>
      </c>
      <c r="C4" s="646"/>
      <c r="D4" s="69"/>
      <c r="E4" s="69"/>
      <c r="F4" s="69"/>
      <c r="G4" s="69"/>
      <c r="H4" s="69"/>
      <c r="I4" s="69"/>
      <c r="J4" s="69"/>
      <c r="K4" s="88" t="str">
        <f>'TECHNICAL SHEET GARMENT'!J4</f>
        <v xml:space="preserve">SUPPLIER : </v>
      </c>
      <c r="L4" s="649" t="str">
        <f>'TECHNICAL SHEET GARMENT'!L4</f>
        <v>PRIMA CHANEL</v>
      </c>
      <c r="M4" s="650"/>
    </row>
    <row r="5" spans="1:13" s="20" customFormat="1" ht="16.5">
      <c r="A5" s="328"/>
      <c r="B5" s="205"/>
      <c r="D5" s="9"/>
      <c r="E5" s="9"/>
      <c r="F5" s="9"/>
      <c r="G5" s="9"/>
      <c r="H5" s="9"/>
      <c r="I5" s="9"/>
      <c r="J5" s="9"/>
      <c r="K5" s="206"/>
      <c r="M5" s="329"/>
    </row>
    <row r="6" spans="1:13" s="6" customFormat="1" ht="15.75">
      <c r="A6" s="5"/>
      <c r="B6" s="263"/>
      <c r="C6" s="263"/>
      <c r="D6" s="263"/>
      <c r="E6" s="263"/>
      <c r="F6" s="263"/>
      <c r="G6" s="263"/>
      <c r="H6" s="263"/>
      <c r="I6" s="263"/>
      <c r="J6" s="263"/>
      <c r="K6" s="263"/>
      <c r="L6" s="263"/>
      <c r="M6" s="7"/>
    </row>
    <row r="7" spans="1:13" s="6" customFormat="1" ht="15.75">
      <c r="A7" s="5"/>
      <c r="B7" s="263"/>
      <c r="C7" s="263"/>
      <c r="D7" s="263"/>
      <c r="E7" s="263"/>
      <c r="F7" s="263"/>
      <c r="G7" s="263"/>
      <c r="H7" s="263"/>
      <c r="I7" s="263"/>
      <c r="J7" s="263"/>
      <c r="K7" s="263"/>
      <c r="L7" s="263"/>
      <c r="M7" s="7"/>
    </row>
    <row r="8" spans="1:13" s="6" customFormat="1" ht="15.75">
      <c r="A8" s="5"/>
      <c r="B8" s="263"/>
      <c r="C8" s="263"/>
      <c r="D8" s="263"/>
      <c r="E8" s="263"/>
      <c r="F8" s="263"/>
      <c r="G8" s="263"/>
      <c r="H8" s="263"/>
      <c r="I8" s="263"/>
      <c r="J8" s="263"/>
      <c r="K8" s="263"/>
      <c r="L8" s="263"/>
      <c r="M8" s="7"/>
    </row>
    <row r="9" spans="1:13" s="6" customFormat="1" ht="15.75">
      <c r="A9" s="5"/>
      <c r="B9" s="263"/>
      <c r="C9" s="263"/>
      <c r="D9" s="263"/>
      <c r="E9" s="263"/>
      <c r="F9" s="263"/>
      <c r="G9" s="263"/>
      <c r="H9" s="263"/>
      <c r="I9" s="263"/>
      <c r="J9" s="263"/>
      <c r="K9" s="263"/>
      <c r="L9" s="263"/>
      <c r="M9" s="7"/>
    </row>
    <row r="10" spans="1:13" s="6" customFormat="1">
      <c r="A10" s="5"/>
      <c r="M10" s="7"/>
    </row>
    <row r="11" spans="1:13" s="6" customFormat="1">
      <c r="A11" s="5"/>
      <c r="M11" s="7"/>
    </row>
    <row r="12" spans="1:13" s="6" customFormat="1" ht="15.75">
      <c r="A12" s="5"/>
      <c r="B12" s="264"/>
      <c r="M12" s="7"/>
    </row>
    <row r="13" spans="1:13" s="6" customFormat="1" ht="15.75">
      <c r="A13" s="5"/>
      <c r="B13" s="265"/>
      <c r="M13" s="7"/>
    </row>
    <row r="14" spans="1:13" s="6" customFormat="1">
      <c r="A14" s="5"/>
      <c r="M14" s="7"/>
    </row>
    <row r="15" spans="1:13" s="6" customFormat="1">
      <c r="A15" s="5"/>
      <c r="M15" s="7"/>
    </row>
    <row r="16" spans="1:13" s="6" customFormat="1">
      <c r="A16" s="5"/>
      <c r="M16" s="7"/>
    </row>
    <row r="17" spans="1:13" s="6" customFormat="1">
      <c r="A17" s="5"/>
      <c r="M17" s="7"/>
    </row>
    <row r="18" spans="1:13" s="6" customFormat="1">
      <c r="A18" s="5"/>
      <c r="M18" s="7"/>
    </row>
    <row r="19" spans="1:13" s="6" customFormat="1">
      <c r="A19" s="5"/>
      <c r="M19" s="7"/>
    </row>
    <row r="20" spans="1:13" s="6" customFormat="1">
      <c r="A20" s="5"/>
      <c r="M20" s="7"/>
    </row>
    <row r="21" spans="1:13" s="6" customFormat="1">
      <c r="A21" s="5"/>
      <c r="M21" s="7"/>
    </row>
    <row r="22" spans="1:13" s="6" customFormat="1" ht="15" customHeight="1">
      <c r="A22" s="5"/>
      <c r="B22" s="264"/>
      <c r="M22" s="7"/>
    </row>
    <row r="23" spans="1:13" s="6" customFormat="1" ht="15" customHeight="1">
      <c r="A23" s="5"/>
      <c r="B23" s="265"/>
      <c r="M23" s="7"/>
    </row>
    <row r="24" spans="1:13" s="6" customFormat="1" ht="15" customHeight="1">
      <c r="A24" s="5"/>
      <c r="M24" s="7"/>
    </row>
    <row r="25" spans="1:13" s="6" customFormat="1" ht="15" customHeight="1">
      <c r="A25" s="5"/>
      <c r="M25" s="7"/>
    </row>
    <row r="26" spans="1:13" s="6" customFormat="1" ht="15" customHeight="1">
      <c r="A26" s="5"/>
      <c r="M26" s="7"/>
    </row>
    <row r="27" spans="1:13" s="6" customFormat="1" ht="15" customHeight="1">
      <c r="A27" s="5"/>
      <c r="M27" s="7"/>
    </row>
    <row r="28" spans="1:13" s="6" customFormat="1" ht="15" customHeight="1">
      <c r="A28" s="5"/>
      <c r="M28" s="7"/>
    </row>
    <row r="29" spans="1:13" s="6" customFormat="1" ht="15" customHeight="1">
      <c r="A29" s="5"/>
      <c r="M29" s="7"/>
    </row>
    <row r="30" spans="1:13" s="6" customFormat="1" ht="15" customHeight="1">
      <c r="A30" s="5"/>
      <c r="M30" s="7"/>
    </row>
    <row r="31" spans="1:13" s="6" customFormat="1" ht="15" customHeight="1">
      <c r="A31" s="5"/>
      <c r="M31" s="7"/>
    </row>
    <row r="32" spans="1:13" s="6" customFormat="1" ht="15" customHeight="1">
      <c r="A32" s="5"/>
      <c r="M32" s="7"/>
    </row>
    <row r="33" spans="1:13" s="6" customFormat="1" ht="15" customHeight="1">
      <c r="A33" s="5"/>
      <c r="M33" s="7"/>
    </row>
    <row r="34" spans="1:13" s="19" customFormat="1" ht="15" customHeight="1">
      <c r="A34" s="121"/>
      <c r="M34" s="122"/>
    </row>
    <row r="35" spans="1:13" s="19" customFormat="1" ht="15" customHeight="1">
      <c r="A35" s="121"/>
      <c r="M35" s="122"/>
    </row>
    <row r="36" spans="1:13" s="19" customFormat="1" ht="15" customHeight="1">
      <c r="A36" s="121"/>
      <c r="M36" s="122"/>
    </row>
    <row r="37" spans="1:13" s="19" customFormat="1" ht="15" customHeight="1" thickBot="1">
      <c r="A37" s="123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5"/>
    </row>
  </sheetData>
  <mergeCells count="5">
    <mergeCell ref="B4:C4"/>
    <mergeCell ref="C1:J1"/>
    <mergeCell ref="L3:M3"/>
    <mergeCell ref="L4:M4"/>
    <mergeCell ref="A3:J3"/>
  </mergeCells>
  <phoneticPr fontId="24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7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已命名的範圍</vt:lpstr>
      </vt:variant>
      <vt:variant>
        <vt:i4>10</vt:i4>
      </vt:variant>
    </vt:vector>
  </HeadingPairs>
  <TitlesOfParts>
    <vt:vector size="22" baseType="lpstr">
      <vt:lpstr>TECHNICAL SHEET GARMENT</vt:lpstr>
      <vt:lpstr>WOMEN JKT COUNTER SAMPLE</vt:lpstr>
      <vt:lpstr>comment</vt:lpstr>
      <vt:lpstr>DETAILS JKT 1</vt:lpstr>
      <vt:lpstr>DETAILS LINING JKT 1</vt:lpstr>
      <vt:lpstr>CONNECTION JKT</vt:lpstr>
      <vt:lpstr>COLOR SKETCH</vt:lpstr>
      <vt:lpstr>COLOR COMBINATION</vt:lpstr>
      <vt:lpstr>MARKING</vt:lpstr>
      <vt:lpstr>WOMEN JKT SIZE SPEC </vt:lpstr>
      <vt:lpstr>JACKET SKETCH MEASUREMENTS</vt:lpstr>
      <vt:lpstr>HANG TAGS</vt:lpstr>
      <vt:lpstr>'COLOR COMBINATION'!Print_Area</vt:lpstr>
      <vt:lpstr>'COLOR SKETCH'!Print_Area</vt:lpstr>
      <vt:lpstr>comment!Print_Area</vt:lpstr>
      <vt:lpstr>'DETAILS JKT 1'!Print_Area</vt:lpstr>
      <vt:lpstr>'HANG TAGS'!Print_Area</vt:lpstr>
      <vt:lpstr>'JACKET SKETCH MEASUREMENTS'!Print_Area</vt:lpstr>
      <vt:lpstr>'TECHNICAL SHEET GARMENT'!Print_Area</vt:lpstr>
      <vt:lpstr>'WOMEN JKT COUNTER SAMPLE'!Print_Area</vt:lpstr>
      <vt:lpstr>'WOMEN JKT SIZE SPEC '!Print_Area</vt:lpstr>
      <vt:lpstr>comment!Print_Titles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2018-01-26T04:11:45Z</cp:lastPrinted>
  <dcterms:created xsi:type="dcterms:W3CDTF">2011-09-29T10:06:07Z</dcterms:created>
  <dcterms:modified xsi:type="dcterms:W3CDTF">2020-01-03T12:23:51Z</dcterms:modified>
</cp:coreProperties>
</file>