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" yWindow="-180" windowWidth="14760" windowHeight="8805" tabRatio="959" firstSheet="4" activeTab="4"/>
  </bookViews>
  <sheets>
    <sheet name="TECHNICAL SHEET GARMENT" sheetId="1" r:id="rId1"/>
    <sheet name="WOMEN JKT COUNTER SAMPLE (OUTER" sheetId="10" r:id="rId2"/>
    <sheet name="WOMEN JKT COUNTER SAMPLE (INNER" sheetId="39" r:id="rId3"/>
    <sheet name="COMMENTS" sheetId="40" r:id="rId4"/>
    <sheet name="DETAILS OUTER JKT 1" sheetId="29" r:id="rId5"/>
    <sheet name="HOOD DETAILS" sheetId="41" r:id="rId6"/>
    <sheet name="DETAILS LINING JKT 1" sheetId="24" r:id="rId7"/>
    <sheet name="DETAILS INNER JKT 2 " sheetId="35" r:id="rId8"/>
    <sheet name="DETAILS LINING INNER JKT 2" sheetId="34" r:id="rId9"/>
    <sheet name="CONNECTION DETAILS" sheetId="38" r:id="rId10"/>
    <sheet name="COLOR SKETCH" sheetId="4" r:id="rId11"/>
    <sheet name="COLOR COMBINATION" sheetId="8" r:id="rId12"/>
    <sheet name="MARKING" sheetId="9" r:id="rId13"/>
    <sheet name="WOMEN JKT SIZE SPEC " sheetId="27" r:id="rId14"/>
    <sheet name="JACKET SKETCH MEASUREMENTS" sheetId="12" r:id="rId15"/>
    <sheet name="HANG TAGS" sheetId="37" r:id="rId16"/>
  </sheets>
  <externalReferences>
    <externalReference r:id="rId17"/>
  </externalReferences>
  <definedNames>
    <definedName name="_xlnm.Print_Area" localSheetId="11">'COLOR COMBINATION'!$A$1:$Q$54</definedName>
    <definedName name="_xlnm.Print_Area" localSheetId="10">'COLOR SKETCH'!$A$1:$L$39</definedName>
    <definedName name="_xlnm.Print_Area" localSheetId="3">COMMENTS!$A$1:$Q$196</definedName>
    <definedName name="_xlnm.Print_Area" localSheetId="8">'DETAILS LINING INNER JKT 2'!$A$1:$L$39</definedName>
    <definedName name="_xlnm.Print_Area" localSheetId="6">'DETAILS LINING JKT 1'!$A$1:$L$43</definedName>
    <definedName name="_xlnm.Print_Area" localSheetId="4">'DETAILS OUTER JKT 1'!$A$1:$L$43</definedName>
    <definedName name="_xlnm.Print_Area" localSheetId="15">'HANG TAGS'!$A$1:$M$37</definedName>
    <definedName name="_xlnm.Print_Area" localSheetId="5">'HOOD DETAILS'!$A$1:$L$37</definedName>
    <definedName name="_xlnm.Print_Area" localSheetId="14">'JACKET SKETCH MEASUREMENTS'!$A$1:$M$44</definedName>
    <definedName name="_xlnm.Print_Area" localSheetId="12">MARKING!$A$1:$L$9</definedName>
    <definedName name="_xlnm.Print_Area" localSheetId="0">'TECHNICAL SHEET GARMENT'!$A$1:$L$47</definedName>
    <definedName name="_xlnm.Print_Area" localSheetId="2">'WOMEN JKT COUNTER SAMPLE (INNER'!$A$1:$Q$67</definedName>
    <definedName name="_xlnm.Print_Area" localSheetId="1">'WOMEN JKT COUNTER SAMPLE (OUTER'!$A$1:$Q$39</definedName>
    <definedName name="_xlnm.Print_Area" localSheetId="13">'WOMEN JKT SIZE SPEC '!$A$1:$N$68</definedName>
    <definedName name="_xlnm.Print_Titles" localSheetId="13">'WOMEN JKT SIZE SPEC '!$1:$5</definedName>
  </definedNames>
  <calcPr calcId="144525" fullCalcOnLoad="1"/>
</workbook>
</file>

<file path=xl/calcChain.xml><?xml version="1.0" encoding="utf-8"?>
<calcChain xmlns="http://schemas.openxmlformats.org/spreadsheetml/2006/main">
  <c r="O67" i="39" l="1"/>
  <c r="O60" i="39"/>
  <c r="O56" i="39"/>
  <c r="O54" i="39"/>
  <c r="O52" i="39"/>
  <c r="O51" i="39"/>
  <c r="O50" i="39"/>
  <c r="O47" i="39"/>
  <c r="O46" i="39"/>
  <c r="O43" i="39"/>
  <c r="O37" i="10"/>
  <c r="O29" i="10"/>
  <c r="O28" i="10"/>
  <c r="O27" i="10"/>
  <c r="O24" i="10"/>
  <c r="O20" i="10"/>
  <c r="O18" i="10"/>
  <c r="O16" i="10"/>
  <c r="O11" i="10"/>
  <c r="O10" i="10"/>
  <c r="O9" i="10"/>
  <c r="K4" i="41"/>
  <c r="I4" i="41"/>
  <c r="B4" i="41"/>
  <c r="K3" i="41"/>
  <c r="I3" i="41"/>
  <c r="B3" i="41"/>
  <c r="A3" i="41"/>
  <c r="J2" i="41"/>
  <c r="B2" i="41"/>
  <c r="A2" i="41"/>
  <c r="I1" i="41"/>
  <c r="P4" i="40"/>
  <c r="N4" i="40"/>
  <c r="P3" i="40"/>
  <c r="B3" i="40"/>
  <c r="A3" i="40"/>
  <c r="O2" i="40"/>
  <c r="B2" i="40"/>
  <c r="A2" i="40"/>
  <c r="N1" i="40"/>
  <c r="P4" i="39"/>
  <c r="N4" i="39"/>
  <c r="P3" i="39"/>
  <c r="B3" i="39"/>
  <c r="A3" i="39"/>
  <c r="O2" i="39"/>
  <c r="B2" i="39"/>
  <c r="A2" i="39"/>
  <c r="N1" i="39"/>
  <c r="M24" i="27"/>
  <c r="L24" i="27"/>
  <c r="K24" i="27"/>
  <c r="I24" i="27"/>
  <c r="H24" i="27"/>
  <c r="J9" i="8"/>
  <c r="J30" i="8"/>
  <c r="I9" i="8"/>
  <c r="I30" i="8"/>
  <c r="H9" i="8"/>
  <c r="H30" i="8"/>
  <c r="M67" i="27"/>
  <c r="L67" i="27"/>
  <c r="K67" i="27"/>
  <c r="I67" i="27"/>
  <c r="H67" i="27"/>
  <c r="M66" i="27"/>
  <c r="L66" i="27"/>
  <c r="K66" i="27"/>
  <c r="I66" i="27"/>
  <c r="H66" i="27"/>
  <c r="L64" i="27"/>
  <c r="K64" i="27"/>
  <c r="M64" i="27"/>
  <c r="I64" i="27"/>
  <c r="H64" i="27"/>
  <c r="M63" i="27"/>
  <c r="L63" i="27"/>
  <c r="K63" i="27"/>
  <c r="I63" i="27"/>
  <c r="H63" i="27"/>
  <c r="M62" i="27"/>
  <c r="L62" i="27"/>
  <c r="K62" i="27"/>
  <c r="I62" i="27"/>
  <c r="H62" i="27"/>
  <c r="M61" i="27"/>
  <c r="L61" i="27"/>
  <c r="K61" i="27"/>
  <c r="I61" i="27"/>
  <c r="H61" i="27"/>
  <c r="M60" i="27"/>
  <c r="L60" i="27"/>
  <c r="K60" i="27"/>
  <c r="I60" i="27"/>
  <c r="H60" i="27"/>
  <c r="M58" i="27"/>
  <c r="L58" i="27"/>
  <c r="K58" i="27"/>
  <c r="I58" i="27"/>
  <c r="H58" i="27"/>
  <c r="M57" i="27"/>
  <c r="L57" i="27"/>
  <c r="K57" i="27"/>
  <c r="I57" i="27"/>
  <c r="H57" i="27"/>
  <c r="M56" i="27"/>
  <c r="L56" i="27"/>
  <c r="K56" i="27"/>
  <c r="I56" i="27"/>
  <c r="H56" i="27"/>
  <c r="M54" i="27"/>
  <c r="L54" i="27"/>
  <c r="K54" i="27"/>
  <c r="I54" i="27"/>
  <c r="H54" i="27"/>
  <c r="M53" i="27"/>
  <c r="L53" i="27"/>
  <c r="K53" i="27"/>
  <c r="I53" i="27"/>
  <c r="H53" i="27"/>
  <c r="M52" i="27"/>
  <c r="L52" i="27"/>
  <c r="K52" i="27"/>
  <c r="I52" i="27"/>
  <c r="H52" i="27"/>
  <c r="M51" i="27"/>
  <c r="L51" i="27"/>
  <c r="K51" i="27"/>
  <c r="I51" i="27"/>
  <c r="H51" i="27"/>
  <c r="M50" i="27"/>
  <c r="L50" i="27"/>
  <c r="K50" i="27"/>
  <c r="I50" i="27"/>
  <c r="H50" i="27"/>
  <c r="M49" i="27"/>
  <c r="L49" i="27"/>
  <c r="K49" i="27"/>
  <c r="I49" i="27"/>
  <c r="H49" i="27"/>
  <c r="M48" i="27"/>
  <c r="L48" i="27"/>
  <c r="K48" i="27"/>
  <c r="I48" i="27"/>
  <c r="H48" i="27"/>
  <c r="M47" i="27"/>
  <c r="L47" i="27"/>
  <c r="K47" i="27"/>
  <c r="I47" i="27"/>
  <c r="H47" i="27"/>
  <c r="M46" i="27"/>
  <c r="L46" i="27"/>
  <c r="K46" i="27"/>
  <c r="I46" i="27"/>
  <c r="H46" i="27"/>
  <c r="M45" i="27"/>
  <c r="L45" i="27"/>
  <c r="K45" i="27"/>
  <c r="I45" i="27"/>
  <c r="H45" i="27"/>
  <c r="M44" i="27"/>
  <c r="L44" i="27"/>
  <c r="K44" i="27"/>
  <c r="I44" i="27"/>
  <c r="H44" i="27"/>
  <c r="M43" i="27"/>
  <c r="L43" i="27"/>
  <c r="K43" i="27"/>
  <c r="I43" i="27"/>
  <c r="H43" i="27"/>
  <c r="M38" i="27"/>
  <c r="L38" i="27"/>
  <c r="K38" i="27"/>
  <c r="I38" i="27"/>
  <c r="H38" i="27"/>
  <c r="M37" i="27"/>
  <c r="L37" i="27"/>
  <c r="K37" i="27"/>
  <c r="I37" i="27"/>
  <c r="H37" i="27"/>
  <c r="M35" i="27"/>
  <c r="L35" i="27"/>
  <c r="K35" i="27"/>
  <c r="I35" i="27"/>
  <c r="H35" i="27"/>
  <c r="M34" i="27"/>
  <c r="L34" i="27"/>
  <c r="K34" i="27"/>
  <c r="I34" i="27"/>
  <c r="H34" i="27"/>
  <c r="M33" i="27"/>
  <c r="L33" i="27"/>
  <c r="K33" i="27"/>
  <c r="I33" i="27"/>
  <c r="H33" i="27"/>
  <c r="M32" i="27"/>
  <c r="L32" i="27"/>
  <c r="K32" i="27"/>
  <c r="I32" i="27"/>
  <c r="H32" i="27"/>
  <c r="L30" i="27"/>
  <c r="K30" i="27"/>
  <c r="M30" i="27"/>
  <c r="I30" i="27"/>
  <c r="H30" i="27"/>
  <c r="M29" i="27"/>
  <c r="L29" i="27"/>
  <c r="K29" i="27"/>
  <c r="I29" i="27"/>
  <c r="H29" i="27"/>
  <c r="M28" i="27"/>
  <c r="L28" i="27"/>
  <c r="K28" i="27"/>
  <c r="I28" i="27"/>
  <c r="H28" i="27"/>
  <c r="M27" i="27"/>
  <c r="L27" i="27"/>
  <c r="K27" i="27"/>
  <c r="I27" i="27"/>
  <c r="H27" i="27"/>
  <c r="M26" i="27"/>
  <c r="L26" i="27"/>
  <c r="K26" i="27"/>
  <c r="I26" i="27"/>
  <c r="H26" i="27"/>
  <c r="M23" i="27"/>
  <c r="L23" i="27"/>
  <c r="K23" i="27"/>
  <c r="I23" i="27"/>
  <c r="H23" i="27"/>
  <c r="M22" i="27"/>
  <c r="L22" i="27"/>
  <c r="K22" i="27"/>
  <c r="I22" i="27"/>
  <c r="H22" i="27"/>
  <c r="M20" i="27"/>
  <c r="L20" i="27"/>
  <c r="K20" i="27"/>
  <c r="I20" i="27"/>
  <c r="H20" i="27"/>
  <c r="M19" i="27"/>
  <c r="L19" i="27"/>
  <c r="K19" i="27"/>
  <c r="I19" i="27"/>
  <c r="H19" i="27"/>
  <c r="M18" i="27"/>
  <c r="L18" i="27"/>
  <c r="K18" i="27"/>
  <c r="I18" i="27"/>
  <c r="H18" i="27"/>
  <c r="M17" i="27"/>
  <c r="L17" i="27"/>
  <c r="K17" i="27"/>
  <c r="I17" i="27"/>
  <c r="H17" i="27"/>
  <c r="M16" i="27"/>
  <c r="L16" i="27"/>
  <c r="K16" i="27"/>
  <c r="I16" i="27"/>
  <c r="H16" i="27"/>
  <c r="M15" i="27"/>
  <c r="L15" i="27"/>
  <c r="K15" i="27"/>
  <c r="I15" i="27"/>
  <c r="H15" i="27"/>
  <c r="M14" i="27"/>
  <c r="L14" i="27"/>
  <c r="K14" i="27"/>
  <c r="I14" i="27"/>
  <c r="H14" i="27"/>
  <c r="M13" i="27"/>
  <c r="L13" i="27"/>
  <c r="K13" i="27"/>
  <c r="I13" i="27"/>
  <c r="H13" i="27"/>
  <c r="M12" i="27"/>
  <c r="L12" i="27"/>
  <c r="K12" i="27"/>
  <c r="I12" i="27"/>
  <c r="H12" i="27"/>
  <c r="M11" i="27"/>
  <c r="L11" i="27"/>
  <c r="K11" i="27"/>
  <c r="I11" i="27"/>
  <c r="H11" i="27"/>
  <c r="M10" i="27"/>
  <c r="L10" i="27"/>
  <c r="K10" i="27"/>
  <c r="I10" i="27"/>
  <c r="H10" i="27"/>
  <c r="M9" i="27"/>
  <c r="L9" i="27"/>
  <c r="K9" i="27"/>
  <c r="I9" i="27"/>
  <c r="H9" i="27"/>
  <c r="B2" i="10"/>
  <c r="B3" i="37"/>
  <c r="B2" i="37"/>
  <c r="B3" i="12"/>
  <c r="B2" i="12"/>
  <c r="B3" i="27"/>
  <c r="B2" i="27"/>
  <c r="A3" i="27"/>
  <c r="A2" i="27"/>
  <c r="B3" i="10"/>
  <c r="A3" i="10"/>
  <c r="A2" i="10"/>
  <c r="B3" i="9"/>
  <c r="B2" i="9"/>
  <c r="B3" i="8"/>
  <c r="B2" i="8"/>
  <c r="B3" i="4"/>
  <c r="B2" i="4"/>
  <c r="B3" i="38"/>
  <c r="B2" i="38"/>
  <c r="B3" i="34"/>
  <c r="B2" i="34"/>
  <c r="B3" i="35"/>
  <c r="B2" i="35"/>
  <c r="B3" i="24"/>
  <c r="B2" i="24"/>
  <c r="B3" i="29"/>
  <c r="B2" i="29"/>
  <c r="M2" i="27"/>
  <c r="J16" i="8"/>
  <c r="J2" i="29"/>
  <c r="A3" i="37"/>
  <c r="A3" i="12"/>
  <c r="A3" i="9"/>
  <c r="A3" i="8"/>
  <c r="A3" i="4"/>
  <c r="A3" i="38"/>
  <c r="A3" i="34"/>
  <c r="A3" i="35"/>
  <c r="A3" i="24"/>
  <c r="A3" i="29"/>
  <c r="M2" i="37"/>
  <c r="B4" i="37"/>
  <c r="K4" i="37"/>
  <c r="M4" i="37"/>
  <c r="M2" i="12"/>
  <c r="B4" i="12"/>
  <c r="L4" i="27"/>
  <c r="K4" i="38"/>
  <c r="I4" i="38"/>
  <c r="K3" i="38"/>
  <c r="I3" i="38"/>
  <c r="J2" i="38"/>
  <c r="A2" i="38"/>
  <c r="I1" i="38"/>
  <c r="K30" i="8"/>
  <c r="M3" i="37"/>
  <c r="K3" i="37"/>
  <c r="A2" i="37"/>
  <c r="K1" i="37"/>
  <c r="M4" i="12"/>
  <c r="K4" i="12"/>
  <c r="M3" i="12"/>
  <c r="K3" i="12"/>
  <c r="A2" i="12"/>
  <c r="K1" i="12"/>
  <c r="L1" i="27"/>
  <c r="P4" i="10"/>
  <c r="N4" i="10"/>
  <c r="P3" i="10"/>
  <c r="O2" i="10"/>
  <c r="N1" i="10"/>
  <c r="L4" i="9"/>
  <c r="J4" i="9"/>
  <c r="L3" i="9"/>
  <c r="K2" i="9"/>
  <c r="A2" i="9"/>
  <c r="J1" i="9"/>
  <c r="K16" i="8"/>
  <c r="I16" i="8"/>
  <c r="H16" i="8"/>
  <c r="O4" i="8"/>
  <c r="L4" i="8"/>
  <c r="O3" i="8"/>
  <c r="M2" i="8"/>
  <c r="A2" i="8"/>
  <c r="L1" i="8"/>
  <c r="K4" i="4"/>
  <c r="I4" i="4"/>
  <c r="K3" i="4"/>
  <c r="I3" i="4"/>
  <c r="J2" i="4"/>
  <c r="A2" i="4"/>
  <c r="I1" i="4"/>
  <c r="K4" i="34"/>
  <c r="I4" i="34"/>
  <c r="K3" i="34"/>
  <c r="I3" i="34"/>
  <c r="J2" i="34"/>
  <c r="A2" i="34"/>
  <c r="I1" i="34"/>
  <c r="K4" i="35"/>
  <c r="I4" i="35"/>
  <c r="K3" i="35"/>
  <c r="I3" i="35"/>
  <c r="J2" i="35"/>
  <c r="A2" i="35"/>
  <c r="I1" i="35"/>
  <c r="K4" i="24"/>
  <c r="I4" i="24"/>
  <c r="K3" i="24"/>
  <c r="I3" i="24"/>
  <c r="J2" i="24"/>
  <c r="A2" i="24"/>
  <c r="I1" i="24"/>
  <c r="K4" i="29"/>
  <c r="I4" i="29"/>
  <c r="K3" i="29"/>
  <c r="I3" i="29"/>
  <c r="A2" i="29"/>
  <c r="I1" i="29"/>
  <c r="B4" i="1"/>
  <c r="B4" i="39"/>
  <c r="B4" i="10"/>
  <c r="B4" i="24"/>
  <c r="B4" i="34"/>
  <c r="B4" i="4"/>
  <c r="B4" i="8"/>
  <c r="B4" i="29"/>
  <c r="B4" i="38"/>
  <c r="B4" i="27"/>
  <c r="B4" i="40"/>
  <c r="B4" i="35"/>
  <c r="B4" i="9"/>
</calcChain>
</file>

<file path=xl/sharedStrings.xml><?xml version="1.0" encoding="utf-8"?>
<sst xmlns="http://schemas.openxmlformats.org/spreadsheetml/2006/main" count="1331" uniqueCount="360">
  <si>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</si>
  <si>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</si>
  <si>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</si>
  <si>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</si>
  <si>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</si>
  <si>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</si>
  <si>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</si>
  <si>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</si>
  <si>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</si>
  <si>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</si>
  <si>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</si>
  <si>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</si>
  <si>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</si>
  <si>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</si>
  <si>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</si>
  <si>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</si>
  <si>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</si>
  <si>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</si>
  <si>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</si>
  <si>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</si>
  <si>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</si>
  <si>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</si>
  <si>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</si>
  <si>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</si>
  <si>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</si>
  <si>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</si>
  <si>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>BACK JACKET MEASUREMENTS (IN CM)</t>
  </si>
  <si>
    <t>COLLAR MEASUREMENTS (IN CM)</t>
  </si>
  <si>
    <t>HOOD MEASUREMENTS (IN CM)</t>
  </si>
  <si>
    <t>HOW TO TAKE MEASUREMENTS</t>
  </si>
  <si>
    <t>KA</t>
  </si>
  <si>
    <t>COLLAR HEIGHT AT MIDDLE FRONT</t>
  </si>
  <si>
    <t>B</t>
  </si>
  <si>
    <t>C</t>
  </si>
  <si>
    <t>D</t>
  </si>
  <si>
    <t>IA</t>
  </si>
  <si>
    <t>SHOULDER LENGHT</t>
  </si>
  <si>
    <t>LA</t>
  </si>
  <si>
    <t>LB</t>
  </si>
  <si>
    <t>LC</t>
  </si>
  <si>
    <t>LC'</t>
  </si>
  <si>
    <t>N</t>
  </si>
  <si>
    <t>TOTAL SLEEVE LENGHT</t>
  </si>
  <si>
    <t>R</t>
  </si>
  <si>
    <t>UB1</t>
  </si>
  <si>
    <t>UC3</t>
  </si>
  <si>
    <t>VB</t>
  </si>
  <si>
    <t xml:space="preserve"> HANG TAG</t>
  </si>
  <si>
    <t xml:space="preserve"> </t>
  </si>
  <si>
    <r>
      <t xml:space="preserve">LABELS </t>
    </r>
    <r>
      <rPr>
        <b/>
        <sz val="14"/>
        <color indexed="10"/>
        <rFont val="Calibri"/>
        <family val="2"/>
      </rPr>
      <t>INNER JKT</t>
    </r>
  </si>
  <si>
    <t>XXXL</t>
  </si>
  <si>
    <t>DETAILS JKT</t>
  </si>
  <si>
    <t>DETAILS INNER JKT</t>
  </si>
  <si>
    <t>LOCAL</t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</si>
  <si>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</si>
  <si>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</si>
  <si>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FABRIC  </t>
    </r>
    <r>
      <rPr>
        <b/>
        <sz val="14"/>
        <color indexed="10"/>
        <rFont val="Calibri"/>
        <family val="2"/>
      </rPr>
      <t xml:space="preserve"> INNER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</si>
  <si>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</si>
  <si>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>HANGTAG LAFUMA CORPORATE</t>
  </si>
  <si>
    <t>GENCODE STICKER</t>
  </si>
  <si>
    <t>POLYBAG</t>
  </si>
  <si>
    <r>
      <t xml:space="preserve">MARKING  </t>
    </r>
    <r>
      <rPr>
        <b/>
        <sz val="12"/>
        <color indexed="10"/>
        <rFont val="Calibri"/>
        <family val="2"/>
      </rPr>
      <t>OUTER JKT</t>
    </r>
  </si>
  <si>
    <t xml:space="preserve">HOW TO ATTACH HANG TAGS </t>
  </si>
  <si>
    <t xml:space="preserve">   </t>
  </si>
  <si>
    <t>Triple star</t>
  </si>
  <si>
    <t xml:space="preserve">Refer artwork for position </t>
  </si>
  <si>
    <t xml:space="preserve">  </t>
  </si>
  <si>
    <r>
      <t xml:space="preserve">TRIMMING AND ACCESSORIES </t>
    </r>
    <r>
      <rPr>
        <b/>
        <sz val="14"/>
        <color indexed="10"/>
        <rFont val="Calibri"/>
        <family val="2"/>
      </rPr>
      <t>INNER  JKT</t>
    </r>
  </si>
  <si>
    <t>UA1</t>
  </si>
  <si>
    <t>NECK WIDTH</t>
  </si>
  <si>
    <t>UA2</t>
  </si>
  <si>
    <t>FRONT NECK DEPTH</t>
  </si>
  <si>
    <t>JA</t>
  </si>
  <si>
    <r>
      <t xml:space="preserve">1/2 BOTTOM ROUND </t>
    </r>
    <r>
      <rPr>
        <sz val="12"/>
        <color indexed="10"/>
        <rFont val="Calibri"/>
        <family val="2"/>
      </rPr>
      <t>RELAXED</t>
    </r>
  </si>
  <si>
    <t>TOTAL LENGHT FROM HPS</t>
  </si>
  <si>
    <t>JC</t>
  </si>
  <si>
    <t>FRONT YOKE HEIGHT</t>
  </si>
  <si>
    <t xml:space="preserve"> +/- 0.5 cm</t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</si>
  <si>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</si>
  <si>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>1/2 CUFF WIDTH</t>
    </r>
    <r>
      <rPr>
        <sz val="12"/>
        <color indexed="10"/>
        <rFont val="Calibri"/>
        <family val="2"/>
      </rPr>
      <t xml:space="preserve"> STRETCHED</t>
    </r>
  </si>
  <si>
    <t>S1</t>
  </si>
  <si>
    <t>BACK YOKE HEIGHT</t>
  </si>
  <si>
    <t>VHB</t>
  </si>
  <si>
    <t>HOOD HEIGHT ON SHOULDER POINT</t>
  </si>
  <si>
    <t>OTHER MEASUREMENTS (IN CM)</t>
  </si>
  <si>
    <t>Z1</t>
  </si>
  <si>
    <t>MIDDLE FRONT ZIPPER LENGHT</t>
  </si>
  <si>
    <t>Z2</t>
  </si>
  <si>
    <t>FRONT POCKET LENGHT</t>
  </si>
  <si>
    <t>SILICA GEL DMF U FREE
5gr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</si>
  <si>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</si>
  <si>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 xml:space="preserve">SUPPLIER : </t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</si>
  <si>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</si>
  <si>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>SUPPLIER</t>
  </si>
  <si>
    <t xml:space="preserve"> REF</t>
  </si>
  <si>
    <t>VHA</t>
  </si>
  <si>
    <t>HOOD HEIGHT ON FRONT</t>
  </si>
  <si>
    <t>NECKLINE LENGHT</t>
  </si>
  <si>
    <t>KD</t>
  </si>
  <si>
    <t>OUTER JACKET</t>
  </si>
  <si>
    <t>DETAILS LINING INNER JKT</t>
  </si>
  <si>
    <t>WINTER 2018/19</t>
  </si>
  <si>
    <r>
      <rPr>
        <b/>
        <u/>
        <sz val="14"/>
        <color indexed="12"/>
        <rFont val="Calibri"/>
        <family val="2"/>
      </rPr>
      <t>FABRIC:</t>
    </r>
    <r>
      <rPr>
        <b/>
        <sz val="14"/>
        <color indexed="10"/>
        <rFont val="Calibri"/>
        <family val="2"/>
      </rPr>
      <t/>
    </r>
  </si>
  <si>
    <r>
      <t xml:space="preserve">Measures to follow for making 1st c/s </t>
    </r>
    <r>
      <rPr>
        <sz val="10"/>
        <rFont val="Calibri"/>
        <family val="2"/>
      </rPr>
      <t>SIZE M</t>
    </r>
  </si>
  <si>
    <r>
      <t xml:space="preserve">FRONT BREADTH </t>
    </r>
    <r>
      <rPr>
        <sz val="12"/>
        <color indexed="10"/>
        <rFont val="Calibri"/>
        <family val="2"/>
      </rPr>
      <t>AT 13CM FROM HPS</t>
    </r>
  </si>
  <si>
    <r>
      <t xml:space="preserve">1/2 WAIST ROUND </t>
    </r>
    <r>
      <rPr>
        <sz val="12"/>
        <color indexed="10"/>
        <rFont val="Calibri"/>
        <family val="2"/>
      </rPr>
      <t>AT 42CM FROM HPS</t>
    </r>
  </si>
  <si>
    <t>ARMHOLE HEIGHT</t>
  </si>
  <si>
    <r>
      <t xml:space="preserve">1/2 ELBOW WIDTH </t>
    </r>
    <r>
      <rPr>
        <sz val="12"/>
        <color indexed="10"/>
        <rFont val="Calibri"/>
        <family val="2"/>
      </rPr>
      <t>AT 28CM FROM BOTTOM</t>
    </r>
  </si>
  <si>
    <r>
      <t xml:space="preserve">BACK BREADTH </t>
    </r>
    <r>
      <rPr>
        <sz val="12"/>
        <color indexed="10"/>
        <rFont val="Calibri"/>
        <family val="2"/>
      </rPr>
      <t>AT 13CM FROM HPS</t>
    </r>
  </si>
  <si>
    <r>
      <t xml:space="preserve">1/2 ELBOW WIDTH </t>
    </r>
    <r>
      <rPr>
        <sz val="12"/>
        <color indexed="10"/>
        <rFont val="Calibri"/>
        <family val="2"/>
      </rPr>
      <t>AT 27CM FROM BOTTOM</t>
    </r>
  </si>
  <si>
    <t>CONNEXION DETAILS</t>
  </si>
  <si>
    <t xml:space="preserve">WOMEN JACKET SIZE SPEC </t>
  </si>
  <si>
    <t>FRONT LOFT JACKET MEASUREMENTS (IN CM)</t>
  </si>
  <si>
    <t>DETAILS LINING OUTER JKT</t>
  </si>
  <si>
    <t>DATE:</t>
  </si>
  <si>
    <t>PRIMA CHANNEL</t>
  </si>
  <si>
    <t>MARJORIE</t>
  </si>
  <si>
    <t>FLAPS + EMBROIDERIES BACKSIDE</t>
  </si>
  <si>
    <t>INNER JACKET</t>
  </si>
  <si>
    <t>MAX
zipper</t>
  </si>
  <si>
    <t>Front zip</t>
  </si>
  <si>
    <t>Inside Jacket / 3in1 system</t>
  </si>
  <si>
    <t>DRAGON TIMES</t>
  </si>
  <si>
    <r>
      <t xml:space="preserve">12mm FLAT METAL SNAP - INVISIBLE
</t>
    </r>
    <r>
      <rPr>
        <sz val="12"/>
        <rFont val="Calibri"/>
        <family val="2"/>
      </rPr>
      <t>(female &amp; male part)</t>
    </r>
  </si>
  <si>
    <r>
      <t xml:space="preserve">12mm FLAT METAL SNAP  
</t>
    </r>
    <r>
      <rPr>
        <sz val="12"/>
        <rFont val="Calibri"/>
        <family val="2"/>
      </rPr>
      <t>(male part)</t>
    </r>
  </si>
  <si>
    <t xml:space="preserve">2x cuff adjustement
</t>
  </si>
  <si>
    <t xml:space="preserve">INVISIBLE PLASTIC SNAP BUTTON </t>
  </si>
  <si>
    <t>UNITEX</t>
  </si>
  <si>
    <t>WEBBING 10mm width</t>
  </si>
  <si>
    <t xml:space="preserve">JKT connection 
1x back neckline
2x bottom sleeve </t>
  </si>
  <si>
    <t>2,5 mm ELASTIC CORD STRING</t>
  </si>
  <si>
    <t>10mm METAL EYELET</t>
  </si>
  <si>
    <t>1x back neckline
2x bottom sleeve</t>
  </si>
  <si>
    <t>EMBROIDERY LAFUMA 60mm</t>
  </si>
  <si>
    <t>Right top front / 
OUTER JKT</t>
  </si>
  <si>
    <t>Embroidery LEAF 20mm</t>
  </si>
  <si>
    <t>Center on top sleeve / 
OUTER JKT</t>
  </si>
  <si>
    <t>WOVEN LABEL CLIMACTIVE</t>
  </si>
  <si>
    <t>LW050-E</t>
  </si>
  <si>
    <t>TRIPLE STAR</t>
  </si>
  <si>
    <t>LEFT BOTTOM SIDE</t>
  </si>
  <si>
    <t xml:space="preserve">WOVEN LABEL
</t>
  </si>
  <si>
    <t>LW033-E</t>
  </si>
  <si>
    <t>SML</t>
  </si>
  <si>
    <t>Care Label &amp; P.O. Label</t>
  </si>
  <si>
    <t>LC011-E</t>
  </si>
  <si>
    <t xml:space="preserve">left side seam </t>
  </si>
  <si>
    <t>ON THE LEFT POCKET
REFER TO THE LINING PAGE</t>
  </si>
  <si>
    <t>STANDARD</t>
  </si>
  <si>
    <t>Neckline / centered 
INNER JACKET</t>
  </si>
  <si>
    <t>left side seam 
INNER JACKET</t>
  </si>
  <si>
    <t xml:space="preserve">HANG TAG CLIMACTIVE
</t>
  </si>
  <si>
    <t>EMBROIDERY LAFUMA
60mm</t>
  </si>
  <si>
    <t>EMBROIDERY LEAF
20mm</t>
  </si>
  <si>
    <t>LEFT TOP SLEEVE
* CENTRED: 8cm from top sleeve</t>
  </si>
  <si>
    <t>Woven label CLIMACTIVE</t>
  </si>
  <si>
    <r>
      <t xml:space="preserve">INSERT ON LEFT SIDE SEAM
PATCH ON BACK
</t>
    </r>
    <r>
      <rPr>
        <b/>
        <sz val="12"/>
        <color indexed="8"/>
        <rFont val="Calibri"/>
        <family val="2"/>
      </rPr>
      <t>*15cm from bottom</t>
    </r>
    <r>
      <rPr>
        <sz val="12"/>
        <color indexed="8"/>
        <rFont val="Calibri"/>
        <family val="2"/>
      </rPr>
      <t xml:space="preserve">
</t>
    </r>
  </si>
  <si>
    <t>RIGHT TOP FRONT 
* VERTICAL POSITION : 1,5cm from yoke
* ALONG FRONTZIPPER : 1 ,5 cm from front zipper</t>
  </si>
  <si>
    <t xml:space="preserve">1/2 BOTTOM RELAXED ROUND </t>
  </si>
  <si>
    <t>FLYING TEX</t>
  </si>
  <si>
    <r>
      <t xml:space="preserve">SHELL 1
</t>
    </r>
    <r>
      <rPr>
        <b/>
        <sz val="12"/>
        <color indexed="10"/>
        <rFont val="Calibri"/>
        <family val="2"/>
      </rPr>
      <t>PFM0025V4 3L</t>
    </r>
  </si>
  <si>
    <t>OUTER JKT
+ POCKET BAG</t>
  </si>
  <si>
    <t>NON WOVEN</t>
  </si>
  <si>
    <t>LFV11492</t>
  </si>
  <si>
    <r>
      <t xml:space="preserve">SHELL 2
</t>
    </r>
    <r>
      <rPr>
        <b/>
        <sz val="12"/>
        <color indexed="10"/>
        <rFont val="Calibri"/>
        <family val="2"/>
      </rPr>
      <t>PR21</t>
    </r>
  </si>
  <si>
    <t>BRUSHED TRICOT</t>
  </si>
  <si>
    <t>POCKET BAG</t>
  </si>
  <si>
    <t>JKT connection patch on webbing
1x back neckline webbing
2x bottom sleeve webbing</t>
  </si>
  <si>
    <t>Front Hood adjustment to hold cord stopper</t>
  </si>
  <si>
    <t xml:space="preserve">Front Hood adjustment </t>
  </si>
  <si>
    <r>
      <rPr>
        <b/>
        <sz val="12"/>
        <color indexed="10"/>
        <rFont val="Calibri"/>
        <family val="2"/>
      </rPr>
      <t xml:space="preserve">Zipper VISLON # 3 </t>
    </r>
    <r>
      <rPr>
        <b/>
        <sz val="12"/>
        <rFont val="Calibri"/>
        <family val="2"/>
      </rPr>
      <t xml:space="preserve">- 1WAY - SEPARABLE - </t>
    </r>
    <r>
      <rPr>
        <b/>
        <sz val="12"/>
        <color indexed="10"/>
        <rFont val="Calibri"/>
        <family val="2"/>
      </rPr>
      <t>LEFT INSERT</t>
    </r>
    <r>
      <rPr>
        <b/>
        <sz val="12"/>
        <rFont val="Calibri"/>
        <family val="2"/>
      </rPr>
      <t xml:space="preserve">
 VSOR-36 DA E P12 KENSIN MUSI N-ANTI NEWKOB4</t>
    </r>
  </si>
  <si>
    <r>
      <rPr>
        <b/>
        <sz val="12"/>
        <color indexed="10"/>
        <rFont val="Calibri"/>
        <family val="2"/>
      </rPr>
      <t xml:space="preserve">Zipper VISLON # 3 </t>
    </r>
    <r>
      <rPr>
        <b/>
        <sz val="12"/>
        <rFont val="Calibri"/>
        <family val="2"/>
      </rPr>
      <t xml:space="preserve">- 1WAY - SEPARABLE - REVERSIBLE PULLER - </t>
    </r>
    <r>
      <rPr>
        <b/>
        <sz val="12"/>
        <color indexed="10"/>
        <rFont val="Calibri"/>
        <family val="2"/>
      </rPr>
      <t>RIGHT INSERT</t>
    </r>
    <r>
      <rPr>
        <b/>
        <sz val="12"/>
        <rFont val="Calibri"/>
        <family val="2"/>
      </rPr>
      <t xml:space="preserve">
VSOR-38 DU2 E P12 KENSIN MUSI N-ANTI NEWKOB4</t>
    </r>
  </si>
  <si>
    <t>PFM0025V45 3L - FLYING TEX</t>
  </si>
  <si>
    <t>TAFFETA 210T</t>
  </si>
  <si>
    <t>SLEEVE LINING</t>
  </si>
  <si>
    <t>COMMENTS - 04/05/2017</t>
  </si>
  <si>
    <t>UB2</t>
  </si>
  <si>
    <t>COLLAR LENGHT AT THE TOP EDGE</t>
  </si>
  <si>
    <t xml:space="preserve">VA </t>
  </si>
  <si>
    <t>HOOD LENGTH</t>
  </si>
  <si>
    <t>Please make the first sample in size M, with correct fabric, available colors &amp; trims.</t>
  </si>
  <si>
    <t>IA'</t>
  </si>
  <si>
    <r>
      <t xml:space="preserve">1/2 BOTTOM ROUND </t>
    </r>
    <r>
      <rPr>
        <sz val="12"/>
        <color indexed="10"/>
        <rFont val="Calibri"/>
        <family val="2"/>
      </rPr>
      <t>STRETCHED</t>
    </r>
  </si>
  <si>
    <r>
      <t xml:space="preserve">SIZE WOVEN LABEL </t>
    </r>
    <r>
      <rPr>
        <b/>
        <sz val="14"/>
        <color indexed="10"/>
        <rFont val="Calibri"/>
        <family val="2"/>
      </rPr>
      <t>MMG 
ALPHA WOMEN /TOP</t>
    </r>
  </si>
  <si>
    <t>LWS18-04</t>
  </si>
  <si>
    <t>LD ULSTER 3in1 JKT</t>
  </si>
  <si>
    <t>YKK</t>
  </si>
  <si>
    <t>1st sample measures the 12/06/2017</t>
  </si>
  <si>
    <t>39,,5</t>
  </si>
  <si>
    <t>Comments on 1st sample the 13/06/2017</t>
  </si>
  <si>
    <t>Remove CAROLTEX fabric on shoulder patch</t>
  </si>
  <si>
    <t>Move down pocket bag until bottom hem, only 1 layer pocket bag</t>
  </si>
  <si>
    <t>Add top yoke on back with 2,5cm hem free</t>
  </si>
  <si>
    <t xml:space="preserve">Remove zipper puller on front </t>
  </si>
  <si>
    <t>Remove gunflap on top front with snap, keep top yoke with 2,5 cm hem free</t>
  </si>
  <si>
    <t>5x Front opening
2x Cuff adjustement
2x Pocket</t>
  </si>
  <si>
    <t>NORTH SEA
8604</t>
  </si>
  <si>
    <t>BLUE SENSE</t>
  </si>
  <si>
    <t>INSIGNA BLUE</t>
  </si>
  <si>
    <t>BLACK
0247</t>
  </si>
  <si>
    <t>NOIR</t>
  </si>
  <si>
    <t>RUBY RED
8601</t>
  </si>
  <si>
    <t>PORT ROYAL</t>
  </si>
  <si>
    <t>MMG CORD STOPPER
20MM+SLIT</t>
  </si>
  <si>
    <t>EIS15U-XMSTP01</t>
  </si>
  <si>
    <t>MMG WEBBING 5MM WIDTH</t>
  </si>
  <si>
    <t>EIS15U-XMTRE01</t>
  </si>
  <si>
    <t>YF ZIPPER</t>
  </si>
  <si>
    <t>Measures to improve for making 2nd sample</t>
  </si>
  <si>
    <t>Tab height on bottom sleeve must be 4cm</t>
  </si>
  <si>
    <t>Remove back hood adjustement with velcro</t>
  </si>
  <si>
    <t>Move 1cm down bottom pocket, follow marking on sample</t>
  </si>
  <si>
    <t>Insert front tab i/o patched (keep it centered)</t>
  </si>
  <si>
    <t>Remove seam cuff on bottom sleeve + loop, keep tab + snap to adjustement, make hem 3cm height</t>
  </si>
  <si>
    <t>* Reduce front breadth by 1,5cm</t>
  </si>
  <si>
    <t>* Reduce back breadht by 0,5cm</t>
  </si>
  <si>
    <t>Please make 2nd sample following comments above, only OUTER JACKET</t>
  </si>
  <si>
    <t>PLASTIC PEARL</t>
  </si>
  <si>
    <t>CP-A1</t>
  </si>
  <si>
    <t>HANG TAG LOW IMPACT</t>
  </si>
  <si>
    <t>HT394299-E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</si>
  <si>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</si>
  <si>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</si>
  <si>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BLACK</t>
  </si>
  <si>
    <t>WHITE</t>
  </si>
  <si>
    <t>cord puller</t>
  </si>
  <si>
    <t>ZP072-E</t>
  </si>
  <si>
    <t>NORTH SEA
TAPE : 579
TEETH : DARK NICKEL</t>
  </si>
  <si>
    <t>RUBY RED
TAPE : 964
TEETH : DARK NICKEL</t>
  </si>
  <si>
    <t>BLACK
TAPE : 580
TEETH : DARK NICKEL</t>
  </si>
  <si>
    <t>Remove embroideries</t>
  </si>
  <si>
    <t>HORTENSIA
18-1635 TCX</t>
  </si>
  <si>
    <t>CARBONE GREY
19-0203 TCX</t>
  </si>
  <si>
    <t>TOP &amp; BACK YOKE</t>
  </si>
  <si>
    <t>Remove full seam tape, use overlock + stitching</t>
  </si>
  <si>
    <t>ANTIC SILVER</t>
  </si>
  <si>
    <t>Add CAROLTEX fabrics on top yoke (front and back), same as 1st sample, for BULK use LOCAL NYLON PR20</t>
  </si>
  <si>
    <t>Remove technowarm woven label</t>
  </si>
  <si>
    <t>Remove Technowarm Hang tag</t>
  </si>
  <si>
    <t>GRENAT</t>
  </si>
  <si>
    <t>WEBBING 5mm</t>
  </si>
  <si>
    <t>LOCAL / MING SHYANG</t>
  </si>
  <si>
    <t>F196</t>
  </si>
  <si>
    <t>F197</t>
  </si>
  <si>
    <t xml:space="preserve">MAIN LABEL
</t>
  </si>
  <si>
    <t>LW034-E</t>
  </si>
  <si>
    <t>1x Front zipper</t>
  </si>
  <si>
    <t>Comments in Taipei the 14/07/2017</t>
  </si>
  <si>
    <t>Comments on 2nd sample in France the 07/08/2017</t>
  </si>
  <si>
    <t>2nd sample measures the 07/08/2017</t>
  </si>
  <si>
    <t>21,,5</t>
  </si>
  <si>
    <t>Measures to follow for making SMS</t>
  </si>
  <si>
    <t>MEASURES OUTER JACKET</t>
  </si>
  <si>
    <t>Increase 1/2 waist round by 4 cm to have 52cm i/o 48cm</t>
  </si>
  <si>
    <t>Increase front neck depth by 0,5cm to have 9cm i/o 8,5cm</t>
  </si>
  <si>
    <t>Follow comments for making SMS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</si>
  <si>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</si>
  <si>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</si>
  <si>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 xml:space="preserve">FRONT ZIPPER </t>
  </si>
  <si>
    <t>Missing hang tag MIX &amp; MATCH, add it for BULK</t>
  </si>
  <si>
    <t>FULL SEAM TAPE</t>
  </si>
  <si>
    <r>
      <t>SHELL 3</t>
    </r>
    <r>
      <rPr>
        <sz val="12"/>
        <color indexed="8"/>
        <rFont val="Calibri"/>
        <family val="2"/>
      </rPr>
      <t xml:space="preserve">
</t>
    </r>
    <r>
      <rPr>
        <b/>
        <sz val="12"/>
        <color indexed="8"/>
        <rFont val="Calibri"/>
        <family val="2"/>
      </rPr>
      <t>PR20 NYLON FD (BULK)</t>
    </r>
  </si>
  <si>
    <t>RUBY RED</t>
  </si>
  <si>
    <t>On RUBY RED style, use nylon PR20 color RUBY RED i/o HORTENSIA, keep fleece PR21 HORTENSIA</t>
  </si>
  <si>
    <t>On BLACK style, use nylon PR20 color BLACK i/o CARBONE, keep fleece PR21 CARBONE</t>
  </si>
  <si>
    <t>V1</t>
  </si>
  <si>
    <t>SMALL
HT-394082-E</t>
  </si>
  <si>
    <t>SMALL
HT394146-E</t>
  </si>
  <si>
    <t>SMS measure color NORTH SEA the 27/11/2017</t>
  </si>
  <si>
    <t>Measures to follow for BULK size M</t>
  </si>
  <si>
    <t>HANG TAG</t>
  </si>
  <si>
    <t>Hang tag corporate and climactive must be small # HT-394082-E &amp; HT394146-E</t>
  </si>
  <si>
    <r>
      <rPr>
        <b/>
        <sz val="12"/>
        <color indexed="10"/>
        <rFont val="Calibri"/>
        <family val="2"/>
      </rPr>
      <t>Zipper DELRIN # 5</t>
    </r>
    <r>
      <rPr>
        <b/>
        <sz val="12"/>
        <rFont val="Calibri"/>
        <family val="2"/>
      </rPr>
      <t xml:space="preserve">
1WAY - separable - autolock</t>
    </r>
    <r>
      <rPr>
        <sz val="12"/>
        <rFont val="Calibri"/>
        <family val="2"/>
      </rPr>
      <t xml:space="preserve">
SD51MA.RT</t>
    </r>
  </si>
  <si>
    <t>Front zipper must be 1way i/o 2 ways on SMS</t>
  </si>
  <si>
    <t>TON/TON
GREY</t>
  </si>
  <si>
    <t>NORTH SEA
TAPE : 196
TEETH : DARK NICKEL</t>
  </si>
  <si>
    <t>QUALITY</t>
  </si>
  <si>
    <t>Improve snap quality, some are broken on SMS</t>
  </si>
  <si>
    <t>Add full seam tape tone on tone GREY</t>
  </si>
  <si>
    <t>Increase front neck drop by 1cm to have 9,5cm i/o 8,5cm on SMS</t>
  </si>
  <si>
    <t>Move 2cm down front pocket</t>
  </si>
  <si>
    <t>NORTH SEA</t>
  </si>
  <si>
    <t>COLORS INNER JACKET</t>
  </si>
  <si>
    <t>COLORS OUTER JACKET</t>
  </si>
  <si>
    <t>On style NORTH SEA, front zipper tape must be #196 i/o #579</t>
  </si>
  <si>
    <t>On style NORTH SEA, zipper puller must be tone on tone NORTH SEA</t>
  </si>
  <si>
    <t>On RUBY RED style, zipper puller must be tone on tone RUBY RED</t>
  </si>
  <si>
    <t>Please refer to modification and send comformity sample to France</t>
  </si>
  <si>
    <t>Increase collar lenght at top edge by 2cm to have 52cm i/o 50cm</t>
  </si>
  <si>
    <t xml:space="preserve">         Increase by 1cm side panel on chest line (cut out)</t>
  </si>
  <si>
    <t>Comments on SMS the 11/12/2017</t>
  </si>
  <si>
    <t>COLLAR HEIGHT</t>
  </si>
  <si>
    <t>Give a room at woman breast (refer to red line on sketch patern)</t>
  </si>
  <si>
    <t xml:space="preserve">         Make a dart 2cm depth on patern side panel (not on garment)</t>
  </si>
  <si>
    <t>Patern modification will increase armhole height to have 23,5cm i/o 22,5cm</t>
  </si>
  <si>
    <t>Reduce front breadth by 1cm to have 37cm i/o 38cm</t>
  </si>
  <si>
    <t>TO Amenda,</t>
    <phoneticPr fontId="26" type="noConversion"/>
  </si>
  <si>
    <r>
      <rPr>
        <b/>
        <sz val="12"/>
        <color indexed="10"/>
        <rFont val="Calibri"/>
        <family val="2"/>
      </rPr>
      <t>INNER PRODUCT</t>
    </r>
    <r>
      <rPr>
        <b/>
        <sz val="12"/>
        <rFont val="Calibri"/>
        <family val="2"/>
      </rPr>
      <t xml:space="preserve">      MEASUREMENTS IN CM  </t>
    </r>
    <r>
      <rPr>
        <b/>
        <sz val="28"/>
        <rFont val="細明體"/>
        <family val="3"/>
        <charset val="136"/>
      </rPr>
      <t>內夾克</t>
    </r>
    <phoneticPr fontId="26" type="noConversion"/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</si>
  <si>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  </t>
    </r>
    <r>
      <rPr>
        <b/>
        <sz val="28"/>
        <rFont val="細明體"/>
        <family val="3"/>
        <charset val="136"/>
      </rPr>
      <t>外夾克</t>
    </r>
    <phoneticPr fontId="26" type="noConversion"/>
  </si>
  <si>
    <t>色組#8601, 拉鍊拉片ZP072-E顏色改RUBY RED (i/o BLACK)</t>
    <phoneticPr fontId="26" type="noConversion"/>
  </si>
  <si>
    <t>色組#8604, 拉鍊拉片ZP072-E顏色改NORTH SEA (i/o BLACK)</t>
    <phoneticPr fontId="26" type="noConversion"/>
  </si>
  <si>
    <t>外夾克配色：</t>
    <phoneticPr fontId="26" type="noConversion"/>
  </si>
  <si>
    <t>內夾克配色：</t>
    <phoneticPr fontId="26" type="noConversion"/>
  </si>
  <si>
    <t>色組#8604, 門襟拉鍊顏色改NORTH SEA#196 (i/o #579)</t>
    <phoneticPr fontId="26" type="noConversion"/>
  </si>
  <si>
    <t>請依照以上修正後寄核可樣至法國</t>
    <phoneticPr fontId="26" type="noConversion"/>
  </si>
  <si>
    <t>色組#0247, 配布PR20改用BLACK (i/o CARBONE)</t>
    <phoneticPr fontId="26" type="noConversion"/>
  </si>
  <si>
    <t>色組#8601, 配布PR20改用RUBY RED (i/o HORTENSIA)</t>
    <phoneticPr fontId="26" type="noConversion"/>
  </si>
  <si>
    <t>請改善釘釦品質</t>
    <phoneticPr fontId="26" type="noConversion"/>
  </si>
  <si>
    <t>外夾尺寸</t>
    <phoneticPr fontId="26" type="noConversion"/>
  </si>
  <si>
    <t>前領深增加1CM, 改為9.5CM</t>
    <phoneticPr fontId="26" type="noConversion"/>
  </si>
  <si>
    <t>袖襱直量增加1CM, 改為23.5CM</t>
    <phoneticPr fontId="26" type="noConversion"/>
  </si>
  <si>
    <t>上領圍增加2CM, 改為52CM</t>
    <phoneticPr fontId="26" type="noConversion"/>
  </si>
  <si>
    <t>上胸寬減少1CM, 改為37CM</t>
    <phoneticPr fontId="26" type="noConversion"/>
  </si>
  <si>
    <t>側袋下移2CM</t>
    <phoneticPr fontId="26" type="noConversion"/>
  </si>
  <si>
    <t>整件全封條</t>
    <phoneticPr fontId="26" type="noConversion"/>
  </si>
  <si>
    <t>吊牌改為用#HT-394082-E (i/o #HT-394081-E)</t>
    <phoneticPr fontId="26" type="noConversion"/>
  </si>
  <si>
    <t>吊牌改為用#HT-394146-E (i/o #HT-394133-E)</t>
    <phoneticPr fontId="26" type="noConversion"/>
  </si>
  <si>
    <t>門襟拉鍊改成 1 WAY</t>
    <phoneticPr fontId="26" type="noConversion"/>
  </si>
  <si>
    <t>FM Elsa 12/20/17</t>
    <phoneticPr fontId="26" type="noConversion"/>
  </si>
  <si>
    <t>銷樣</t>
    <phoneticPr fontId="26" type="noConversion"/>
  </si>
  <si>
    <t>大貨</t>
    <phoneticPr fontId="26" type="noConversion"/>
  </si>
  <si>
    <t>上胸寬(領肩點下13cm)</t>
  </si>
  <si>
    <t>1/2胸圍(腋點量)</t>
  </si>
  <si>
    <t>1/2腰圍(領肩點下42cm)</t>
  </si>
  <si>
    <t>1/2下襬(平量)</t>
  </si>
  <si>
    <t>前身長(領肩點量)</t>
  </si>
  <si>
    <t>肩活片高</t>
  </si>
  <si>
    <t>單肩寬</t>
  </si>
  <si>
    <t>袖襱直量</t>
  </si>
  <si>
    <t>1/2袖寬(腋點垂直量)</t>
  </si>
  <si>
    <t>1/2肘寬(袖口上28cm)</t>
  </si>
  <si>
    <t>1/2袖口寬(平量)</t>
  </si>
  <si>
    <t>袖長(肩點量)</t>
  </si>
  <si>
    <t>後背寬(領肩點下13cm)</t>
  </si>
  <si>
    <t>後身長(後領圍中心量)</t>
  </si>
  <si>
    <t>後背剪接高</t>
  </si>
  <si>
    <t>領寬</t>
  </si>
  <si>
    <t>前領深</t>
  </si>
  <si>
    <t>下領圍(不含拉鍊)</t>
  </si>
  <si>
    <t>上領圍(不含拉鍊)</t>
  </si>
  <si>
    <t>前領高</t>
  </si>
  <si>
    <t>帽中長</t>
  </si>
  <si>
    <t>1/2帽寬(領肩點上18cm)</t>
  </si>
  <si>
    <t>帽前高(開口處)</t>
  </si>
  <si>
    <t>帽前高(領肩點)</t>
  </si>
  <si>
    <t>門襟拉鍊長</t>
  </si>
  <si>
    <t>側袋開口長</t>
  </si>
  <si>
    <t>上胸剪接高</t>
  </si>
  <si>
    <t>1/2肘寬(袖口上27cm)</t>
  </si>
  <si>
    <t>脇邊胸線位置增加1CM</t>
    <phoneticPr fontId="26" type="noConversion"/>
  </si>
  <si>
    <t>Increase by 1cm side panel on chest line (cut out)</t>
    <phoneticPr fontId="26" type="noConversion"/>
  </si>
  <si>
    <t>Make a dart 2cm depth on patern side panel (not on garment)</t>
    <phoneticPr fontId="26" type="noConversion"/>
  </si>
  <si>
    <t>Give a room at woman breast (refer to red line on sketch patern)</t>
    <phoneticPr fontId="26" type="noConversion"/>
  </si>
  <si>
    <t>前胸須作出空間 ( 參考左圖紅線標示)</t>
    <phoneticPr fontId="26" type="noConversion"/>
  </si>
  <si>
    <t>增加吊牌#MIX &amp; MATCH</t>
    <phoneticPr fontId="26" type="noConversion"/>
  </si>
  <si>
    <t>外夾克</t>
    <phoneticPr fontId="26" type="noConversion"/>
  </si>
  <si>
    <t>內夾克</t>
    <phoneticPr fontId="26" type="noConversion"/>
  </si>
  <si>
    <t>HOOD DETAILS</t>
  </si>
  <si>
    <t>在脇邊的紙版上打褶2CM ( 如左圖紅線標示)</t>
    <phoneticPr fontId="26" type="noConversion"/>
  </si>
  <si>
    <t>前胸剪接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</si>
</sst>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95">
    <font>
      <sz val="9"/>
      <color theme="1"/>
      <name val="新細明體"/>
      <family val="1"/>
      <charset val="136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sz val="10"/>
      <name val="Calibri"/>
      <family val="2"/>
    </font>
    <font>
      <b/>
      <sz val="16"/>
      <color indexed="10"/>
      <name val="Calibri"/>
      <family val="2"/>
    </font>
    <font>
      <b/>
      <sz val="14"/>
      <name val="Calibri"/>
      <family val="2"/>
    </font>
    <font>
      <b/>
      <u/>
      <sz val="14"/>
      <color indexed="12"/>
      <name val="Calibri"/>
      <family val="2"/>
    </font>
    <font>
      <sz val="9"/>
      <name val="Calibri"/>
      <family val="2"/>
    </font>
    <font>
      <sz val="14"/>
      <color indexed="8"/>
      <name val="Calibri"/>
      <family val="2"/>
    </font>
    <font>
      <b/>
      <sz val="11"/>
      <name val="Calibri"/>
      <family val="2"/>
    </font>
    <font>
      <b/>
      <sz val="12"/>
      <color indexed="10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sz val="14"/>
      <name val="Calibri"/>
      <family val="2"/>
    </font>
    <font>
      <sz val="16"/>
      <name val="Calibri"/>
      <family val="2"/>
    </font>
    <font>
      <sz val="9"/>
      <name val="新細明體"/>
      <family val="1"/>
      <charset val="136"/>
    </font>
    <font>
      <b/>
      <sz val="28"/>
      <name val="細明體"/>
      <family val="3"/>
      <charset val="136"/>
    </font>
    <font>
      <b/>
      <sz val="12"/>
      <name val="新細明體"/>
      <family val="1"/>
      <charset val="136"/>
    </font>
    <font>
      <sz val="9"/>
      <name val="新細明體"/>
      <family val="1"/>
      <charset val="136"/>
    </font>
    <font>
      <b/>
      <sz val="18"/>
      <color indexed="10"/>
      <name val="Calibri"/>
      <family val="2"/>
    </font>
    <font>
      <b/>
      <sz val="22"/>
      <color indexed="10"/>
      <name val="Calibri"/>
      <family val="2"/>
    </font>
    <font>
      <b/>
      <sz val="18"/>
      <name val="Calibri"/>
      <family val="2"/>
    </font>
    <font>
      <b/>
      <sz val="20"/>
      <name val="Calibri"/>
      <family val="2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sz val="8"/>
      <color rgb="FFFF000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b/>
      <sz val="9"/>
      <color rgb="FF0000FF"/>
      <name val="新細明體"/>
      <family val="1"/>
      <charset val="136"/>
      <scheme val="minor"/>
    </font>
    <font>
      <sz val="9"/>
      <color theme="0" tint="-0.499984740745262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b/>
      <sz val="10"/>
      <color rgb="FFFF0000"/>
      <name val="Calibri"/>
      <family val="2"/>
    </font>
    <font>
      <b/>
      <sz val="9"/>
      <color theme="0" tint="-0.499984740745262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b/>
      <sz val="12"/>
      <color rgb="FFFF0000"/>
      <name val="Calibri"/>
      <family val="2"/>
    </font>
    <font>
      <b/>
      <sz val="12"/>
      <color theme="0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sz val="14"/>
      <name val="新細明體"/>
      <family val="1"/>
      <charset val="136"/>
      <scheme val="minor"/>
    </font>
    <font>
      <b/>
      <sz val="14"/>
      <color rgb="FF0000FF"/>
      <name val="Calibri"/>
      <family val="2"/>
    </font>
    <font>
      <sz val="10"/>
      <color rgb="FFFF0000"/>
      <name val="Calibri"/>
      <family val="2"/>
    </font>
    <font>
      <u/>
      <sz val="14"/>
      <color theme="0" tint="-0.499984740745262"/>
      <name val="新細明體"/>
      <family val="1"/>
      <charset val="136"/>
      <scheme val="minor"/>
    </font>
    <font>
      <u/>
      <sz val="14"/>
      <color rgb="FFFF0000"/>
      <name val="新細明體"/>
      <family val="1"/>
      <charset val="136"/>
      <scheme val="minor"/>
    </font>
    <font>
      <b/>
      <u/>
      <sz val="14"/>
      <color theme="0" tint="-0.499984740745262"/>
      <name val="新細明體"/>
      <family val="1"/>
      <charset val="136"/>
      <scheme val="minor"/>
    </font>
    <font>
      <sz val="13"/>
      <color rgb="FFFF0000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18"/>
      <color theme="1"/>
      <name val="新細明體"/>
      <family val="1"/>
      <charset val="136"/>
      <scheme val="minor"/>
    </font>
    <font>
      <b/>
      <sz val="18"/>
      <name val="新細明體"/>
      <family val="1"/>
      <charset val="136"/>
      <scheme val="minor"/>
    </font>
    <font>
      <b/>
      <sz val="18"/>
      <color rgb="FFFF0000"/>
      <name val="新細明體"/>
      <family val="1"/>
      <charset val="136"/>
      <scheme val="minor"/>
    </font>
    <font>
      <b/>
      <sz val="20"/>
      <color theme="1"/>
      <name val="Calibri"/>
      <family val="2"/>
    </font>
    <font>
      <b/>
      <sz val="16"/>
      <color rgb="FFFF0000"/>
      <name val="新細明體"/>
      <family val="1"/>
      <charset val="136"/>
      <scheme val="minor"/>
    </font>
    <font>
      <b/>
      <sz val="22"/>
      <color rgb="FFFF0000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b/>
      <sz val="20"/>
      <name val="新細明體"/>
      <family val="1"/>
      <charset val="136"/>
      <scheme val="minor"/>
    </font>
    <font>
      <b/>
      <sz val="18"/>
      <color rgb="FFFF0000"/>
      <name val="Calibri"/>
      <family val="2"/>
    </font>
    <font>
      <b/>
      <sz val="18"/>
      <color theme="1"/>
      <name val="Calibri"/>
      <family val="2"/>
    </font>
    <font>
      <b/>
      <sz val="20"/>
      <color theme="1"/>
      <name val="細明體"/>
      <family val="3"/>
      <charset val="136"/>
    </font>
    <font>
      <b/>
      <sz val="16"/>
      <color theme="1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51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0" fontId="2" fillId="0" borderId="0"/>
    <xf numFmtId="0" fontId="2" fillId="0" borderId="0"/>
    <xf numFmtId="0" fontId="2" fillId="0" borderId="0"/>
    <xf numFmtId="0" fontId="3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1" applyBorder="0"/>
    <xf numFmtId="0" fontId="34" fillId="0" borderId="0"/>
  </cellStyleXfs>
  <cellXfs count="734">
    <xf numFmtId="0" fontId="0" fillId="0" borderId="0" xfId="0"/>
    <xf numFmtId="0" fontId="0" fillId="0" borderId="0" xfId="0" applyAlignment="1">
      <alignment vertical="center"/>
    </xf>
    <xf numFmtId="0" fontId="35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39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42" fillId="0" borderId="0" xfId="0" applyFont="1" applyAlignment="1">
      <alignment vertical="center"/>
    </xf>
    <xf numFmtId="0" fontId="43" fillId="0" borderId="0" xfId="0" applyFont="1" applyBorder="1" applyAlignment="1">
      <alignment vertical="center"/>
    </xf>
    <xf numFmtId="0" fontId="44" fillId="0" borderId="0" xfId="0" applyFont="1" applyBorder="1" applyAlignment="1">
      <alignment vertical="center"/>
    </xf>
    <xf numFmtId="0" fontId="45" fillId="0" borderId="0" xfId="0" applyFont="1" applyBorder="1" applyAlignment="1">
      <alignment vertical="center" wrapText="1"/>
    </xf>
    <xf numFmtId="0" fontId="45" fillId="0" borderId="0" xfId="0" applyFont="1" applyBorder="1" applyAlignment="1">
      <alignment vertical="center"/>
    </xf>
    <xf numFmtId="0" fontId="44" fillId="0" borderId="0" xfId="0" applyFont="1" applyBorder="1" applyAlignment="1">
      <alignment vertical="center" wrapText="1"/>
    </xf>
    <xf numFmtId="0" fontId="46" fillId="0" borderId="0" xfId="0" applyFont="1" applyBorder="1" applyAlignment="1">
      <alignment vertical="center"/>
    </xf>
    <xf numFmtId="0" fontId="47" fillId="5" borderId="4" xfId="0" applyFont="1" applyFill="1" applyBorder="1" applyAlignment="1">
      <alignment horizontal="center" vertical="center"/>
    </xf>
    <xf numFmtId="0" fontId="47" fillId="6" borderId="4" xfId="0" applyFont="1" applyFill="1" applyBorder="1" applyAlignment="1">
      <alignment horizontal="center" vertical="center"/>
    </xf>
    <xf numFmtId="0" fontId="42" fillId="0" borderId="0" xfId="0" applyFont="1" applyAlignment="1"/>
    <xf numFmtId="0" fontId="39" fillId="6" borderId="5" xfId="0" applyFont="1" applyFill="1" applyBorder="1" applyAlignment="1">
      <alignment vertical="center"/>
    </xf>
    <xf numFmtId="0" fontId="35" fillId="6" borderId="5" xfId="0" applyFont="1" applyFill="1" applyBorder="1" applyAlignment="1">
      <alignment vertical="center"/>
    </xf>
    <xf numFmtId="0" fontId="0" fillId="0" borderId="0" xfId="0" applyBorder="1"/>
    <xf numFmtId="0" fontId="38" fillId="0" borderId="0" xfId="0" applyFont="1" applyBorder="1" applyAlignment="1">
      <alignment vertical="center"/>
    </xf>
    <xf numFmtId="0" fontId="0" fillId="0" borderId="0" xfId="0" applyAlignment="1"/>
    <xf numFmtId="0" fontId="35" fillId="0" borderId="0" xfId="0" applyFont="1" applyAlignment="1"/>
    <xf numFmtId="0" fontId="41" fillId="0" borderId="6" xfId="0" applyFont="1" applyBorder="1" applyAlignment="1">
      <alignment vertical="center"/>
    </xf>
    <xf numFmtId="0" fontId="41" fillId="0" borderId="0" xfId="0" applyFont="1" applyBorder="1"/>
    <xf numFmtId="0" fontId="0" fillId="0" borderId="0" xfId="0" applyFill="1" applyBorder="1"/>
    <xf numFmtId="0" fontId="43" fillId="0" borderId="0" xfId="19" applyFont="1" applyBorder="1"/>
    <xf numFmtId="0" fontId="0" fillId="0" borderId="7" xfId="0" applyBorder="1" applyAlignment="1">
      <alignment vertical="center"/>
    </xf>
    <xf numFmtId="0" fontId="48" fillId="5" borderId="8" xfId="0" applyFont="1" applyFill="1" applyBorder="1" applyAlignment="1">
      <alignment horizontal="left" vertical="center" indent="8"/>
    </xf>
    <xf numFmtId="0" fontId="0" fillId="5" borderId="8" xfId="0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49" fillId="5" borderId="8" xfId="0" applyFont="1" applyFill="1" applyBorder="1" applyAlignment="1">
      <alignment horizontal="left" vertical="center" indent="1"/>
    </xf>
    <xf numFmtId="0" fontId="0" fillId="5" borderId="10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41" fillId="0" borderId="7" xfId="0" applyFont="1" applyFill="1" applyBorder="1" applyAlignment="1">
      <alignment vertical="center"/>
    </xf>
    <xf numFmtId="0" fontId="41" fillId="0" borderId="6" xfId="0" applyFont="1" applyFill="1" applyBorder="1" applyAlignment="1">
      <alignment vertical="center"/>
    </xf>
    <xf numFmtId="0" fontId="41" fillId="0" borderId="2" xfId="0" applyFont="1" applyFill="1" applyBorder="1" applyAlignment="1">
      <alignment vertical="center"/>
    </xf>
    <xf numFmtId="0" fontId="41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1" xfId="0" applyBorder="1" applyAlignment="1">
      <alignment vertical="center"/>
    </xf>
    <xf numFmtId="0" fontId="48" fillId="5" borderId="6" xfId="0" applyFont="1" applyFill="1" applyBorder="1" applyAlignment="1">
      <alignment horizontal="left" vertical="center" indent="2"/>
    </xf>
    <xf numFmtId="0" fontId="41" fillId="0" borderId="11" xfId="0" applyFont="1" applyFill="1" applyBorder="1" applyAlignment="1">
      <alignment vertical="center"/>
    </xf>
    <xf numFmtId="0" fontId="41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40" fillId="0" borderId="15" xfId="0" applyFont="1" applyFill="1" applyBorder="1" applyAlignment="1">
      <alignment vertical="center"/>
    </xf>
    <xf numFmtId="14" fontId="43" fillId="0" borderId="16" xfId="0" applyNumberFormat="1" applyFont="1" applyFill="1" applyBorder="1" applyAlignment="1">
      <alignment vertical="center"/>
    </xf>
    <xf numFmtId="0" fontId="40" fillId="0" borderId="16" xfId="0" applyFont="1" applyFill="1" applyBorder="1" applyAlignment="1">
      <alignment vertical="center"/>
    </xf>
    <xf numFmtId="0" fontId="40" fillId="0" borderId="17" xfId="0" applyFont="1" applyFill="1" applyBorder="1" applyAlignment="1">
      <alignment vertical="center"/>
    </xf>
    <xf numFmtId="0" fontId="39" fillId="0" borderId="1" xfId="0" applyFont="1" applyFill="1" applyBorder="1" applyAlignment="1">
      <alignment vertical="center"/>
    </xf>
    <xf numFmtId="0" fontId="50" fillId="0" borderId="1" xfId="0" applyFont="1" applyFill="1" applyBorder="1" applyAlignment="1">
      <alignment horizontal="left" vertical="center"/>
    </xf>
    <xf numFmtId="0" fontId="39" fillId="0" borderId="18" xfId="0" applyFont="1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49" fillId="5" borderId="1" xfId="0" applyFont="1" applyFill="1" applyBorder="1" applyAlignment="1">
      <alignment horizontal="left" vertical="center" indent="1"/>
    </xf>
    <xf numFmtId="0" fontId="0" fillId="5" borderId="18" xfId="0" applyFill="1" applyBorder="1" applyAlignment="1">
      <alignment vertical="center"/>
    </xf>
    <xf numFmtId="0" fontId="39" fillId="0" borderId="20" xfId="0" applyFont="1" applyBorder="1" applyAlignment="1">
      <alignment vertical="center"/>
    </xf>
    <xf numFmtId="0" fontId="50" fillId="0" borderId="20" xfId="0" applyFont="1" applyBorder="1" applyAlignment="1">
      <alignment horizontal="left" vertical="center"/>
    </xf>
    <xf numFmtId="0" fontId="39" fillId="0" borderId="15" xfId="0" applyFont="1" applyBorder="1" applyAlignment="1">
      <alignment vertical="center"/>
    </xf>
    <xf numFmtId="0" fontId="40" fillId="0" borderId="20" xfId="0" applyFont="1" applyBorder="1" applyAlignment="1">
      <alignment vertical="center"/>
    </xf>
    <xf numFmtId="14" fontId="43" fillId="0" borderId="16" xfId="0" applyNumberFormat="1" applyFont="1" applyBorder="1" applyAlignment="1">
      <alignment vertical="center"/>
    </xf>
    <xf numFmtId="0" fontId="40" fillId="0" borderId="16" xfId="0" applyFont="1" applyBorder="1" applyAlignment="1">
      <alignment vertical="center"/>
    </xf>
    <xf numFmtId="0" fontId="50" fillId="0" borderId="20" xfId="0" applyFont="1" applyBorder="1" applyAlignment="1">
      <alignment horizontal="left" vertical="center" indent="2"/>
    </xf>
    <xf numFmtId="0" fontId="38" fillId="0" borderId="20" xfId="0" applyFont="1" applyBorder="1" applyAlignment="1">
      <alignment vertical="center"/>
    </xf>
    <xf numFmtId="0" fontId="38" fillId="0" borderId="16" xfId="0" applyFont="1" applyBorder="1" applyAlignment="1">
      <alignment vertical="center"/>
    </xf>
    <xf numFmtId="0" fontId="38" fillId="0" borderId="15" xfId="0" applyFont="1" applyBorder="1" applyAlignment="1">
      <alignment vertical="center"/>
    </xf>
    <xf numFmtId="0" fontId="38" fillId="0" borderId="17" xfId="0" applyFont="1" applyBorder="1" applyAlignment="1">
      <alignment vertical="center"/>
    </xf>
    <xf numFmtId="0" fontId="40" fillId="0" borderId="16" xfId="0" applyFont="1" applyBorder="1" applyAlignment="1"/>
    <xf numFmtId="0" fontId="38" fillId="0" borderId="16" xfId="0" applyFont="1" applyBorder="1" applyAlignment="1"/>
    <xf numFmtId="0" fontId="47" fillId="0" borderId="16" xfId="0" applyFont="1" applyFill="1" applyBorder="1" applyAlignment="1">
      <alignment vertical="center"/>
    </xf>
    <xf numFmtId="0" fontId="40" fillId="5" borderId="0" xfId="0" applyFont="1" applyFill="1" applyBorder="1" applyAlignment="1">
      <alignment vertical="center"/>
    </xf>
    <xf numFmtId="0" fontId="48" fillId="5" borderId="8" xfId="0" applyFont="1" applyFill="1" applyBorder="1" applyAlignment="1">
      <alignment horizontal="left" vertical="center" indent="12"/>
    </xf>
    <xf numFmtId="0" fontId="50" fillId="0" borderId="19" xfId="0" applyFont="1" applyBorder="1" applyAlignment="1">
      <alignment horizontal="left" vertical="center" indent="2"/>
    </xf>
    <xf numFmtId="0" fontId="39" fillId="0" borderId="1" xfId="0" applyFont="1" applyBorder="1" applyAlignment="1">
      <alignment vertical="center"/>
    </xf>
    <xf numFmtId="0" fontId="50" fillId="0" borderId="1" xfId="0" applyFont="1" applyBorder="1" applyAlignment="1">
      <alignment horizontal="left" vertical="center"/>
    </xf>
    <xf numFmtId="0" fontId="39" fillId="0" borderId="18" xfId="0" applyFont="1" applyBorder="1" applyAlignment="1">
      <alignment vertical="center"/>
    </xf>
    <xf numFmtId="0" fontId="47" fillId="0" borderId="16" xfId="0" applyFont="1" applyBorder="1" applyAlignment="1">
      <alignment horizontal="left" vertical="center"/>
    </xf>
    <xf numFmtId="0" fontId="50" fillId="0" borderId="18" xfId="0" applyFont="1" applyBorder="1" applyAlignment="1">
      <alignment horizontal="left" vertical="center"/>
    </xf>
    <xf numFmtId="184" fontId="51" fillId="0" borderId="21" xfId="0" applyNumberFormat="1" applyFont="1" applyBorder="1" applyAlignment="1">
      <alignment horizontal="center" vertical="center"/>
    </xf>
    <xf numFmtId="0" fontId="51" fillId="0" borderId="0" xfId="0" applyFont="1" applyAlignment="1">
      <alignment vertical="center"/>
    </xf>
    <xf numFmtId="0" fontId="41" fillId="0" borderId="21" xfId="0" applyFont="1" applyBorder="1" applyAlignment="1">
      <alignment vertical="center"/>
    </xf>
    <xf numFmtId="0" fontId="43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47" fillId="5" borderId="5" xfId="0" applyFont="1" applyFill="1" applyBorder="1" applyAlignment="1">
      <alignment vertical="center"/>
    </xf>
    <xf numFmtId="0" fontId="51" fillId="0" borderId="22" xfId="0" applyFont="1" applyBorder="1" applyAlignment="1">
      <alignment horizontal="center" vertical="center"/>
    </xf>
    <xf numFmtId="0" fontId="51" fillId="0" borderId="22" xfId="0" applyFont="1" applyBorder="1" applyAlignment="1">
      <alignment vertical="center"/>
    </xf>
    <xf numFmtId="0" fontId="41" fillId="0" borderId="23" xfId="0" applyFont="1" applyBorder="1" applyAlignment="1">
      <alignment vertical="center"/>
    </xf>
    <xf numFmtId="184" fontId="51" fillId="0" borderId="23" xfId="0" applyNumberFormat="1" applyFont="1" applyBorder="1" applyAlignment="1">
      <alignment horizontal="center" vertical="center"/>
    </xf>
    <xf numFmtId="0" fontId="51" fillId="0" borderId="23" xfId="0" applyFont="1" applyBorder="1" applyAlignment="1">
      <alignment vertical="center"/>
    </xf>
    <xf numFmtId="185" fontId="47" fillId="0" borderId="21" xfId="0" applyNumberFormat="1" applyFont="1" applyBorder="1" applyAlignment="1">
      <alignment horizontal="center" vertical="center"/>
    </xf>
    <xf numFmtId="0" fontId="0" fillId="0" borderId="0" xfId="0" applyFont="1"/>
    <xf numFmtId="0" fontId="41" fillId="0" borderId="0" xfId="0" applyFont="1"/>
    <xf numFmtId="0" fontId="0" fillId="5" borderId="10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Fill="1" applyBorder="1"/>
    <xf numFmtId="0" fontId="49" fillId="5" borderId="8" xfId="0" applyFont="1" applyFill="1" applyBorder="1" applyAlignment="1">
      <alignment vertical="center"/>
    </xf>
    <xf numFmtId="0" fontId="52" fillId="0" borderId="20" xfId="0" applyFont="1" applyBorder="1" applyAlignment="1">
      <alignment vertical="center"/>
    </xf>
    <xf numFmtId="0" fontId="52" fillId="0" borderId="16" xfId="0" applyFont="1" applyFill="1" applyBorder="1" applyAlignment="1">
      <alignment horizontal="left" vertical="center"/>
    </xf>
    <xf numFmtId="0" fontId="52" fillId="0" borderId="15" xfId="0" applyFont="1" applyFill="1" applyBorder="1" applyAlignment="1">
      <alignment horizontal="left" vertical="center"/>
    </xf>
    <xf numFmtId="0" fontId="52" fillId="0" borderId="15" xfId="0" applyFont="1" applyBorder="1" applyAlignment="1">
      <alignment horizontal="left" vertical="center" indent="1"/>
    </xf>
    <xf numFmtId="0" fontId="52" fillId="0" borderId="16" xfId="0" applyFont="1" applyBorder="1" applyAlignment="1">
      <alignment vertical="center"/>
    </xf>
    <xf numFmtId="0" fontId="40" fillId="0" borderId="24" xfId="0" applyFont="1" applyFill="1" applyBorder="1" applyAlignment="1">
      <alignment horizontal="left" vertical="center" indent="1"/>
    </xf>
    <xf numFmtId="0" fontId="0" fillId="0" borderId="2" xfId="0" applyFont="1" applyBorder="1" applyAlignment="1">
      <alignment vertical="center"/>
    </xf>
    <xf numFmtId="0" fontId="39" fillId="0" borderId="1" xfId="0" applyFont="1" applyBorder="1" applyAlignment="1">
      <alignment horizontal="left" vertical="center" indent="2"/>
    </xf>
    <xf numFmtId="0" fontId="43" fillId="0" borderId="6" xfId="0" applyFont="1" applyBorder="1" applyAlignment="1">
      <alignment vertical="center"/>
    </xf>
    <xf numFmtId="0" fontId="41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7" xfId="0" applyFont="1" applyBorder="1" applyAlignment="1">
      <alignment vertical="center"/>
    </xf>
    <xf numFmtId="0" fontId="39" fillId="0" borderId="1" xfId="0" applyFont="1" applyFill="1" applyBorder="1" applyAlignment="1">
      <alignment horizontal="left" vertical="center" indent="1"/>
    </xf>
    <xf numFmtId="0" fontId="50" fillId="0" borderId="19" xfId="0" applyFont="1" applyFill="1" applyBorder="1" applyAlignment="1">
      <alignment horizontal="left" vertical="center" indent="1"/>
    </xf>
    <xf numFmtId="0" fontId="47" fillId="0" borderId="20" xfId="0" applyFont="1" applyFill="1" applyBorder="1" applyAlignment="1">
      <alignment horizontal="left" vertical="center" indent="1"/>
    </xf>
    <xf numFmtId="0" fontId="47" fillId="0" borderId="16" xfId="0" applyFont="1" applyFill="1" applyBorder="1" applyAlignment="1">
      <alignment horizontal="left" vertical="center" indent="1"/>
    </xf>
    <xf numFmtId="0" fontId="40" fillId="0" borderId="24" xfId="0" applyFont="1" applyBorder="1" applyAlignment="1">
      <alignment horizontal="left" vertical="center" indent="1"/>
    </xf>
    <xf numFmtId="0" fontId="51" fillId="0" borderId="21" xfId="0" applyFont="1" applyBorder="1" applyAlignment="1">
      <alignment horizontal="left" vertical="center" indent="1"/>
    </xf>
    <xf numFmtId="0" fontId="50" fillId="0" borderId="19" xfId="0" applyFont="1" applyBorder="1" applyAlignment="1">
      <alignment horizontal="left" vertical="center" indent="1"/>
    </xf>
    <xf numFmtId="0" fontId="51" fillId="0" borderId="21" xfId="0" applyFont="1" applyFill="1" applyBorder="1" applyAlignment="1">
      <alignment horizontal="center" vertical="center" wrapText="1"/>
    </xf>
    <xf numFmtId="0" fontId="51" fillId="0" borderId="21" xfId="0" applyFont="1" applyFill="1" applyBorder="1" applyAlignment="1">
      <alignment horizontal="left" vertical="center" indent="1"/>
    </xf>
    <xf numFmtId="0" fontId="51" fillId="0" borderId="21" xfId="0" applyFont="1" applyFill="1" applyBorder="1" applyAlignment="1">
      <alignment horizontal="center" vertical="center"/>
    </xf>
    <xf numFmtId="0" fontId="41" fillId="0" borderId="2" xfId="0" applyFont="1" applyBorder="1"/>
    <xf numFmtId="0" fontId="41" fillId="0" borderId="3" xfId="0" applyFont="1" applyBorder="1"/>
    <xf numFmtId="0" fontId="51" fillId="0" borderId="0" xfId="0" applyFont="1" applyBorder="1" applyAlignment="1">
      <alignment horizontal="left" vertical="center" indent="1"/>
    </xf>
    <xf numFmtId="0" fontId="39" fillId="6" borderId="20" xfId="0" applyFont="1" applyFill="1" applyBorder="1" applyAlignment="1">
      <alignment vertical="center"/>
    </xf>
    <xf numFmtId="0" fontId="35" fillId="6" borderId="20" xfId="0" applyFont="1" applyFill="1" applyBorder="1" applyAlignment="1">
      <alignment vertical="center"/>
    </xf>
    <xf numFmtId="0" fontId="53" fillId="6" borderId="20" xfId="0" applyFont="1" applyFill="1" applyBorder="1" applyAlignment="1"/>
    <xf numFmtId="0" fontId="53" fillId="6" borderId="20" xfId="0" applyFont="1" applyFill="1" applyBorder="1" applyAlignment="1">
      <alignment vertical="center"/>
    </xf>
    <xf numFmtId="185" fontId="37" fillId="6" borderId="20" xfId="0" applyNumberFormat="1" applyFont="1" applyFill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54" fillId="0" borderId="0" xfId="0" applyFont="1" applyBorder="1" applyAlignment="1">
      <alignment horizontal="center" vertical="center"/>
    </xf>
    <xf numFmtId="0" fontId="51" fillId="0" borderId="21" xfId="0" applyFont="1" applyBorder="1" applyAlignment="1">
      <alignment vertical="center"/>
    </xf>
    <xf numFmtId="0" fontId="51" fillId="0" borderId="0" xfId="0" applyFont="1" applyBorder="1" applyAlignment="1">
      <alignment horizontal="center" vertical="center"/>
    </xf>
    <xf numFmtId="0" fontId="0" fillId="0" borderId="0" xfId="0" applyFont="1" applyBorder="1"/>
    <xf numFmtId="0" fontId="51" fillId="0" borderId="21" xfId="0" applyFont="1" applyBorder="1" applyAlignment="1">
      <alignment horizontal="center" vertical="center"/>
    </xf>
    <xf numFmtId="0" fontId="51" fillId="0" borderId="21" xfId="0" applyFont="1" applyBorder="1" applyAlignment="1">
      <alignment horizontal="center" vertical="center" wrapText="1"/>
    </xf>
    <xf numFmtId="14" fontId="40" fillId="0" borderId="16" xfId="0" applyNumberFormat="1" applyFont="1" applyBorder="1" applyAlignment="1">
      <alignment vertical="center"/>
    </xf>
    <xf numFmtId="0" fontId="47" fillId="5" borderId="25" xfId="0" applyFont="1" applyFill="1" applyBorder="1" applyAlignment="1">
      <alignment horizontal="center" vertical="center" wrapText="1"/>
    </xf>
    <xf numFmtId="0" fontId="47" fillId="5" borderId="4" xfId="0" applyFont="1" applyFill="1" applyBorder="1" applyAlignment="1">
      <alignment horizontal="center" vertical="center" wrapText="1"/>
    </xf>
    <xf numFmtId="184" fontId="51" fillId="0" borderId="26" xfId="0" applyNumberFormat="1" applyFont="1" applyBorder="1" applyAlignment="1">
      <alignment horizontal="center" vertical="center"/>
    </xf>
    <xf numFmtId="14" fontId="40" fillId="0" borderId="16" xfId="0" applyNumberFormat="1" applyFont="1" applyBorder="1" applyAlignment="1">
      <alignment horizontal="left" vertical="center"/>
    </xf>
    <xf numFmtId="185" fontId="51" fillId="0" borderId="21" xfId="0" applyNumberFormat="1" applyFont="1" applyFill="1" applyBorder="1" applyAlignment="1">
      <alignment horizontal="center" vertical="center"/>
    </xf>
    <xf numFmtId="0" fontId="47" fillId="0" borderId="20" xfId="0" applyFont="1" applyFill="1" applyBorder="1" applyAlignment="1">
      <alignment horizontal="left" vertical="center" indent="1"/>
    </xf>
    <xf numFmtId="0" fontId="40" fillId="0" borderId="0" xfId="0" applyFont="1" applyFill="1" applyBorder="1" applyAlignment="1">
      <alignment vertical="center"/>
    </xf>
    <xf numFmtId="0" fontId="35" fillId="6" borderId="26" xfId="0" applyFont="1" applyFill="1" applyBorder="1" applyAlignment="1">
      <alignment vertical="center"/>
    </xf>
    <xf numFmtId="0" fontId="47" fillId="6" borderId="25" xfId="0" applyFont="1" applyFill="1" applyBorder="1" applyAlignment="1">
      <alignment horizontal="center" vertical="center" wrapText="1"/>
    </xf>
    <xf numFmtId="0" fontId="39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47" fillId="6" borderId="4" xfId="0" applyFont="1" applyFill="1" applyBorder="1" applyAlignment="1">
      <alignment horizontal="center" vertical="center" wrapText="1"/>
    </xf>
    <xf numFmtId="0" fontId="41" fillId="5" borderId="25" xfId="0" applyFont="1" applyFill="1" applyBorder="1" applyAlignment="1">
      <alignment vertical="center"/>
    </xf>
    <xf numFmtId="0" fontId="40" fillId="5" borderId="4" xfId="0" applyFont="1" applyFill="1" applyBorder="1" applyAlignment="1">
      <alignment horizontal="center" vertical="center"/>
    </xf>
    <xf numFmtId="0" fontId="55" fillId="5" borderId="4" xfId="0" applyFont="1" applyFill="1" applyBorder="1" applyAlignment="1">
      <alignment horizontal="center" vertical="center"/>
    </xf>
    <xf numFmtId="0" fontId="50" fillId="0" borderId="27" xfId="0" applyFont="1" applyBorder="1" applyAlignment="1">
      <alignment horizontal="left" vertical="center"/>
    </xf>
    <xf numFmtId="0" fontId="47" fillId="0" borderId="24" xfId="0" applyFont="1" applyBorder="1" applyAlignment="1">
      <alignment horizontal="left" vertical="center"/>
    </xf>
    <xf numFmtId="0" fontId="39" fillId="6" borderId="28" xfId="0" applyFont="1" applyFill="1" applyBorder="1" applyAlignment="1">
      <alignment horizontal="left" vertical="center"/>
    </xf>
    <xf numFmtId="0" fontId="43" fillId="0" borderId="29" xfId="0" applyFont="1" applyBorder="1" applyAlignment="1">
      <alignment vertical="center" wrapText="1"/>
    </xf>
    <xf numFmtId="0" fontId="47" fillId="5" borderId="28" xfId="0" applyFont="1" applyFill="1" applyBorder="1" applyAlignment="1">
      <alignment vertical="center"/>
    </xf>
    <xf numFmtId="0" fontId="47" fillId="5" borderId="30" xfId="0" applyFont="1" applyFill="1" applyBorder="1" applyAlignment="1">
      <alignment horizontal="center" vertical="center"/>
    </xf>
    <xf numFmtId="184" fontId="51" fillId="0" borderId="15" xfId="0" applyNumberFormat="1" applyFont="1" applyBorder="1" applyAlignment="1">
      <alignment horizontal="center" vertical="center"/>
    </xf>
    <xf numFmtId="185" fontId="51" fillId="0" borderId="29" xfId="0" applyNumberFormat="1" applyFont="1" applyFill="1" applyBorder="1" applyAlignment="1">
      <alignment horizontal="center" vertical="center"/>
    </xf>
    <xf numFmtId="0" fontId="51" fillId="0" borderId="29" xfId="0" applyFont="1" applyBorder="1" applyAlignment="1">
      <alignment vertical="center"/>
    </xf>
    <xf numFmtId="184" fontId="51" fillId="0" borderId="29" xfId="0" applyNumberFormat="1" applyFont="1" applyBorder="1" applyAlignment="1">
      <alignment horizontal="center" vertical="center"/>
    </xf>
    <xf numFmtId="0" fontId="39" fillId="6" borderId="2" xfId="0" applyFont="1" applyFill="1" applyBorder="1" applyAlignment="1">
      <alignment horizontal="left" vertical="center"/>
    </xf>
    <xf numFmtId="0" fontId="56" fillId="6" borderId="15" xfId="0" applyFont="1" applyFill="1" applyBorder="1" applyAlignment="1">
      <alignment vertical="center" wrapText="1"/>
    </xf>
    <xf numFmtId="0" fontId="51" fillId="7" borderId="24" xfId="0" applyFont="1" applyFill="1" applyBorder="1" applyAlignment="1">
      <alignment horizontal="left" vertical="center"/>
    </xf>
    <xf numFmtId="0" fontId="51" fillId="7" borderId="16" xfId="0" applyFont="1" applyFill="1" applyBorder="1" applyAlignment="1">
      <alignment horizontal="left" vertical="center"/>
    </xf>
    <xf numFmtId="0" fontId="51" fillId="7" borderId="31" xfId="0" applyFont="1" applyFill="1" applyBorder="1" applyAlignment="1">
      <alignment vertical="center"/>
    </xf>
    <xf numFmtId="0" fontId="51" fillId="0" borderId="22" xfId="0" applyFont="1" applyBorder="1" applyAlignment="1">
      <alignment horizontal="center" vertical="center" wrapText="1"/>
    </xf>
    <xf numFmtId="185" fontId="47" fillId="0" borderId="22" xfId="0" applyNumberFormat="1" applyFont="1" applyBorder="1" applyAlignment="1">
      <alignment horizontal="center" vertical="center"/>
    </xf>
    <xf numFmtId="0" fontId="51" fillId="0" borderId="32" xfId="0" applyFont="1" applyBorder="1" applyAlignment="1">
      <alignment vertical="center"/>
    </xf>
    <xf numFmtId="0" fontId="51" fillId="0" borderId="33" xfId="0" applyFont="1" applyBorder="1" applyAlignment="1">
      <alignment vertical="center"/>
    </xf>
    <xf numFmtId="0" fontId="40" fillId="5" borderId="2" xfId="0" applyFont="1" applyFill="1" applyBorder="1" applyAlignment="1">
      <alignment horizontal="left" vertical="center" indent="25"/>
    </xf>
    <xf numFmtId="0" fontId="40" fillId="5" borderId="12" xfId="0" applyFont="1" applyFill="1" applyBorder="1" applyAlignment="1">
      <alignment vertical="center"/>
    </xf>
    <xf numFmtId="0" fontId="40" fillId="5" borderId="13" xfId="0" applyFont="1" applyFill="1" applyBorder="1" applyAlignment="1">
      <alignment horizontal="left" vertical="center" indent="12"/>
    </xf>
    <xf numFmtId="0" fontId="43" fillId="5" borderId="13" xfId="0" applyFont="1" applyFill="1" applyBorder="1" applyAlignment="1">
      <alignment horizontal="left" vertical="center"/>
    </xf>
    <xf numFmtId="0" fontId="40" fillId="5" borderId="13" xfId="0" applyFont="1" applyFill="1" applyBorder="1" applyAlignment="1">
      <alignment vertical="center"/>
    </xf>
    <xf numFmtId="0" fontId="40" fillId="5" borderId="14" xfId="0" applyFont="1" applyFill="1" applyBorder="1" applyAlignment="1">
      <alignment vertical="center"/>
    </xf>
    <xf numFmtId="0" fontId="55" fillId="8" borderId="34" xfId="0" applyFont="1" applyFill="1" applyBorder="1" applyAlignment="1">
      <alignment horizontal="center" vertical="center"/>
    </xf>
    <xf numFmtId="0" fontId="54" fillId="2" borderId="35" xfId="0" applyFont="1" applyFill="1" applyBorder="1" applyAlignment="1">
      <alignment horizontal="center" vertical="center" wrapText="1"/>
    </xf>
    <xf numFmtId="0" fontId="54" fillId="2" borderId="36" xfId="0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vertical="center"/>
    </xf>
    <xf numFmtId="0" fontId="55" fillId="6" borderId="34" xfId="0" applyFont="1" applyFill="1" applyBorder="1" applyAlignment="1">
      <alignment horizontal="center" vertical="center"/>
    </xf>
    <xf numFmtId="0" fontId="52" fillId="0" borderId="15" xfId="0" applyFont="1" applyBorder="1" applyAlignment="1">
      <alignment horizontal="left" vertical="center"/>
    </xf>
    <xf numFmtId="0" fontId="57" fillId="0" borderId="20" xfId="0" applyFont="1" applyBorder="1" applyAlignment="1">
      <alignment horizontal="left" vertical="center"/>
    </xf>
    <xf numFmtId="0" fontId="39" fillId="6" borderId="19" xfId="0" applyFont="1" applyFill="1" applyBorder="1" applyAlignment="1">
      <alignment horizontal="left" vertical="center"/>
    </xf>
    <xf numFmtId="0" fontId="39" fillId="6" borderId="1" xfId="0" applyFont="1" applyFill="1" applyBorder="1" applyAlignment="1">
      <alignment vertical="center"/>
    </xf>
    <xf numFmtId="0" fontId="35" fillId="6" borderId="1" xfId="0" applyFont="1" applyFill="1" applyBorder="1" applyAlignment="1">
      <alignment vertical="center"/>
    </xf>
    <xf numFmtId="0" fontId="47" fillId="6" borderId="34" xfId="0" applyFont="1" applyFill="1" applyBorder="1" applyAlignment="1">
      <alignment horizontal="center" vertical="center" wrapText="1"/>
    </xf>
    <xf numFmtId="0" fontId="43" fillId="6" borderId="1" xfId="0" applyFont="1" applyFill="1" applyBorder="1" applyAlignment="1">
      <alignment vertical="center"/>
    </xf>
    <xf numFmtId="0" fontId="53" fillId="6" borderId="1" xfId="0" applyFont="1" applyFill="1" applyBorder="1" applyAlignment="1">
      <alignment vertical="center"/>
    </xf>
    <xf numFmtId="0" fontId="44" fillId="6" borderId="18" xfId="0" applyFont="1" applyFill="1" applyBorder="1" applyAlignment="1">
      <alignment vertical="center" wrapText="1"/>
    </xf>
    <xf numFmtId="0" fontId="58" fillId="0" borderId="17" xfId="0" applyFont="1" applyFill="1" applyBorder="1" applyAlignment="1">
      <alignment horizontal="left" vertical="center"/>
    </xf>
    <xf numFmtId="0" fontId="12" fillId="0" borderId="0" xfId="0" applyFont="1" applyAlignment="1">
      <alignment vertical="center"/>
    </xf>
    <xf numFmtId="185" fontId="8" fillId="0" borderId="21" xfId="0" applyNumberFormat="1" applyFont="1" applyBorder="1" applyAlignment="1">
      <alignment horizontal="center" vertical="center"/>
    </xf>
    <xf numFmtId="185" fontId="12" fillId="0" borderId="29" xfId="0" applyNumberFormat="1" applyFont="1" applyFill="1" applyBorder="1" applyAlignment="1">
      <alignment horizontal="center" vertical="center"/>
    </xf>
    <xf numFmtId="0" fontId="51" fillId="0" borderId="21" xfId="0" applyFont="1" applyBorder="1" applyAlignment="1">
      <alignment horizontal="left" vertical="center" wrapText="1" indent="1"/>
    </xf>
    <xf numFmtId="0" fontId="0" fillId="0" borderId="0" xfId="0" applyBorder="1" applyAlignment="1">
      <alignment vertical="center"/>
    </xf>
    <xf numFmtId="0" fontId="51" fillId="0" borderId="21" xfId="0" applyFont="1" applyFill="1" applyBorder="1" applyAlignment="1">
      <alignment horizontal="left" vertical="center" wrapText="1" indent="1"/>
    </xf>
    <xf numFmtId="0" fontId="12" fillId="0" borderId="21" xfId="0" applyFont="1" applyBorder="1" applyAlignment="1">
      <alignment horizontal="left" vertical="center" wrapText="1" indent="1"/>
    </xf>
    <xf numFmtId="0" fontId="12" fillId="0" borderId="22" xfId="0" applyFont="1" applyBorder="1" applyAlignment="1">
      <alignment horizontal="left" vertical="center" wrapText="1" indent="1"/>
    </xf>
    <xf numFmtId="0" fontId="59" fillId="0" borderId="0" xfId="0" applyFont="1" applyFill="1" applyBorder="1"/>
    <xf numFmtId="0" fontId="59" fillId="0" borderId="0" xfId="0" applyFont="1"/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12" fillId="0" borderId="29" xfId="0" applyFont="1" applyBorder="1" applyAlignment="1">
      <alignment vertical="center"/>
    </xf>
    <xf numFmtId="0" fontId="12" fillId="0" borderId="23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12" fillId="9" borderId="0" xfId="0" applyFont="1" applyFill="1" applyAlignment="1">
      <alignment vertical="center"/>
    </xf>
    <xf numFmtId="0" fontId="51" fillId="7" borderId="21" xfId="0" applyFont="1" applyFill="1" applyBorder="1" applyAlignment="1">
      <alignment horizontal="center" vertical="center" wrapText="1"/>
    </xf>
    <xf numFmtId="0" fontId="51" fillId="0" borderId="6" xfId="0" applyFont="1" applyBorder="1" applyAlignment="1">
      <alignment vertical="center"/>
    </xf>
    <xf numFmtId="0" fontId="60" fillId="0" borderId="0" xfId="0" applyFont="1" applyBorder="1"/>
    <xf numFmtId="0" fontId="60" fillId="0" borderId="0" xfId="0" applyFont="1"/>
    <xf numFmtId="0" fontId="51" fillId="0" borderId="16" xfId="0" applyFont="1" applyBorder="1" applyAlignment="1">
      <alignment vertical="center"/>
    </xf>
    <xf numFmtId="0" fontId="51" fillId="0" borderId="21" xfId="2" applyFont="1" applyFill="1" applyBorder="1" applyAlignment="1" applyProtection="1">
      <alignment horizontal="center" vertical="center"/>
      <protection locked="0"/>
    </xf>
    <xf numFmtId="0" fontId="47" fillId="0" borderId="6" xfId="0" applyFont="1" applyBorder="1" applyAlignment="1">
      <alignment vertical="center"/>
    </xf>
    <xf numFmtId="0" fontId="61" fillId="0" borderId="0" xfId="0" applyFont="1" applyBorder="1"/>
    <xf numFmtId="0" fontId="55" fillId="2" borderId="36" xfId="0" applyFont="1" applyFill="1" applyBorder="1" applyAlignment="1">
      <alignment horizontal="center" vertical="center" wrapText="1"/>
    </xf>
    <xf numFmtId="0" fontId="61" fillId="0" borderId="0" xfId="0" applyFont="1"/>
    <xf numFmtId="0" fontId="43" fillId="0" borderId="16" xfId="0" applyFont="1" applyBorder="1" applyAlignment="1">
      <alignment vertical="center"/>
    </xf>
    <xf numFmtId="0" fontId="62" fillId="0" borderId="6" xfId="0" applyFont="1" applyBorder="1" applyAlignment="1">
      <alignment vertical="center"/>
    </xf>
    <xf numFmtId="0" fontId="63" fillId="0" borderId="0" xfId="0" applyFont="1" applyBorder="1"/>
    <xf numFmtId="0" fontId="63" fillId="0" borderId="0" xfId="0" applyFont="1"/>
    <xf numFmtId="0" fontId="51" fillId="0" borderId="21" xfId="2" applyFont="1" applyFill="1" applyBorder="1" applyAlignment="1">
      <alignment horizontal="center" vertical="center" wrapText="1"/>
    </xf>
    <xf numFmtId="0" fontId="61" fillId="0" borderId="16" xfId="0" applyFont="1" applyBorder="1" applyAlignment="1">
      <alignment vertical="center"/>
    </xf>
    <xf numFmtId="0" fontId="12" fillId="0" borderId="21" xfId="0" applyFont="1" applyFill="1" applyBorder="1" applyAlignment="1">
      <alignment vertical="center"/>
    </xf>
    <xf numFmtId="185" fontId="8" fillId="0" borderId="21" xfId="0" applyNumberFormat="1" applyFont="1" applyFill="1" applyBorder="1" applyAlignment="1">
      <alignment horizontal="center" vertical="center"/>
    </xf>
    <xf numFmtId="0" fontId="12" fillId="0" borderId="23" xfId="0" applyFont="1" applyFill="1" applyBorder="1" applyAlignment="1">
      <alignment vertical="center"/>
    </xf>
    <xf numFmtId="0" fontId="12" fillId="0" borderId="29" xfId="0" applyFont="1" applyFill="1" applyBorder="1" applyAlignment="1">
      <alignment vertical="center"/>
    </xf>
    <xf numFmtId="0" fontId="59" fillId="0" borderId="0" xfId="0" applyFont="1" applyBorder="1" applyAlignment="1">
      <alignment vertical="top"/>
    </xf>
    <xf numFmtId="0" fontId="64" fillId="0" borderId="0" xfId="0" applyFont="1" applyFill="1" applyBorder="1" applyAlignment="1">
      <alignment horizontal="left" vertical="top"/>
    </xf>
    <xf numFmtId="0" fontId="65" fillId="0" borderId="0" xfId="0" applyFont="1" applyFill="1" applyBorder="1" applyAlignment="1">
      <alignment horizontal="left" vertical="top"/>
    </xf>
    <xf numFmtId="0" fontId="59" fillId="0" borderId="0" xfId="0" applyFont="1" applyAlignment="1">
      <alignment vertical="top"/>
    </xf>
    <xf numFmtId="0" fontId="41" fillId="0" borderId="26" xfId="0" quotePrefix="1" applyFont="1" applyFill="1" applyBorder="1" applyAlignment="1">
      <alignment horizontal="center" vertical="center"/>
    </xf>
    <xf numFmtId="0" fontId="41" fillId="0" borderId="21" xfId="0" applyFont="1" applyFill="1" applyBorder="1" applyAlignment="1">
      <alignment horizontal="center" vertical="center" wrapText="1"/>
    </xf>
    <xf numFmtId="0" fontId="6" fillId="0" borderId="20" xfId="0" applyFont="1" applyBorder="1" applyAlignment="1">
      <alignment vertical="center"/>
    </xf>
    <xf numFmtId="0" fontId="8" fillId="2" borderId="20" xfId="0" applyFont="1" applyFill="1" applyBorder="1" applyAlignment="1">
      <alignment vertical="center"/>
    </xf>
    <xf numFmtId="0" fontId="12" fillId="0" borderId="21" xfId="2" applyFont="1" applyBorder="1" applyAlignment="1">
      <alignment horizontal="center" vertical="center"/>
    </xf>
    <xf numFmtId="0" fontId="12" fillId="0" borderId="37" xfId="0" applyFont="1" applyBorder="1" applyAlignment="1">
      <alignment horizontal="left" vertical="center" indent="1"/>
    </xf>
    <xf numFmtId="0" fontId="13" fillId="0" borderId="38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5" xfId="0" applyFont="1" applyBorder="1" applyAlignment="1">
      <alignment horizontal="left" vertical="center" indent="1"/>
    </xf>
    <xf numFmtId="0" fontId="12" fillId="0" borderId="5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6" fillId="0" borderId="37" xfId="0" applyFont="1" applyBorder="1" applyAlignment="1">
      <alignment vertical="center"/>
    </xf>
    <xf numFmtId="0" fontId="12" fillId="0" borderId="37" xfId="0" applyFont="1" applyBorder="1" applyAlignment="1">
      <alignment horizontal="center" vertical="center"/>
    </xf>
    <xf numFmtId="0" fontId="12" fillId="0" borderId="26" xfId="2" applyFont="1" applyBorder="1" applyAlignment="1">
      <alignment horizontal="center" vertical="center"/>
    </xf>
    <xf numFmtId="0" fontId="13" fillId="0" borderId="27" xfId="0" applyFont="1" applyFill="1" applyBorder="1" applyAlignment="1">
      <alignment horizontal="center" vertical="center"/>
    </xf>
    <xf numFmtId="0" fontId="12" fillId="0" borderId="26" xfId="2" applyFont="1" applyFill="1" applyBorder="1" applyAlignment="1">
      <alignment horizontal="center" vertical="center"/>
    </xf>
    <xf numFmtId="0" fontId="12" fillId="0" borderId="21" xfId="2" applyFont="1" applyFill="1" applyBorder="1" applyAlignment="1">
      <alignment horizontal="center" vertical="center"/>
    </xf>
    <xf numFmtId="0" fontId="16" fillId="2" borderId="0" xfId="2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0" fillId="2" borderId="21" xfId="0" applyFill="1" applyBorder="1" applyAlignment="1">
      <alignment vertical="center"/>
    </xf>
    <xf numFmtId="0" fontId="14" fillId="0" borderId="21" xfId="0" applyFont="1" applyBorder="1" applyAlignment="1">
      <alignment horizontal="center" vertical="center"/>
    </xf>
    <xf numFmtId="0" fontId="16" fillId="2" borderId="39" xfId="2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left" vertical="center" indent="1"/>
    </xf>
    <xf numFmtId="0" fontId="13" fillId="0" borderId="40" xfId="0" applyFont="1" applyBorder="1" applyAlignment="1">
      <alignment horizontal="center" vertical="center"/>
    </xf>
    <xf numFmtId="0" fontId="12" fillId="0" borderId="23" xfId="0" applyFont="1" applyBorder="1" applyAlignment="1">
      <alignment horizontal="left" vertical="center" indent="1"/>
    </xf>
    <xf numFmtId="0" fontId="12" fillId="0" borderId="20" xfId="0" applyFont="1" applyBorder="1" applyAlignment="1">
      <alignment horizontal="left" vertical="center" indent="1"/>
    </xf>
    <xf numFmtId="0" fontId="15" fillId="2" borderId="0" xfId="2" applyFont="1" applyFill="1" applyBorder="1" applyAlignment="1" applyProtection="1">
      <alignment horizontal="center" vertical="center"/>
      <protection locked="0"/>
    </xf>
    <xf numFmtId="0" fontId="13" fillId="0" borderId="38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horizontal="left" vertical="center" indent="1"/>
    </xf>
    <xf numFmtId="0" fontId="6" fillId="0" borderId="5" xfId="0" applyFont="1" applyFill="1" applyBorder="1" applyAlignment="1">
      <alignment vertical="center"/>
    </xf>
    <xf numFmtId="0" fontId="12" fillId="0" borderId="5" xfId="0" applyFont="1" applyFill="1" applyBorder="1" applyAlignment="1">
      <alignment horizontal="center" vertical="center"/>
    </xf>
    <xf numFmtId="0" fontId="12" fillId="0" borderId="41" xfId="0" applyFont="1" applyFill="1" applyBorder="1" applyAlignment="1">
      <alignment horizontal="left" vertical="center" indent="1"/>
    </xf>
    <xf numFmtId="0" fontId="0" fillId="2" borderId="4" xfId="0" applyFill="1" applyBorder="1" applyAlignment="1">
      <alignment vertical="center"/>
    </xf>
    <xf numFmtId="0" fontId="8" fillId="8" borderId="5" xfId="0" applyFont="1" applyFill="1" applyBorder="1" applyAlignment="1">
      <alignment vertical="center"/>
    </xf>
    <xf numFmtId="0" fontId="3" fillId="8" borderId="21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left" vertical="center"/>
    </xf>
    <xf numFmtId="0" fontId="12" fillId="0" borderId="20" xfId="0" applyFont="1" applyFill="1" applyBorder="1" applyAlignment="1">
      <alignment horizontal="left" vertical="center"/>
    </xf>
    <xf numFmtId="0" fontId="12" fillId="0" borderId="26" xfId="0" applyFont="1" applyFill="1" applyBorder="1" applyAlignment="1">
      <alignment horizontal="left" vertical="center"/>
    </xf>
    <xf numFmtId="0" fontId="13" fillId="0" borderId="42" xfId="0" applyFont="1" applyFill="1" applyBorder="1" applyAlignment="1">
      <alignment horizontal="center" vertical="center"/>
    </xf>
    <xf numFmtId="0" fontId="12" fillId="0" borderId="23" xfId="0" applyFont="1" applyFill="1" applyBorder="1" applyAlignment="1">
      <alignment horizontal="left" vertical="center"/>
    </xf>
    <xf numFmtId="0" fontId="12" fillId="0" borderId="43" xfId="0" applyFont="1" applyFill="1" applyBorder="1" applyAlignment="1">
      <alignment horizontal="left" vertical="center" indent="1"/>
    </xf>
    <xf numFmtId="0" fontId="6" fillId="0" borderId="37" xfId="0" applyFont="1" applyFill="1" applyBorder="1" applyAlignment="1">
      <alignment vertical="center"/>
    </xf>
    <xf numFmtId="0" fontId="12" fillId="0" borderId="37" xfId="0" applyFont="1" applyFill="1" applyBorder="1" applyAlignment="1">
      <alignment horizontal="center" vertical="center"/>
    </xf>
    <xf numFmtId="0" fontId="41" fillId="0" borderId="21" xfId="0" applyFont="1" applyFill="1" applyBorder="1" applyAlignment="1">
      <alignment horizontal="left" vertical="center"/>
    </xf>
    <xf numFmtId="0" fontId="66" fillId="8" borderId="44" xfId="0" applyFont="1" applyFill="1" applyBorder="1" applyAlignment="1">
      <alignment horizontal="center" vertical="center" wrapText="1"/>
    </xf>
    <xf numFmtId="0" fontId="60" fillId="0" borderId="0" xfId="0" applyFont="1" applyFill="1" applyBorder="1"/>
    <xf numFmtId="0" fontId="61" fillId="0" borderId="0" xfId="0" applyFont="1" applyFill="1" applyBorder="1"/>
    <xf numFmtId="0" fontId="63" fillId="0" borderId="0" xfId="0" applyFont="1" applyFill="1" applyBorder="1"/>
    <xf numFmtId="0" fontId="67" fillId="0" borderId="0" xfId="0" applyFont="1" applyFill="1" applyBorder="1"/>
    <xf numFmtId="0" fontId="50" fillId="0" borderId="0" xfId="0" applyFont="1" applyFill="1" applyBorder="1"/>
    <xf numFmtId="0" fontId="68" fillId="0" borderId="0" xfId="0" applyFont="1" applyFill="1" applyBorder="1"/>
    <xf numFmtId="0" fontId="52" fillId="0" borderId="16" xfId="0" applyFont="1" applyFill="1" applyBorder="1" applyAlignment="1">
      <alignment horizontal="center" vertical="center"/>
    </xf>
    <xf numFmtId="184" fontId="51" fillId="0" borderId="21" xfId="0" applyNumberFormat="1" applyFont="1" applyFill="1" applyBorder="1" applyAlignment="1">
      <alignment horizontal="center" vertical="center"/>
    </xf>
    <xf numFmtId="185" fontId="69" fillId="0" borderId="21" xfId="0" applyNumberFormat="1" applyFont="1" applyFill="1" applyBorder="1" applyAlignment="1">
      <alignment horizontal="center" vertical="center"/>
    </xf>
    <xf numFmtId="184" fontId="51" fillId="0" borderId="26" xfId="0" applyNumberFormat="1" applyFont="1" applyFill="1" applyBorder="1" applyAlignment="1">
      <alignment horizontal="center" vertical="center"/>
    </xf>
    <xf numFmtId="184" fontId="51" fillId="0" borderId="15" xfId="0" applyNumberFormat="1" applyFont="1" applyFill="1" applyBorder="1" applyAlignment="1">
      <alignment horizontal="center" vertical="center"/>
    </xf>
    <xf numFmtId="185" fontId="12" fillId="0" borderId="21" xfId="0" applyNumberFormat="1" applyFont="1" applyFill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7" fillId="0" borderId="16" xfId="0" applyFont="1" applyBorder="1" applyAlignment="1">
      <alignment horizontal="center" vertical="center"/>
    </xf>
    <xf numFmtId="11" fontId="40" fillId="0" borderId="24" xfId="0" applyNumberFormat="1" applyFont="1" applyBorder="1" applyAlignment="1">
      <alignment vertical="center"/>
    </xf>
    <xf numFmtId="11" fontId="40" fillId="0" borderId="16" xfId="0" applyNumberFormat="1" applyFont="1" applyBorder="1" applyAlignment="1">
      <alignment vertical="center"/>
    </xf>
    <xf numFmtId="11" fontId="47" fillId="0" borderId="16" xfId="0" applyNumberFormat="1" applyFont="1" applyBorder="1" applyAlignment="1">
      <alignment horizontal="left" vertical="center"/>
    </xf>
    <xf numFmtId="11" fontId="38" fillId="0" borderId="16" xfId="0" applyNumberFormat="1" applyFont="1" applyBorder="1" applyAlignment="1">
      <alignment vertical="center"/>
    </xf>
    <xf numFmtId="11" fontId="52" fillId="0" borderId="17" xfId="0" applyNumberFormat="1" applyFont="1" applyBorder="1" applyAlignment="1">
      <alignment horizontal="center" vertical="center"/>
    </xf>
    <xf numFmtId="11" fontId="38" fillId="0" borderId="0" xfId="0" applyNumberFormat="1" applyFont="1" applyAlignment="1">
      <alignment vertical="center"/>
    </xf>
    <xf numFmtId="0" fontId="7" fillId="0" borderId="21" xfId="2" applyFont="1" applyFill="1" applyBorder="1" applyAlignment="1" applyProtection="1">
      <alignment horizontal="center" vertical="center"/>
      <protection locked="0"/>
    </xf>
    <xf numFmtId="0" fontId="14" fillId="0" borderId="45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43" fillId="0" borderId="21" xfId="2" applyFont="1" applyFill="1" applyBorder="1" applyAlignment="1" applyProtection="1">
      <alignment horizontal="center" vertical="center"/>
      <protection locked="0"/>
    </xf>
    <xf numFmtId="0" fontId="43" fillId="0" borderId="21" xfId="0" applyFont="1" applyFill="1" applyBorder="1" applyAlignment="1">
      <alignment horizontal="center" vertical="center"/>
    </xf>
    <xf numFmtId="0" fontId="70" fillId="0" borderId="21" xfId="2" applyFont="1" applyFill="1" applyBorder="1" applyAlignment="1">
      <alignment horizontal="center" vertical="center"/>
    </xf>
    <xf numFmtId="0" fontId="43" fillId="0" borderId="0" xfId="2" applyFont="1" applyBorder="1" applyAlignment="1" applyProtection="1">
      <alignment horizontal="center" vertical="center"/>
      <protection locked="0"/>
    </xf>
    <xf numFmtId="0" fontId="47" fillId="0" borderId="0" xfId="2" applyFont="1" applyBorder="1" applyAlignment="1" applyProtection="1">
      <alignment horizontal="center" vertical="center"/>
      <protection locked="0"/>
    </xf>
    <xf numFmtId="0" fontId="71" fillId="0" borderId="0" xfId="2" applyFont="1" applyBorder="1" applyAlignment="1" applyProtection="1">
      <alignment horizontal="center" vertical="center"/>
      <protection locked="0"/>
    </xf>
    <xf numFmtId="0" fontId="72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vertical="center"/>
    </xf>
    <xf numFmtId="0" fontId="43" fillId="0" borderId="0" xfId="0" applyFont="1" applyBorder="1" applyAlignment="1">
      <alignment horizontal="center" vertical="center"/>
    </xf>
    <xf numFmtId="0" fontId="52" fillId="0" borderId="27" xfId="0" applyFont="1" applyFill="1" applyBorder="1" applyAlignment="1">
      <alignment horizontal="left" vertical="center" indent="1"/>
    </xf>
    <xf numFmtId="0" fontId="62" fillId="0" borderId="21" xfId="0" applyFont="1" applyBorder="1" applyAlignment="1">
      <alignment horizontal="center" vertical="center" wrapText="1"/>
    </xf>
    <xf numFmtId="0" fontId="62" fillId="0" borderId="4" xfId="0" applyFont="1" applyFill="1" applyBorder="1" applyAlignment="1">
      <alignment horizontal="center" vertical="center" wrapText="1"/>
    </xf>
    <xf numFmtId="0" fontId="62" fillId="0" borderId="21" xfId="0" applyFont="1" applyBorder="1" applyAlignment="1">
      <alignment vertical="center"/>
    </xf>
    <xf numFmtId="0" fontId="62" fillId="0" borderId="23" xfId="0" applyFont="1" applyBorder="1" applyAlignment="1">
      <alignment vertical="center"/>
    </xf>
    <xf numFmtId="0" fontId="62" fillId="0" borderId="0" xfId="0" applyFont="1" applyAlignment="1">
      <alignment vertical="center"/>
    </xf>
    <xf numFmtId="0" fontId="51" fillId="0" borderId="26" xfId="0" applyFont="1" applyBorder="1" applyAlignment="1">
      <alignment horizontal="center" wrapText="1"/>
    </xf>
    <xf numFmtId="0" fontId="41" fillId="0" borderId="21" xfId="0" applyFont="1" applyBorder="1" applyAlignment="1">
      <alignment horizontal="center" vertical="center" wrapText="1"/>
    </xf>
    <xf numFmtId="49" fontId="51" fillId="0" borderId="21" xfId="0" applyNumberFormat="1" applyFont="1" applyFill="1" applyBorder="1" applyAlignment="1">
      <alignment horizontal="center" vertical="center" wrapText="1"/>
    </xf>
    <xf numFmtId="0" fontId="73" fillId="2" borderId="36" xfId="0" applyFont="1" applyFill="1" applyBorder="1" applyAlignment="1">
      <alignment horizontal="center" vertical="center" wrapText="1"/>
    </xf>
    <xf numFmtId="0" fontId="43" fillId="7" borderId="0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left" vertical="center" indent="1"/>
    </xf>
    <xf numFmtId="0" fontId="41" fillId="0" borderId="23" xfId="0" applyFont="1" applyFill="1" applyBorder="1" applyAlignment="1">
      <alignment horizontal="left" vertical="center"/>
    </xf>
    <xf numFmtId="0" fontId="14" fillId="7" borderId="21" xfId="0" applyFont="1" applyFill="1" applyBorder="1" applyAlignment="1">
      <alignment horizontal="center" vertical="center"/>
    </xf>
    <xf numFmtId="0" fontId="13" fillId="0" borderId="40" xfId="0" applyFont="1" applyFill="1" applyBorder="1" applyAlignment="1">
      <alignment horizontal="center" vertical="center"/>
    </xf>
    <xf numFmtId="0" fontId="12" fillId="0" borderId="37" xfId="0" applyFont="1" applyFill="1" applyBorder="1" applyAlignment="1">
      <alignment horizontal="left" vertical="center" indent="1"/>
    </xf>
    <xf numFmtId="0" fontId="5" fillId="2" borderId="28" xfId="0" applyFont="1" applyFill="1" applyBorder="1" applyAlignment="1">
      <alignment horizontal="left" vertical="center" indent="1"/>
    </xf>
    <xf numFmtId="0" fontId="8" fillId="2" borderId="5" xfId="0" applyFont="1" applyFill="1" applyBorder="1" applyAlignment="1">
      <alignment vertical="center"/>
    </xf>
    <xf numFmtId="0" fontId="60" fillId="8" borderId="20" xfId="0" applyFont="1" applyFill="1" applyBorder="1" applyAlignment="1">
      <alignment vertical="center"/>
    </xf>
    <xf numFmtId="0" fontId="74" fillId="8" borderId="20" xfId="0" applyFont="1" applyFill="1" applyBorder="1" applyAlignment="1">
      <alignment vertical="center"/>
    </xf>
    <xf numFmtId="0" fontId="61" fillId="8" borderId="20" xfId="0" applyFont="1" applyFill="1" applyBorder="1" applyAlignment="1">
      <alignment vertical="center"/>
    </xf>
    <xf numFmtId="0" fontId="0" fillId="8" borderId="20" xfId="0" applyFill="1" applyBorder="1" applyAlignment="1">
      <alignment vertical="center"/>
    </xf>
    <xf numFmtId="0" fontId="0" fillId="8" borderId="15" xfId="0" applyFill="1" applyBorder="1" applyAlignment="1">
      <alignment vertical="center"/>
    </xf>
    <xf numFmtId="0" fontId="0" fillId="8" borderId="21" xfId="0" applyFill="1" applyBorder="1" applyAlignment="1">
      <alignment vertical="center"/>
    </xf>
    <xf numFmtId="0" fontId="51" fillId="8" borderId="4" xfId="0" applyFont="1" applyFill="1" applyBorder="1" applyAlignment="1">
      <alignment horizontal="center" vertical="center"/>
    </xf>
    <xf numFmtId="0" fontId="43" fillId="8" borderId="21" xfId="2" applyFont="1" applyFill="1" applyBorder="1" applyAlignment="1" applyProtection="1">
      <alignment horizontal="center" vertical="center"/>
      <protection locked="0"/>
    </xf>
    <xf numFmtId="0" fontId="51" fillId="8" borderId="45" xfId="0" applyFont="1" applyFill="1" applyBorder="1" applyAlignment="1">
      <alignment horizontal="center" vertical="center"/>
    </xf>
    <xf numFmtId="0" fontId="43" fillId="8" borderId="30" xfId="0" applyFont="1" applyFill="1" applyBorder="1" applyAlignment="1">
      <alignment horizontal="center" vertical="center"/>
    </xf>
    <xf numFmtId="0" fontId="51" fillId="8" borderId="21" xfId="0" applyFont="1" applyFill="1" applyBorder="1" applyAlignment="1">
      <alignment horizontal="center" vertical="center"/>
    </xf>
    <xf numFmtId="0" fontId="74" fillId="8" borderId="5" xfId="0" applyFont="1" applyFill="1" applyBorder="1" applyAlignment="1">
      <alignment vertical="center"/>
    </xf>
    <xf numFmtId="0" fontId="0" fillId="8" borderId="5" xfId="0" applyFill="1" applyBorder="1" applyAlignment="1">
      <alignment vertical="center"/>
    </xf>
    <xf numFmtId="0" fontId="74" fillId="8" borderId="46" xfId="0" applyFont="1" applyFill="1" applyBorder="1" applyAlignment="1">
      <alignment vertical="center"/>
    </xf>
    <xf numFmtId="0" fontId="70" fillId="8" borderId="21" xfId="2" applyFont="1" applyFill="1" applyBorder="1" applyAlignment="1">
      <alignment horizontal="center" vertical="center"/>
    </xf>
    <xf numFmtId="0" fontId="12" fillId="8" borderId="21" xfId="2" applyFont="1" applyFill="1" applyBorder="1" applyAlignment="1">
      <alignment horizontal="center" vertical="center"/>
    </xf>
    <xf numFmtId="0" fontId="74" fillId="0" borderId="21" xfId="0" applyFont="1" applyFill="1" applyBorder="1" applyAlignment="1">
      <alignment vertical="center"/>
    </xf>
    <xf numFmtId="0" fontId="0" fillId="0" borderId="21" xfId="0" applyFill="1" applyBorder="1" applyAlignment="1">
      <alignment vertical="center"/>
    </xf>
    <xf numFmtId="0" fontId="75" fillId="0" borderId="21" xfId="2" applyFont="1" applyFill="1" applyBorder="1" applyAlignment="1">
      <alignment horizontal="center" vertical="center"/>
    </xf>
    <xf numFmtId="0" fontId="62" fillId="0" borderId="21" xfId="2" applyFont="1" applyFill="1" applyBorder="1" applyAlignment="1" applyProtection="1">
      <alignment horizontal="center" vertical="center"/>
      <protection locked="0"/>
    </xf>
    <xf numFmtId="0" fontId="60" fillId="0" borderId="21" xfId="0" applyFont="1" applyFill="1" applyBorder="1" applyAlignment="1">
      <alignment vertical="center"/>
    </xf>
    <xf numFmtId="0" fontId="7" fillId="0" borderId="21" xfId="2" applyFont="1" applyBorder="1" applyAlignment="1" applyProtection="1">
      <alignment horizontal="center" vertical="center"/>
      <protection locked="0"/>
    </xf>
    <xf numFmtId="0" fontId="12" fillId="7" borderId="26" xfId="2" applyFont="1" applyFill="1" applyBorder="1" applyAlignment="1">
      <alignment horizontal="center" vertical="center"/>
    </xf>
    <xf numFmtId="0" fontId="12" fillId="7" borderId="21" xfId="2" applyFont="1" applyFill="1" applyBorder="1" applyAlignment="1">
      <alignment horizontal="center" vertical="center"/>
    </xf>
    <xf numFmtId="0" fontId="12" fillId="0" borderId="21" xfId="2" applyFont="1" applyFill="1" applyBorder="1" applyAlignment="1" applyProtection="1">
      <alignment horizontal="center" vertical="center"/>
    </xf>
    <xf numFmtId="0" fontId="16" fillId="2" borderId="21" xfId="2" applyFont="1" applyFill="1" applyBorder="1" applyAlignment="1">
      <alignment horizontal="center" vertical="center"/>
    </xf>
    <xf numFmtId="0" fontId="16" fillId="2" borderId="23" xfId="2" applyFont="1" applyFill="1" applyBorder="1" applyAlignment="1">
      <alignment horizontal="center" vertical="center"/>
    </xf>
    <xf numFmtId="0" fontId="41" fillId="0" borderId="21" xfId="0" applyFont="1" applyBorder="1" applyAlignment="1">
      <alignment horizontal="center" vertical="center"/>
    </xf>
    <xf numFmtId="0" fontId="41" fillId="0" borderId="23" xfId="0" applyFont="1" applyBorder="1" applyAlignment="1">
      <alignment horizontal="center" vertical="center"/>
    </xf>
    <xf numFmtId="0" fontId="12" fillId="0" borderId="4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/>
    <xf numFmtId="0" fontId="12" fillId="0" borderId="23" xfId="0" applyFont="1" applyFill="1" applyBorder="1" applyAlignment="1">
      <alignment horizontal="left" vertical="center" indent="1"/>
    </xf>
    <xf numFmtId="0" fontId="6" fillId="0" borderId="20" xfId="0" applyFont="1" applyFill="1" applyBorder="1" applyAlignment="1">
      <alignment vertical="center"/>
    </xf>
    <xf numFmtId="0" fontId="12" fillId="0" borderId="20" xfId="0" applyFont="1" applyFill="1" applyBorder="1" applyAlignment="1">
      <alignment horizontal="center" vertical="center"/>
    </xf>
    <xf numFmtId="0" fontId="50" fillId="0" borderId="5" xfId="0" applyFont="1" applyBorder="1" applyAlignment="1">
      <alignment horizontal="left" vertical="center"/>
    </xf>
    <xf numFmtId="0" fontId="39" fillId="0" borderId="5" xfId="0" applyFont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38" fillId="7" borderId="20" xfId="0" applyFont="1" applyFill="1" applyBorder="1" applyAlignment="1">
      <alignment vertical="center"/>
    </xf>
    <xf numFmtId="0" fontId="58" fillId="0" borderId="27" xfId="0" applyFont="1" applyBorder="1" applyAlignment="1">
      <alignment vertical="center"/>
    </xf>
    <xf numFmtId="0" fontId="52" fillId="0" borderId="27" xfId="0" applyFont="1" applyFill="1" applyBorder="1" applyAlignment="1">
      <alignment vertical="center"/>
    </xf>
    <xf numFmtId="0" fontId="52" fillId="0" borderId="27" xfId="0" applyFont="1" applyBorder="1" applyAlignment="1">
      <alignment vertical="center"/>
    </xf>
    <xf numFmtId="0" fontId="50" fillId="0" borderId="19" xfId="0" applyFont="1" applyBorder="1" applyAlignment="1">
      <alignment vertical="center"/>
    </xf>
    <xf numFmtId="0" fontId="51" fillId="0" borderId="23" xfId="0" applyFont="1" applyFill="1" applyBorder="1" applyAlignment="1">
      <alignment horizontal="center" vertical="center" wrapText="1"/>
    </xf>
    <xf numFmtId="0" fontId="39" fillId="0" borderId="8" xfId="0" applyFont="1" applyFill="1" applyBorder="1" applyAlignment="1">
      <alignment horizontal="left" vertical="top" wrapText="1"/>
    </xf>
    <xf numFmtId="0" fontId="39" fillId="0" borderId="9" xfId="0" applyFont="1" applyFill="1" applyBorder="1" applyAlignment="1">
      <alignment horizontal="left" vertical="top" wrapText="1"/>
    </xf>
    <xf numFmtId="0" fontId="41" fillId="0" borderId="8" xfId="0" applyFont="1" applyBorder="1" applyAlignment="1">
      <alignment horizontal="left" vertical="top"/>
    </xf>
    <xf numFmtId="0" fontId="41" fillId="0" borderId="9" xfId="0" applyFont="1" applyBorder="1" applyAlignment="1">
      <alignment horizontal="left" vertical="top"/>
    </xf>
    <xf numFmtId="0" fontId="51" fillId="0" borderId="26" xfId="2" applyFont="1" applyBorder="1" applyAlignment="1">
      <alignment horizontal="center" vertical="center"/>
    </xf>
    <xf numFmtId="0" fontId="39" fillId="0" borderId="27" xfId="0" applyFont="1" applyBorder="1" applyAlignment="1">
      <alignment horizontal="center" vertical="center"/>
    </xf>
    <xf numFmtId="0" fontId="43" fillId="0" borderId="21" xfId="0" applyFont="1" applyBorder="1" applyAlignment="1">
      <alignment horizontal="center" vertical="center"/>
    </xf>
    <xf numFmtId="0" fontId="54" fillId="0" borderId="21" xfId="0" applyFont="1" applyFill="1" applyBorder="1" applyAlignment="1">
      <alignment horizontal="center" vertical="center"/>
    </xf>
    <xf numFmtId="0" fontId="40" fillId="0" borderId="20" xfId="0" applyFont="1" applyFill="1" applyBorder="1" applyAlignment="1">
      <alignment vertical="center"/>
    </xf>
    <xf numFmtId="0" fontId="52" fillId="0" borderId="20" xfId="0" applyFont="1" applyBorder="1" applyAlignment="1">
      <alignment vertical="center"/>
    </xf>
    <xf numFmtId="0" fontId="50" fillId="0" borderId="0" xfId="0" applyFont="1" applyFill="1" applyBorder="1" applyAlignment="1">
      <alignment horizontal="left" vertical="top"/>
    </xf>
    <xf numFmtId="0" fontId="50" fillId="8" borderId="0" xfId="0" applyFont="1" applyFill="1" applyBorder="1"/>
    <xf numFmtId="0" fontId="5" fillId="0" borderId="4" xfId="0" applyFont="1" applyFill="1" applyBorder="1" applyAlignment="1">
      <alignment horizontal="center" vertical="center" wrapText="1"/>
    </xf>
    <xf numFmtId="0" fontId="6" fillId="0" borderId="21" xfId="0" applyFont="1" applyFill="1" applyBorder="1" applyAlignment="1">
      <alignment horizontal="center" vertical="center" wrapText="1"/>
    </xf>
    <xf numFmtId="0" fontId="40" fillId="7" borderId="21" xfId="0" applyFont="1" applyFill="1" applyBorder="1" applyAlignment="1">
      <alignment horizontal="center" vertical="center" wrapText="1"/>
    </xf>
    <xf numFmtId="0" fontId="35" fillId="6" borderId="21" xfId="0" applyFont="1" applyFill="1" applyBorder="1" applyAlignment="1">
      <alignment horizontal="center" vertical="center"/>
    </xf>
    <xf numFmtId="0" fontId="5" fillId="0" borderId="21" xfId="0" applyFont="1" applyFill="1" applyBorder="1" applyAlignment="1">
      <alignment horizontal="center" vertical="center" wrapText="1"/>
    </xf>
    <xf numFmtId="0" fontId="76" fillId="0" borderId="27" xfId="0" applyFont="1" applyFill="1" applyBorder="1" applyAlignment="1">
      <alignment horizontal="left" vertical="center" indent="1"/>
    </xf>
    <xf numFmtId="0" fontId="5" fillId="0" borderId="27" xfId="0" applyFont="1" applyFill="1" applyBorder="1" applyAlignment="1">
      <alignment horizontal="left" vertical="center" wrapText="1"/>
    </xf>
    <xf numFmtId="0" fontId="5" fillId="0" borderId="20" xfId="0" applyFont="1" applyFill="1" applyBorder="1" applyAlignment="1">
      <alignment horizontal="left" vertical="center" wrapText="1"/>
    </xf>
    <xf numFmtId="0" fontId="5" fillId="0" borderId="26" xfId="0" applyFont="1" applyFill="1" applyBorder="1" applyAlignment="1">
      <alignment horizontal="left" vertical="center" wrapText="1"/>
    </xf>
    <xf numFmtId="0" fontId="41" fillId="7" borderId="23" xfId="0" applyFont="1" applyFill="1" applyBorder="1" applyAlignment="1">
      <alignment horizontal="left" vertical="center" wrapText="1" indent="1"/>
    </xf>
    <xf numFmtId="0" fontId="41" fillId="7" borderId="26" xfId="0" applyFont="1" applyFill="1" applyBorder="1" applyAlignment="1">
      <alignment horizontal="left" vertical="center" wrapText="1" indent="1"/>
    </xf>
    <xf numFmtId="0" fontId="41" fillId="0" borderId="23" xfId="0" applyFont="1" applyFill="1" applyBorder="1" applyAlignment="1">
      <alignment horizontal="left" vertical="center"/>
    </xf>
    <xf numFmtId="0" fontId="41" fillId="0" borderId="25" xfId="0" quotePrefix="1" applyFont="1" applyFill="1" applyBorder="1" applyAlignment="1">
      <alignment horizontal="center" vertical="center"/>
    </xf>
    <xf numFmtId="0" fontId="12" fillId="0" borderId="41" xfId="2" applyFont="1" applyFill="1" applyBorder="1" applyAlignment="1">
      <alignment horizontal="center" vertical="center"/>
    </xf>
    <xf numFmtId="0" fontId="12" fillId="0" borderId="23" xfId="2" applyFont="1" applyFill="1" applyBorder="1" applyAlignment="1">
      <alignment horizontal="center" vertical="center"/>
    </xf>
    <xf numFmtId="0" fontId="12" fillId="0" borderId="23" xfId="2" applyFont="1" applyBorder="1" applyAlignment="1">
      <alignment horizontal="center" vertical="center"/>
    </xf>
    <xf numFmtId="0" fontId="12" fillId="0" borderId="23" xfId="2" applyFont="1" applyFill="1" applyBorder="1" applyAlignment="1" applyProtection="1">
      <alignment horizontal="center" vertical="center"/>
    </xf>
    <xf numFmtId="0" fontId="16" fillId="2" borderId="20" xfId="2" applyFont="1" applyFill="1" applyBorder="1" applyAlignment="1">
      <alignment horizontal="center" vertical="center"/>
    </xf>
    <xf numFmtId="0" fontId="54" fillId="6" borderId="35" xfId="0" applyFont="1" applyFill="1" applyBorder="1" applyAlignment="1">
      <alignment horizontal="center" vertical="center" wrapText="1"/>
    </xf>
    <xf numFmtId="0" fontId="54" fillId="6" borderId="36" xfId="0" applyFont="1" applyFill="1" applyBorder="1" applyAlignment="1">
      <alignment horizontal="center" vertical="center" wrapText="1"/>
    </xf>
    <xf numFmtId="0" fontId="77" fillId="6" borderId="44" xfId="0" applyFont="1" applyFill="1" applyBorder="1" applyAlignment="1">
      <alignment horizontal="center" vertical="center" wrapText="1"/>
    </xf>
    <xf numFmtId="0" fontId="52" fillId="0" borderId="27" xfId="0" applyFont="1" applyBorder="1" applyAlignment="1">
      <alignment horizontal="left" vertical="center" indent="1"/>
    </xf>
    <xf numFmtId="0" fontId="51" fillId="7" borderId="20" xfId="0" applyFont="1" applyFill="1" applyBorder="1" applyAlignment="1">
      <alignment horizontal="center" vertical="center" wrapText="1"/>
    </xf>
    <xf numFmtId="0" fontId="51" fillId="0" borderId="4" xfId="0" applyFont="1" applyBorder="1" applyAlignment="1">
      <alignment horizontal="center" vertical="center"/>
    </xf>
    <xf numFmtId="0" fontId="51" fillId="0" borderId="26" xfId="0" applyFont="1" applyFill="1" applyBorder="1" applyAlignment="1">
      <alignment horizontal="center" vertical="center"/>
    </xf>
    <xf numFmtId="0" fontId="24" fillId="2" borderId="0" xfId="2" applyFont="1" applyFill="1" applyBorder="1" applyAlignment="1">
      <alignment horizontal="center" vertical="center"/>
    </xf>
    <xf numFmtId="0" fontId="51" fillId="7" borderId="21" xfId="0" applyFont="1" applyFill="1" applyBorder="1" applyAlignment="1">
      <alignment horizontal="center" vertical="center"/>
    </xf>
    <xf numFmtId="0" fontId="51" fillId="0" borderId="21" xfId="2" applyFont="1" applyFill="1" applyBorder="1" applyAlignment="1">
      <alignment horizontal="center" vertical="center"/>
    </xf>
    <xf numFmtId="0" fontId="51" fillId="8" borderId="0" xfId="2" applyFont="1" applyFill="1" applyBorder="1" applyAlignment="1" applyProtection="1">
      <alignment horizontal="center" vertical="center"/>
      <protection locked="0"/>
    </xf>
    <xf numFmtId="0" fontId="65" fillId="8" borderId="0" xfId="0" applyFont="1" applyFill="1" applyBorder="1"/>
    <xf numFmtId="0" fontId="59" fillId="8" borderId="0" xfId="0" applyFont="1" applyFill="1" applyBorder="1"/>
    <xf numFmtId="0" fontId="67" fillId="8" borderId="0" xfId="0" applyFont="1" applyFill="1" applyBorder="1"/>
    <xf numFmtId="0" fontId="64" fillId="0" borderId="0" xfId="0" applyFont="1" applyFill="1" applyBorder="1"/>
    <xf numFmtId="0" fontId="51" fillId="0" borderId="4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41" fillId="0" borderId="0" xfId="0" applyFont="1" applyFill="1" applyAlignment="1">
      <alignment horizontal="center" vertical="center"/>
    </xf>
    <xf numFmtId="0" fontId="12" fillId="0" borderId="21" xfId="0" applyFont="1" applyFill="1" applyBorder="1" applyAlignment="1">
      <alignment horizontal="left" vertical="center" wrapText="1" indent="1"/>
    </xf>
    <xf numFmtId="0" fontId="41" fillId="7" borderId="26" xfId="0" applyFont="1" applyFill="1" applyBorder="1" applyAlignment="1">
      <alignment horizontal="left" vertical="center" wrapText="1" indent="1"/>
    </xf>
    <xf numFmtId="0" fontId="41" fillId="7" borderId="20" xfId="0" applyFont="1" applyFill="1" applyBorder="1" applyAlignment="1">
      <alignment horizontal="left" vertical="center" wrapText="1" indent="1"/>
    </xf>
    <xf numFmtId="0" fontId="78" fillId="0" borderId="0" xfId="0" applyFont="1" applyFill="1" applyBorder="1"/>
    <xf numFmtId="0" fontId="65" fillId="0" borderId="0" xfId="0" applyFont="1" applyFill="1" applyBorder="1"/>
    <xf numFmtId="0" fontId="41" fillId="0" borderId="26" xfId="0" quotePrefix="1" applyFont="1" applyFill="1" applyBorder="1" applyAlignment="1">
      <alignment horizontal="center" vertical="center" wrapText="1"/>
    </xf>
    <xf numFmtId="0" fontId="41" fillId="0" borderId="25" xfId="0" quotePrefix="1" applyFont="1" applyFill="1" applyBorder="1" applyAlignment="1">
      <alignment horizontal="center" vertical="center" wrapText="1"/>
    </xf>
    <xf numFmtId="0" fontId="50" fillId="0" borderId="0" xfId="0" applyFont="1"/>
    <xf numFmtId="0" fontId="41" fillId="7" borderId="21" xfId="0" applyFont="1" applyFill="1" applyBorder="1" applyAlignment="1">
      <alignment horizontal="center" vertical="center" wrapText="1"/>
    </xf>
    <xf numFmtId="0" fontId="12" fillId="0" borderId="21" xfId="2" applyFont="1" applyFill="1" applyBorder="1" applyAlignment="1" applyProtection="1">
      <alignment horizontal="center" vertical="center"/>
      <protection locked="0"/>
    </xf>
    <xf numFmtId="0" fontId="12" fillId="0" borderId="4" xfId="2" applyFont="1" applyFill="1" applyBorder="1" applyAlignment="1" applyProtection="1">
      <alignment horizontal="center" vertical="center"/>
      <protection locked="0"/>
    </xf>
    <xf numFmtId="0" fontId="12" fillId="0" borderId="21" xfId="2" applyFont="1" applyBorder="1" applyAlignment="1" applyProtection="1">
      <alignment horizontal="center" vertical="center"/>
      <protection locked="0"/>
    </xf>
    <xf numFmtId="0" fontId="25" fillId="2" borderId="0" xfId="2" applyFont="1" applyFill="1" applyBorder="1" applyAlignment="1" applyProtection="1">
      <alignment horizontal="center" vertical="center"/>
      <protection locked="0"/>
    </xf>
    <xf numFmtId="0" fontId="43" fillId="8" borderId="4" xfId="0" applyFont="1" applyFill="1" applyBorder="1" applyAlignment="1">
      <alignment horizontal="center" vertical="center"/>
    </xf>
    <xf numFmtId="0" fontId="43" fillId="8" borderId="5" xfId="0" applyFont="1" applyFill="1" applyBorder="1" applyAlignment="1">
      <alignment horizontal="center" vertical="center"/>
    </xf>
    <xf numFmtId="0" fontId="43" fillId="9" borderId="21" xfId="0" applyFont="1" applyFill="1" applyBorder="1" applyAlignment="1">
      <alignment horizontal="center" vertical="center"/>
    </xf>
    <xf numFmtId="0" fontId="68" fillId="8" borderId="0" xfId="0" applyFont="1" applyFill="1" applyBorder="1"/>
    <xf numFmtId="0" fontId="79" fillId="0" borderId="0" xfId="0" applyFont="1" applyFill="1" applyBorder="1"/>
    <xf numFmtId="0" fontId="68" fillId="0" borderId="0" xfId="0" applyFont="1"/>
    <xf numFmtId="0" fontId="51" fillId="0" borderId="4" xfId="0" applyFont="1" applyFill="1" applyBorder="1" applyAlignment="1">
      <alignment horizontal="center" vertical="center"/>
    </xf>
    <xf numFmtId="0" fontId="41" fillId="9" borderId="21" xfId="0" applyFont="1" applyFill="1" applyBorder="1" applyAlignment="1">
      <alignment horizontal="center" vertical="center" wrapText="1"/>
    </xf>
    <xf numFmtId="0" fontId="41" fillId="9" borderId="21" xfId="0" applyFont="1" applyFill="1" applyBorder="1" applyAlignment="1">
      <alignment horizontal="left" vertical="center" indent="1"/>
    </xf>
    <xf numFmtId="0" fontId="80" fillId="0" borderId="0" xfId="0" applyFont="1"/>
    <xf numFmtId="0" fontId="65" fillId="0" borderId="0" xfId="0" applyFont="1"/>
    <xf numFmtId="0" fontId="67" fillId="0" borderId="0" xfId="0" applyFont="1"/>
    <xf numFmtId="0" fontId="64" fillId="8" borderId="0" xfId="0" applyFont="1" applyFill="1" applyBorder="1"/>
    <xf numFmtId="0" fontId="64" fillId="0" borderId="0" xfId="0" applyFont="1"/>
    <xf numFmtId="0" fontId="5" fillId="9" borderId="4" xfId="0" applyFont="1" applyFill="1" applyBorder="1" applyAlignment="1">
      <alignment horizontal="center" vertical="center" wrapText="1"/>
    </xf>
    <xf numFmtId="0" fontId="51" fillId="9" borderId="23" xfId="0" applyFont="1" applyFill="1" applyBorder="1" applyAlignment="1">
      <alignment horizontal="left" vertical="center" wrapText="1" indent="1"/>
    </xf>
    <xf numFmtId="0" fontId="51" fillId="9" borderId="26" xfId="0" applyFont="1" applyFill="1" applyBorder="1" applyAlignment="1">
      <alignment horizontal="left" vertical="center" wrapText="1" indent="1"/>
    </xf>
    <xf numFmtId="0" fontId="62" fillId="9" borderId="4" xfId="0" applyFont="1" applyFill="1" applyBorder="1" applyAlignment="1">
      <alignment horizontal="center" vertical="center" wrapText="1"/>
    </xf>
    <xf numFmtId="0" fontId="41" fillId="9" borderId="26" xfId="0" quotePrefix="1" applyFont="1" applyFill="1" applyBorder="1" applyAlignment="1">
      <alignment horizontal="center" vertical="center" wrapText="1"/>
    </xf>
    <xf numFmtId="0" fontId="79" fillId="0" borderId="0" xfId="0" applyFont="1"/>
    <xf numFmtId="0" fontId="41" fillId="0" borderId="21" xfId="0" applyFont="1" applyFill="1" applyBorder="1" applyAlignment="1">
      <alignment horizontal="center" vertical="center"/>
    </xf>
    <xf numFmtId="0" fontId="41" fillId="8" borderId="5" xfId="0" applyFont="1" applyFill="1" applyBorder="1" applyAlignment="1">
      <alignment horizontal="center" vertical="center"/>
    </xf>
    <xf numFmtId="0" fontId="12" fillId="9" borderId="21" xfId="0" applyFont="1" applyFill="1" applyBorder="1" applyAlignment="1">
      <alignment horizontal="center" vertical="center" wrapText="1"/>
    </xf>
    <xf numFmtId="0" fontId="51" fillId="9" borderId="21" xfId="2" applyFont="1" applyFill="1" applyBorder="1" applyAlignment="1">
      <alignment horizontal="center" vertical="center" wrapText="1"/>
    </xf>
    <xf numFmtId="0" fontId="51" fillId="9" borderId="21" xfId="0" applyFont="1" applyFill="1" applyBorder="1" applyAlignment="1">
      <alignment horizontal="center" vertical="center" wrapText="1"/>
    </xf>
    <xf numFmtId="0" fontId="68" fillId="9" borderId="0" xfId="0" applyFont="1" applyFill="1"/>
    <xf numFmtId="0" fontId="41" fillId="0" borderId="23" xfId="0" applyFont="1" applyFill="1" applyBorder="1" applyAlignment="1">
      <alignment horizontal="left" vertical="center"/>
    </xf>
    <xf numFmtId="0" fontId="52" fillId="0" borderId="20" xfId="0" applyFont="1" applyBorder="1" applyAlignment="1">
      <alignment vertical="center"/>
    </xf>
    <xf numFmtId="0" fontId="81" fillId="0" borderId="0" xfId="0" applyFont="1"/>
    <xf numFmtId="0" fontId="82" fillId="0" borderId="0" xfId="0" applyFont="1" applyBorder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68" fillId="0" borderId="0" xfId="0" applyFont="1" applyFill="1"/>
    <xf numFmtId="0" fontId="41" fillId="0" borderId="23" xfId="0" applyFont="1" applyFill="1" applyBorder="1" applyAlignment="1">
      <alignment vertical="center"/>
    </xf>
    <xf numFmtId="0" fontId="41" fillId="0" borderId="20" xfId="0" applyFont="1" applyFill="1" applyBorder="1" applyAlignment="1">
      <alignment vertical="center"/>
    </xf>
    <xf numFmtId="0" fontId="86" fillId="0" borderId="5" xfId="0" applyFont="1" applyFill="1" applyBorder="1" applyAlignment="1">
      <alignment horizontal="left" vertical="center"/>
    </xf>
    <xf numFmtId="0" fontId="86" fillId="0" borderId="20" xfId="0" applyFont="1" applyBorder="1" applyAlignment="1">
      <alignment horizontal="left" vertical="center"/>
    </xf>
    <xf numFmtId="0" fontId="86" fillId="0" borderId="20" xfId="0" applyFont="1" applyFill="1" applyBorder="1" applyAlignment="1">
      <alignment horizontal="left" vertical="center"/>
    </xf>
    <xf numFmtId="0" fontId="86" fillId="0" borderId="26" xfId="0" applyFont="1" applyFill="1" applyBorder="1" applyAlignment="1">
      <alignment horizontal="left" vertical="center"/>
    </xf>
    <xf numFmtId="0" fontId="86" fillId="0" borderId="37" xfId="0" applyFont="1" applyFill="1" applyBorder="1" applyAlignment="1">
      <alignment horizontal="left" vertical="center"/>
    </xf>
    <xf numFmtId="0" fontId="86" fillId="2" borderId="20" xfId="0" applyFont="1" applyFill="1" applyBorder="1" applyAlignment="1">
      <alignment horizontal="left" vertical="center"/>
    </xf>
    <xf numFmtId="0" fontId="48" fillId="0" borderId="26" xfId="0" applyFont="1" applyFill="1" applyBorder="1" applyAlignment="1">
      <alignment horizontal="left" vertical="center"/>
    </xf>
    <xf numFmtId="0" fontId="86" fillId="0" borderId="5" xfId="0" applyFont="1" applyBorder="1" applyAlignment="1">
      <alignment horizontal="left" vertical="center"/>
    </xf>
    <xf numFmtId="0" fontId="86" fillId="0" borderId="37" xfId="0" applyFont="1" applyBorder="1" applyAlignment="1">
      <alignment horizontal="left" vertical="center"/>
    </xf>
    <xf numFmtId="0" fontId="86" fillId="0" borderId="26" xfId="0" applyFont="1" applyBorder="1" applyAlignment="1">
      <alignment horizontal="left" vertical="center"/>
    </xf>
    <xf numFmtId="0" fontId="86" fillId="2" borderId="5" xfId="0" applyFont="1" applyFill="1" applyBorder="1" applyAlignment="1">
      <alignment horizontal="left" vertical="center"/>
    </xf>
    <xf numFmtId="0" fontId="87" fillId="2" borderId="36" xfId="0" applyFont="1" applyFill="1" applyBorder="1" applyAlignment="1">
      <alignment horizontal="center" vertical="center" wrapText="1"/>
    </xf>
    <xf numFmtId="0" fontId="88" fillId="9" borderId="21" xfId="0" applyFont="1" applyFill="1" applyBorder="1" applyAlignment="1">
      <alignment horizontal="center" vertical="center"/>
    </xf>
    <xf numFmtId="0" fontId="88" fillId="0" borderId="21" xfId="0" applyFont="1" applyFill="1" applyBorder="1" applyAlignment="1">
      <alignment horizontal="center" vertical="center"/>
    </xf>
    <xf numFmtId="0" fontId="88" fillId="0" borderId="21" xfId="2" applyFont="1" applyFill="1" applyBorder="1" applyAlignment="1" applyProtection="1">
      <alignment horizontal="center" vertical="center"/>
      <protection locked="0"/>
    </xf>
    <xf numFmtId="0" fontId="88" fillId="8" borderId="4" xfId="0" applyFont="1" applyFill="1" applyBorder="1" applyAlignment="1">
      <alignment horizontal="center" vertical="center"/>
    </xf>
    <xf numFmtId="0" fontId="89" fillId="0" borderId="21" xfId="2" applyFont="1" applyFill="1" applyBorder="1" applyAlignment="1">
      <alignment horizontal="center" vertical="center"/>
    </xf>
    <xf numFmtId="0" fontId="88" fillId="8" borderId="5" xfId="0" applyFont="1" applyFill="1" applyBorder="1" applyAlignment="1">
      <alignment horizontal="center" vertical="center"/>
    </xf>
    <xf numFmtId="0" fontId="89" fillId="8" borderId="21" xfId="2" applyFont="1" applyFill="1" applyBorder="1" applyAlignment="1">
      <alignment horizontal="center" vertical="center"/>
    </xf>
    <xf numFmtId="0" fontId="82" fillId="0" borderId="0" xfId="0" applyFont="1" applyBorder="1" applyAlignment="1">
      <alignment horizontal="center"/>
    </xf>
    <xf numFmtId="0" fontId="30" fillId="0" borderId="21" xfId="2" applyFont="1" applyFill="1" applyBorder="1" applyAlignment="1" applyProtection="1">
      <alignment horizontal="center" vertical="center"/>
      <protection locked="0"/>
    </xf>
    <xf numFmtId="0" fontId="30" fillId="2" borderId="0" xfId="2" applyFont="1" applyFill="1" applyBorder="1" applyAlignment="1" applyProtection="1">
      <alignment horizontal="center" vertical="center"/>
      <protection locked="0"/>
    </xf>
    <xf numFmtId="0" fontId="30" fillId="0" borderId="21" xfId="2" applyFont="1" applyBorder="1" applyAlignment="1" applyProtection="1">
      <alignment horizontal="center" vertical="center"/>
      <protection locked="0"/>
    </xf>
    <xf numFmtId="0" fontId="31" fillId="0" borderId="21" xfId="2" applyFont="1" applyFill="1" applyBorder="1" applyAlignment="1" applyProtection="1">
      <alignment horizontal="center" vertical="center"/>
      <protection locked="0"/>
    </xf>
    <xf numFmtId="0" fontId="31" fillId="2" borderId="0" xfId="2" applyFont="1" applyFill="1" applyBorder="1" applyAlignment="1" applyProtection="1">
      <alignment horizontal="center" vertical="center"/>
      <protection locked="0"/>
    </xf>
    <xf numFmtId="0" fontId="31" fillId="0" borderId="21" xfId="2" applyFont="1" applyBorder="1" applyAlignment="1" applyProtection="1">
      <alignment horizontal="center" vertical="center"/>
      <protection locked="0"/>
    </xf>
    <xf numFmtId="0" fontId="51" fillId="0" borderId="20" xfId="0" applyFont="1" applyBorder="1" applyAlignment="1">
      <alignment vertical="center"/>
    </xf>
    <xf numFmtId="0" fontId="33" fillId="0" borderId="5" xfId="0" applyFont="1" applyFill="1" applyBorder="1" applyAlignment="1">
      <alignment horizontal="left" vertical="center"/>
    </xf>
    <xf numFmtId="0" fontId="33" fillId="0" borderId="20" xfId="0" applyFont="1" applyBorder="1" applyAlignment="1">
      <alignment horizontal="left" vertical="center"/>
    </xf>
    <xf numFmtId="0" fontId="90" fillId="0" borderId="26" xfId="0" applyFont="1" applyBorder="1" applyAlignment="1">
      <alignment horizontal="left" vertical="center"/>
    </xf>
    <xf numFmtId="0" fontId="33" fillId="0" borderId="26" xfId="0" applyFont="1" applyFill="1" applyBorder="1" applyAlignment="1">
      <alignment horizontal="left" vertical="center"/>
    </xf>
    <xf numFmtId="0" fontId="33" fillId="0" borderId="20" xfId="0" applyFont="1" applyFill="1" applyBorder="1" applyAlignment="1">
      <alignment horizontal="left" vertical="center"/>
    </xf>
    <xf numFmtId="0" fontId="33" fillId="0" borderId="37" xfId="0" applyFont="1" applyFill="1" applyBorder="1" applyAlignment="1">
      <alignment horizontal="left" vertical="center"/>
    </xf>
    <xf numFmtId="0" fontId="33" fillId="2" borderId="20" xfId="0" applyFont="1" applyFill="1" applyBorder="1" applyAlignment="1">
      <alignment horizontal="left" vertical="center"/>
    </xf>
    <xf numFmtId="0" fontId="33" fillId="0" borderId="5" xfId="0" applyFont="1" applyBorder="1" applyAlignment="1">
      <alignment horizontal="left" vertical="center"/>
    </xf>
    <xf numFmtId="0" fontId="33" fillId="0" borderId="37" xfId="0" applyFont="1" applyBorder="1" applyAlignment="1">
      <alignment horizontal="left" vertical="center"/>
    </xf>
    <xf numFmtId="0" fontId="33" fillId="2" borderId="5" xfId="0" applyFont="1" applyFill="1" applyBorder="1" applyAlignment="1">
      <alignment horizontal="left" vertical="center"/>
    </xf>
    <xf numFmtId="0" fontId="32" fillId="8" borderId="39" xfId="2" applyFont="1" applyFill="1" applyBorder="1" applyAlignment="1">
      <alignment horizontal="center" vertical="center"/>
    </xf>
    <xf numFmtId="0" fontId="91" fillId="8" borderId="47" xfId="2" applyFont="1" applyFill="1" applyBorder="1" applyAlignment="1">
      <alignment horizontal="center" vertical="center"/>
    </xf>
    <xf numFmtId="0" fontId="32" fillId="8" borderId="47" xfId="2" applyFont="1" applyFill="1" applyBorder="1" applyAlignment="1" applyProtection="1">
      <alignment horizontal="center" vertical="center"/>
    </xf>
    <xf numFmtId="0" fontId="32" fillId="8" borderId="47" xfId="2" applyFont="1" applyFill="1" applyBorder="1" applyAlignment="1">
      <alignment horizontal="center" vertical="center"/>
    </xf>
    <xf numFmtId="0" fontId="32" fillId="8" borderId="48" xfId="2" applyFont="1" applyFill="1" applyBorder="1" applyAlignment="1">
      <alignment horizontal="center" vertical="center"/>
    </xf>
    <xf numFmtId="0" fontId="32" fillId="10" borderId="26" xfId="2" applyFont="1" applyFill="1" applyBorder="1" applyAlignment="1">
      <alignment horizontal="center" vertical="center"/>
    </xf>
    <xf numFmtId="0" fontId="32" fillId="10" borderId="21" xfId="2" applyFont="1" applyFill="1" applyBorder="1" applyAlignment="1">
      <alignment horizontal="center" vertical="center"/>
    </xf>
    <xf numFmtId="0" fontId="30" fillId="10" borderId="21" xfId="2" applyFont="1" applyFill="1" applyBorder="1" applyAlignment="1" applyProtection="1">
      <alignment horizontal="center" vertical="center"/>
      <protection locked="0"/>
    </xf>
    <xf numFmtId="0" fontId="32" fillId="0" borderId="26" xfId="2" applyFont="1" applyBorder="1" applyAlignment="1">
      <alignment horizontal="center" vertical="center"/>
    </xf>
    <xf numFmtId="0" fontId="32" fillId="0" borderId="21" xfId="2" applyFont="1" applyBorder="1" applyAlignment="1">
      <alignment horizontal="center" vertical="center"/>
    </xf>
    <xf numFmtId="0" fontId="32" fillId="0" borderId="21" xfId="2" applyFont="1" applyFill="1" applyBorder="1" applyAlignment="1">
      <alignment horizontal="center" vertical="center"/>
    </xf>
    <xf numFmtId="0" fontId="32" fillId="0" borderId="29" xfId="2" applyFont="1" applyFill="1" applyBorder="1" applyAlignment="1">
      <alignment horizontal="center" vertical="center"/>
    </xf>
    <xf numFmtId="0" fontId="32" fillId="0" borderId="26" xfId="2" applyFont="1" applyFill="1" applyBorder="1" applyAlignment="1">
      <alignment horizontal="center" vertical="center"/>
    </xf>
    <xf numFmtId="0" fontId="32" fillId="7" borderId="26" xfId="2" applyFont="1" applyFill="1" applyBorder="1" applyAlignment="1">
      <alignment horizontal="center" vertical="center"/>
    </xf>
    <xf numFmtId="0" fontId="32" fillId="7" borderId="21" xfId="2" applyFont="1" applyFill="1" applyBorder="1" applyAlignment="1">
      <alignment horizontal="center" vertical="center"/>
    </xf>
    <xf numFmtId="0" fontId="32" fillId="7" borderId="29" xfId="2" applyFont="1" applyFill="1" applyBorder="1" applyAlignment="1">
      <alignment horizontal="center" vertical="center"/>
    </xf>
    <xf numFmtId="0" fontId="32" fillId="0" borderId="29" xfId="2" applyFont="1" applyBorder="1" applyAlignment="1">
      <alignment horizontal="center" vertical="center"/>
    </xf>
    <xf numFmtId="0" fontId="32" fillId="2" borderId="0" xfId="2" applyFont="1" applyFill="1" applyBorder="1" applyAlignment="1">
      <alignment horizontal="center" vertical="center"/>
    </xf>
    <xf numFmtId="0" fontId="32" fillId="2" borderId="39" xfId="2" applyFont="1" applyFill="1" applyBorder="1" applyAlignment="1">
      <alignment horizontal="center" vertical="center"/>
    </xf>
    <xf numFmtId="0" fontId="32" fillId="2" borderId="3" xfId="2" applyFont="1" applyFill="1" applyBorder="1" applyAlignment="1">
      <alignment horizontal="center" vertical="center"/>
    </xf>
    <xf numFmtId="0" fontId="83" fillId="0" borderId="21" xfId="0" applyFont="1" applyBorder="1" applyAlignment="1">
      <alignment horizontal="center" vertical="center"/>
    </xf>
    <xf numFmtId="0" fontId="83" fillId="0" borderId="23" xfId="0" applyFont="1" applyBorder="1" applyAlignment="1">
      <alignment horizontal="center" vertical="center"/>
    </xf>
    <xf numFmtId="0" fontId="83" fillId="0" borderId="29" xfId="0" applyFont="1" applyBorder="1" applyAlignment="1">
      <alignment horizontal="center" vertical="center"/>
    </xf>
    <xf numFmtId="0" fontId="92" fillId="8" borderId="39" xfId="2" applyFont="1" applyFill="1" applyBorder="1" applyAlignment="1">
      <alignment horizontal="center" vertical="center"/>
    </xf>
    <xf numFmtId="0" fontId="92" fillId="8" borderId="47" xfId="2" applyFont="1" applyFill="1" applyBorder="1" applyAlignment="1">
      <alignment horizontal="center" vertical="center"/>
    </xf>
    <xf numFmtId="0" fontId="92" fillId="8" borderId="47" xfId="2" applyFont="1" applyFill="1" applyBorder="1" applyAlignment="1" applyProtection="1">
      <alignment horizontal="center" vertical="center"/>
    </xf>
    <xf numFmtId="0" fontId="92" fillId="8" borderId="48" xfId="2" applyFont="1" applyFill="1" applyBorder="1" applyAlignment="1">
      <alignment horizontal="center" vertical="center"/>
    </xf>
    <xf numFmtId="0" fontId="92" fillId="0" borderId="21" xfId="2" applyFont="1" applyFill="1" applyBorder="1" applyAlignment="1" applyProtection="1">
      <alignment horizontal="center" vertical="center"/>
      <protection locked="0"/>
    </xf>
    <xf numFmtId="0" fontId="92" fillId="2" borderId="0" xfId="2" applyFont="1" applyFill="1" applyBorder="1" applyAlignment="1">
      <alignment horizontal="center" vertical="center"/>
    </xf>
    <xf numFmtId="0" fontId="92" fillId="2" borderId="0" xfId="2" applyFont="1" applyFill="1" applyBorder="1" applyAlignment="1" applyProtection="1">
      <alignment horizontal="center" vertical="center"/>
      <protection locked="0"/>
    </xf>
    <xf numFmtId="0" fontId="92" fillId="2" borderId="39" xfId="2" applyFont="1" applyFill="1" applyBorder="1" applyAlignment="1">
      <alignment horizontal="center" vertical="center"/>
    </xf>
    <xf numFmtId="0" fontId="92" fillId="2" borderId="3" xfId="2" applyFont="1" applyFill="1" applyBorder="1" applyAlignment="1">
      <alignment horizontal="center" vertical="center"/>
    </xf>
    <xf numFmtId="0" fontId="92" fillId="0" borderId="21" xfId="2" applyFont="1" applyBorder="1" applyAlignment="1" applyProtection="1">
      <alignment horizontal="center" vertical="center"/>
      <protection locked="0"/>
    </xf>
    <xf numFmtId="0" fontId="92" fillId="10" borderId="26" xfId="2" applyFont="1" applyFill="1" applyBorder="1" applyAlignment="1">
      <alignment horizontal="center" vertical="center"/>
    </xf>
    <xf numFmtId="0" fontId="92" fillId="10" borderId="21" xfId="2" applyFont="1" applyFill="1" applyBorder="1" applyAlignment="1">
      <alignment horizontal="center" vertical="center"/>
    </xf>
    <xf numFmtId="0" fontId="92" fillId="0" borderId="26" xfId="2" applyFont="1" applyBorder="1" applyAlignment="1">
      <alignment horizontal="center" vertical="center"/>
    </xf>
    <xf numFmtId="0" fontId="92" fillId="0" borderId="21" xfId="2" applyFont="1" applyBorder="1" applyAlignment="1">
      <alignment horizontal="center" vertical="center"/>
    </xf>
    <xf numFmtId="0" fontId="92" fillId="0" borderId="21" xfId="2" applyFont="1" applyFill="1" applyBorder="1" applyAlignment="1">
      <alignment horizontal="center" vertical="center"/>
    </xf>
    <xf numFmtId="0" fontId="92" fillId="0" borderId="29" xfId="2" applyFont="1" applyFill="1" applyBorder="1" applyAlignment="1">
      <alignment horizontal="center" vertical="center"/>
    </xf>
    <xf numFmtId="0" fontId="92" fillId="0" borderId="26" xfId="2" applyFont="1" applyFill="1" applyBorder="1" applyAlignment="1">
      <alignment horizontal="center" vertical="center"/>
    </xf>
    <xf numFmtId="0" fontId="92" fillId="7" borderId="26" xfId="2" applyFont="1" applyFill="1" applyBorder="1" applyAlignment="1">
      <alignment horizontal="center" vertical="center"/>
    </xf>
    <xf numFmtId="0" fontId="92" fillId="7" borderId="21" xfId="2" applyFont="1" applyFill="1" applyBorder="1" applyAlignment="1">
      <alignment horizontal="center" vertical="center"/>
    </xf>
    <xf numFmtId="0" fontId="92" fillId="7" borderId="29" xfId="2" applyFont="1" applyFill="1" applyBorder="1" applyAlignment="1">
      <alignment horizontal="center" vertical="center"/>
    </xf>
    <xf numFmtId="0" fontId="92" fillId="0" borderId="29" xfId="2" applyFont="1" applyBorder="1" applyAlignment="1">
      <alignment horizontal="center" vertical="center"/>
    </xf>
    <xf numFmtId="0" fontId="82" fillId="0" borderId="0" xfId="0" applyFont="1" applyBorder="1" applyAlignment="1">
      <alignment vertical="center"/>
    </xf>
    <xf numFmtId="0" fontId="34" fillId="5" borderId="10" xfId="20" applyFill="1" applyBorder="1" applyAlignment="1">
      <alignment vertical="center"/>
    </xf>
    <xf numFmtId="0" fontId="34" fillId="5" borderId="8" xfId="20" applyFill="1" applyBorder="1" applyAlignment="1">
      <alignment vertical="center"/>
    </xf>
    <xf numFmtId="0" fontId="49" fillId="5" borderId="8" xfId="20" applyFont="1" applyFill="1" applyBorder="1" applyAlignment="1">
      <alignment vertical="center"/>
    </xf>
    <xf numFmtId="0" fontId="34" fillId="5" borderId="9" xfId="20" applyFill="1" applyBorder="1" applyAlignment="1">
      <alignment vertical="center"/>
    </xf>
    <xf numFmtId="0" fontId="34" fillId="0" borderId="0" xfId="20"/>
    <xf numFmtId="0" fontId="50" fillId="0" borderId="19" xfId="20" applyFont="1" applyFill="1" applyBorder="1" applyAlignment="1">
      <alignment horizontal="left" vertical="center" indent="1"/>
    </xf>
    <xf numFmtId="0" fontId="39" fillId="0" borderId="1" xfId="20" applyFont="1" applyFill="1" applyBorder="1" applyAlignment="1">
      <alignment horizontal="left" vertical="center" indent="1"/>
    </xf>
    <xf numFmtId="0" fontId="50" fillId="0" borderId="1" xfId="20" applyFont="1" applyFill="1" applyBorder="1" applyAlignment="1">
      <alignment horizontal="left" vertical="center"/>
    </xf>
    <xf numFmtId="0" fontId="39" fillId="0" borderId="0" xfId="20" applyFont="1" applyAlignment="1">
      <alignment vertical="center"/>
    </xf>
    <xf numFmtId="0" fontId="39" fillId="0" borderId="18" xfId="20" applyFont="1" applyFill="1" applyBorder="1" applyAlignment="1">
      <alignment vertical="center"/>
    </xf>
    <xf numFmtId="0" fontId="52" fillId="0" borderId="27" xfId="20" applyFont="1" applyFill="1" applyBorder="1" applyAlignment="1">
      <alignment horizontal="left" vertical="center" indent="1"/>
    </xf>
    <xf numFmtId="0" fontId="47" fillId="0" borderId="20" xfId="20" applyFont="1" applyFill="1" applyBorder="1" applyAlignment="1">
      <alignment horizontal="left" vertical="center" indent="1"/>
    </xf>
    <xf numFmtId="0" fontId="38" fillId="0" borderId="0" xfId="20" applyFont="1" applyAlignment="1">
      <alignment vertical="center"/>
    </xf>
    <xf numFmtId="0" fontId="52" fillId="0" borderId="20" xfId="20" applyFont="1" applyBorder="1" applyAlignment="1">
      <alignment vertical="center"/>
    </xf>
    <xf numFmtId="0" fontId="40" fillId="0" borderId="15" xfId="20" applyFont="1" applyFill="1" applyBorder="1" applyAlignment="1">
      <alignment vertical="center"/>
    </xf>
    <xf numFmtId="0" fontId="40" fillId="0" borderId="24" xfId="20" applyFont="1" applyFill="1" applyBorder="1" applyAlignment="1">
      <alignment horizontal="left" vertical="center" indent="1"/>
    </xf>
    <xf numFmtId="14" fontId="43" fillId="0" borderId="16" xfId="20" applyNumberFormat="1" applyFont="1" applyFill="1" applyBorder="1" applyAlignment="1">
      <alignment vertical="center"/>
    </xf>
    <xf numFmtId="0" fontId="40" fillId="0" borderId="16" xfId="20" applyFont="1" applyFill="1" applyBorder="1" applyAlignment="1">
      <alignment vertical="center"/>
    </xf>
    <xf numFmtId="0" fontId="47" fillId="0" borderId="16" xfId="20" applyFont="1" applyFill="1" applyBorder="1" applyAlignment="1">
      <alignment horizontal="left" vertical="center" indent="1"/>
    </xf>
    <xf numFmtId="0" fontId="38" fillId="0" borderId="16" xfId="20" applyFont="1" applyBorder="1" applyAlignment="1">
      <alignment vertical="center"/>
    </xf>
    <xf numFmtId="0" fontId="52" fillId="0" borderId="16" xfId="20" applyFont="1" applyFill="1" applyBorder="1" applyAlignment="1">
      <alignment horizontal="center" vertical="center"/>
    </xf>
    <xf numFmtId="0" fontId="40" fillId="0" borderId="17" xfId="20" applyFont="1" applyFill="1" applyBorder="1" applyAlignment="1">
      <alignment vertical="center"/>
    </xf>
    <xf numFmtId="0" fontId="41" fillId="0" borderId="7" xfId="20" applyFont="1" applyFill="1" applyBorder="1" applyAlignment="1">
      <alignment vertical="center"/>
    </xf>
    <xf numFmtId="0" fontId="41" fillId="0" borderId="6" xfId="20" applyFont="1" applyFill="1" applyBorder="1" applyAlignment="1">
      <alignment vertical="center"/>
    </xf>
    <xf numFmtId="0" fontId="41" fillId="0" borderId="11" xfId="20" applyFont="1" applyFill="1" applyBorder="1" applyAlignment="1">
      <alignment vertical="center"/>
    </xf>
    <xf numFmtId="0" fontId="41" fillId="0" borderId="2" xfId="20" applyFont="1" applyFill="1" applyBorder="1" applyAlignment="1">
      <alignment vertical="center"/>
    </xf>
    <xf numFmtId="0" fontId="41" fillId="0" borderId="0" xfId="20" applyFont="1" applyFill="1" applyBorder="1" applyAlignment="1">
      <alignment vertical="center"/>
    </xf>
    <xf numFmtId="0" fontId="41" fillId="0" borderId="3" xfId="20" applyFont="1" applyFill="1" applyBorder="1" applyAlignment="1">
      <alignment vertical="center"/>
    </xf>
    <xf numFmtId="0" fontId="34" fillId="0" borderId="2" xfId="20" applyFill="1" applyBorder="1" applyAlignment="1">
      <alignment vertical="center"/>
    </xf>
    <xf numFmtId="0" fontId="34" fillId="0" borderId="0" xfId="20" applyFill="1" applyBorder="1" applyAlignment="1">
      <alignment vertical="center"/>
    </xf>
    <xf numFmtId="0" fontId="34" fillId="0" borderId="3" xfId="20" applyFill="1" applyBorder="1" applyAlignment="1">
      <alignment vertical="center"/>
    </xf>
    <xf numFmtId="0" fontId="34" fillId="0" borderId="12" xfId="20" applyFill="1" applyBorder="1" applyAlignment="1">
      <alignment vertical="center"/>
    </xf>
    <xf numFmtId="0" fontId="34" fillId="0" borderId="13" xfId="20" applyFill="1" applyBorder="1" applyAlignment="1">
      <alignment vertical="center"/>
    </xf>
    <xf numFmtId="0" fontId="34" fillId="0" borderId="14" xfId="20" applyFill="1" applyBorder="1" applyAlignment="1">
      <alignment vertical="center"/>
    </xf>
    <xf numFmtId="0" fontId="93" fillId="0" borderId="26" xfId="0" applyFont="1" applyFill="1" applyBorder="1" applyAlignment="1">
      <alignment horizontal="left" vertical="center"/>
    </xf>
    <xf numFmtId="0" fontId="84" fillId="0" borderId="21" xfId="0" applyFont="1" applyFill="1" applyBorder="1" applyAlignment="1">
      <alignment horizontal="center" vertical="center"/>
    </xf>
    <xf numFmtId="0" fontId="84" fillId="8" borderId="4" xfId="0" applyFont="1" applyFill="1" applyBorder="1" applyAlignment="1">
      <alignment horizontal="center" vertical="center"/>
    </xf>
    <xf numFmtId="0" fontId="84" fillId="8" borderId="21" xfId="0" applyFont="1" applyFill="1" applyBorder="1" applyAlignment="1">
      <alignment horizontal="center" vertical="center"/>
    </xf>
    <xf numFmtId="0" fontId="83" fillId="8" borderId="5" xfId="0" applyFont="1" applyFill="1" applyBorder="1" applyAlignment="1">
      <alignment vertical="center"/>
    </xf>
    <xf numFmtId="0" fontId="32" fillId="8" borderId="21" xfId="2" applyFont="1" applyFill="1" applyBorder="1" applyAlignment="1">
      <alignment horizontal="center" vertical="center"/>
    </xf>
    <xf numFmtId="0" fontId="33" fillId="0" borderId="41" xfId="2" applyFont="1" applyFill="1" applyBorder="1" applyAlignment="1">
      <alignment horizontal="center" vertical="center"/>
    </xf>
    <xf numFmtId="0" fontId="33" fillId="2" borderId="23" xfId="2" applyFont="1" applyFill="1" applyBorder="1" applyAlignment="1">
      <alignment horizontal="center" vertical="center"/>
    </xf>
    <xf numFmtId="0" fontId="33" fillId="2" borderId="20" xfId="2" applyFont="1" applyFill="1" applyBorder="1" applyAlignment="1">
      <alignment horizontal="center" vertical="center"/>
    </xf>
    <xf numFmtId="0" fontId="49" fillId="5" borderId="8" xfId="0" applyFont="1" applyFill="1" applyBorder="1" applyAlignment="1">
      <alignment horizontal="center" vertical="center"/>
    </xf>
    <xf numFmtId="0" fontId="49" fillId="5" borderId="9" xfId="0" applyFont="1" applyFill="1" applyBorder="1" applyAlignment="1">
      <alignment horizontal="center" vertical="center"/>
    </xf>
    <xf numFmtId="0" fontId="94" fillId="0" borderId="1" xfId="0" applyFont="1" applyFill="1" applyBorder="1" applyAlignment="1">
      <alignment horizontal="center" vertical="center"/>
    </xf>
    <xf numFmtId="0" fontId="40" fillId="0" borderId="20" xfId="0" applyFont="1" applyFill="1" applyBorder="1" applyAlignment="1">
      <alignment vertical="center"/>
    </xf>
    <xf numFmtId="0" fontId="51" fillId="0" borderId="23" xfId="0" applyFont="1" applyBorder="1" applyAlignment="1">
      <alignment horizontal="left" vertical="center" indent="1"/>
    </xf>
    <xf numFmtId="0" fontId="51" fillId="0" borderId="20" xfId="0" applyFont="1" applyBorder="1" applyAlignment="1">
      <alignment horizontal="left" vertical="center" indent="1"/>
    </xf>
    <xf numFmtId="0" fontId="51" fillId="0" borderId="26" xfId="0" applyFont="1" applyBorder="1" applyAlignment="1">
      <alignment horizontal="left" vertical="center" indent="1"/>
    </xf>
    <xf numFmtId="0" fontId="41" fillId="0" borderId="23" xfId="0" applyFont="1" applyFill="1" applyBorder="1" applyAlignment="1">
      <alignment horizontal="left" vertical="center"/>
    </xf>
    <xf numFmtId="0" fontId="41" fillId="0" borderId="20" xfId="0" applyFont="1" applyFill="1" applyBorder="1" applyAlignment="1">
      <alignment horizontal="left" vertical="center"/>
    </xf>
    <xf numFmtId="0" fontId="41" fillId="0" borderId="26" xfId="0" applyFont="1" applyFill="1" applyBorder="1" applyAlignment="1">
      <alignment horizontal="left" vertical="center"/>
    </xf>
    <xf numFmtId="0" fontId="28" fillId="8" borderId="19" xfId="0" applyFont="1" applyFill="1" applyBorder="1" applyAlignment="1">
      <alignment horizontal="center" vertical="center"/>
    </xf>
    <xf numFmtId="0" fontId="47" fillId="8" borderId="1" xfId="0" applyFont="1" applyFill="1" applyBorder="1" applyAlignment="1">
      <alignment horizontal="center" vertical="center"/>
    </xf>
    <xf numFmtId="0" fontId="47" fillId="8" borderId="49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47" fillId="6" borderId="1" xfId="0" applyFont="1" applyFill="1" applyBorder="1" applyAlignment="1">
      <alignment horizontal="center" vertical="center"/>
    </xf>
    <xf numFmtId="0" fontId="47" fillId="6" borderId="49" xfId="0" applyFont="1" applyFill="1" applyBorder="1" applyAlignment="1">
      <alignment horizontal="center" vertical="center"/>
    </xf>
    <xf numFmtId="0" fontId="39" fillId="0" borderId="20" xfId="0" applyFont="1" applyBorder="1" applyAlignment="1">
      <alignment horizontal="center" vertical="center"/>
    </xf>
    <xf numFmtId="0" fontId="48" fillId="5" borderId="1" xfId="0" applyFont="1" applyFill="1" applyBorder="1" applyAlignment="1">
      <alignment horizontal="center" vertical="center"/>
    </xf>
    <xf numFmtId="0" fontId="16" fillId="8" borderId="21" xfId="2" applyFont="1" applyFill="1" applyBorder="1" applyAlignment="1">
      <alignment horizontal="center" vertical="center"/>
    </xf>
    <xf numFmtId="0" fontId="52" fillId="0" borderId="20" xfId="0" applyFont="1" applyBorder="1" applyAlignment="1">
      <alignment vertical="center"/>
    </xf>
    <xf numFmtId="0" fontId="48" fillId="5" borderId="8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48" fillId="5" borderId="8" xfId="20" applyFont="1" applyFill="1" applyBorder="1" applyAlignment="1">
      <alignment horizontal="center" vertical="center"/>
    </xf>
    <xf numFmtId="0" fontId="39" fillId="0" borderId="1" xfId="20" applyFont="1" applyFill="1" applyBorder="1" applyAlignment="1">
      <alignment horizontal="center" vertical="center"/>
    </xf>
    <xf numFmtId="0" fontId="52" fillId="0" borderId="20" xfId="20" applyFont="1" applyFill="1" applyBorder="1" applyAlignment="1">
      <alignment vertical="center"/>
    </xf>
    <xf numFmtId="0" fontId="52" fillId="0" borderId="20" xfId="0" applyFont="1" applyFill="1" applyBorder="1" applyAlignment="1">
      <alignment vertical="center"/>
    </xf>
    <xf numFmtId="0" fontId="5" fillId="9" borderId="28" xfId="0" applyFont="1" applyFill="1" applyBorder="1" applyAlignment="1">
      <alignment horizontal="left" vertical="center" wrapText="1" indent="1"/>
    </xf>
    <xf numFmtId="0" fontId="5" fillId="9" borderId="5" xfId="0" applyFont="1" applyFill="1" applyBorder="1" applyAlignment="1">
      <alignment horizontal="left" vertical="center" wrapText="1" indent="1"/>
    </xf>
    <xf numFmtId="0" fontId="51" fillId="0" borderId="27" xfId="0" applyFont="1" applyFill="1" applyBorder="1" applyAlignment="1">
      <alignment horizontal="left" vertical="top" wrapText="1"/>
    </xf>
    <xf numFmtId="0" fontId="51" fillId="0" borderId="20" xfId="0" applyFont="1" applyFill="1" applyBorder="1" applyAlignment="1">
      <alignment horizontal="left" vertical="top" wrapText="1"/>
    </xf>
    <xf numFmtId="0" fontId="51" fillId="0" borderId="26" xfId="0" applyFont="1" applyFill="1" applyBorder="1" applyAlignment="1">
      <alignment horizontal="left" vertical="top" wrapText="1"/>
    </xf>
    <xf numFmtId="0" fontId="12" fillId="0" borderId="23" xfId="0" applyFont="1" applyFill="1" applyBorder="1" applyAlignment="1">
      <alignment horizontal="center" vertical="center" wrapText="1"/>
    </xf>
    <xf numFmtId="0" fontId="12" fillId="0" borderId="20" xfId="0" applyFont="1" applyFill="1" applyBorder="1" applyAlignment="1">
      <alignment horizontal="center" vertical="center" wrapText="1"/>
    </xf>
    <xf numFmtId="0" fontId="51" fillId="0" borderId="20" xfId="2" applyFont="1" applyFill="1" applyBorder="1" applyAlignment="1">
      <alignment horizontal="left" vertical="top"/>
    </xf>
    <xf numFmtId="0" fontId="51" fillId="0" borderId="26" xfId="2" applyFont="1" applyFill="1" applyBorder="1" applyAlignment="1">
      <alignment horizontal="left" vertical="top"/>
    </xf>
    <xf numFmtId="0" fontId="50" fillId="0" borderId="20" xfId="0" applyFont="1" applyBorder="1" applyAlignment="1">
      <alignment horizontal="center" vertical="center"/>
    </xf>
    <xf numFmtId="0" fontId="51" fillId="0" borderId="23" xfId="0" applyFont="1" applyFill="1" applyBorder="1" applyAlignment="1">
      <alignment horizontal="left" vertical="top" wrapText="1"/>
    </xf>
    <xf numFmtId="0" fontId="47" fillId="7" borderId="27" xfId="0" applyFont="1" applyFill="1" applyBorder="1" applyAlignment="1">
      <alignment horizontal="left" vertical="top" wrapText="1"/>
    </xf>
    <xf numFmtId="0" fontId="51" fillId="7" borderId="20" xfId="0" applyFont="1" applyFill="1" applyBorder="1" applyAlignment="1">
      <alignment horizontal="left" vertical="top" wrapText="1"/>
    </xf>
    <xf numFmtId="0" fontId="51" fillId="7" borderId="26" xfId="0" applyFont="1" applyFill="1" applyBorder="1" applyAlignment="1">
      <alignment horizontal="left" vertical="top" wrapText="1"/>
    </xf>
    <xf numFmtId="0" fontId="5" fillId="0" borderId="28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51" fillId="0" borderId="23" xfId="0" applyFont="1" applyFill="1" applyBorder="1" applyAlignment="1">
      <alignment horizontal="center" vertical="center" wrapText="1"/>
    </xf>
    <xf numFmtId="0" fontId="51" fillId="0" borderId="20" xfId="0" applyFont="1" applyFill="1" applyBorder="1" applyAlignment="1">
      <alignment horizontal="center" vertical="center" wrapText="1"/>
    </xf>
    <xf numFmtId="0" fontId="39" fillId="6" borderId="27" xfId="0" applyFont="1" applyFill="1" applyBorder="1" applyAlignment="1">
      <alignment horizontal="left" vertical="center"/>
    </xf>
    <xf numFmtId="0" fontId="39" fillId="6" borderId="20" xfId="0" applyFont="1" applyFill="1" applyBorder="1" applyAlignment="1">
      <alignment horizontal="left" vertical="center"/>
    </xf>
    <xf numFmtId="0" fontId="39" fillId="6" borderId="15" xfId="0" applyFont="1" applyFill="1" applyBorder="1" applyAlignment="1">
      <alignment horizontal="left" vertical="center"/>
    </xf>
    <xf numFmtId="0" fontId="51" fillId="7" borderId="27" xfId="0" applyFont="1" applyFill="1" applyBorder="1" applyAlignment="1">
      <alignment horizontal="left" vertical="top"/>
    </xf>
    <xf numFmtId="0" fontId="51" fillId="7" borderId="20" xfId="0" applyFont="1" applyFill="1" applyBorder="1" applyAlignment="1">
      <alignment horizontal="left" vertical="top"/>
    </xf>
    <xf numFmtId="0" fontId="51" fillId="7" borderId="26" xfId="0" applyFont="1" applyFill="1" applyBorder="1" applyAlignment="1">
      <alignment horizontal="left" vertical="top"/>
    </xf>
    <xf numFmtId="0" fontId="51" fillId="7" borderId="27" xfId="0" applyFont="1" applyFill="1" applyBorder="1" applyAlignment="1">
      <alignment horizontal="left" vertical="top" wrapText="1"/>
    </xf>
    <xf numFmtId="0" fontId="51" fillId="0" borderId="21" xfId="2" applyFont="1" applyBorder="1" applyAlignment="1">
      <alignment horizontal="left" vertical="top"/>
    </xf>
    <xf numFmtId="0" fontId="51" fillId="7" borderId="23" xfId="0" applyFont="1" applyFill="1" applyBorder="1" applyAlignment="1">
      <alignment horizontal="left" vertical="center" wrapText="1" indent="1"/>
    </xf>
    <xf numFmtId="0" fontId="51" fillId="7" borderId="26" xfId="0" applyFont="1" applyFill="1" applyBorder="1" applyAlignment="1">
      <alignment horizontal="left" vertical="center" wrapText="1" indent="1"/>
    </xf>
    <xf numFmtId="0" fontId="8" fillId="9" borderId="27" xfId="0" applyFont="1" applyFill="1" applyBorder="1" applyAlignment="1">
      <alignment horizontal="left" vertical="top" wrapText="1"/>
    </xf>
    <xf numFmtId="0" fontId="47" fillId="9" borderId="20" xfId="0" applyFont="1" applyFill="1" applyBorder="1" applyAlignment="1">
      <alignment horizontal="left" vertical="top"/>
    </xf>
    <xf numFmtId="0" fontId="47" fillId="9" borderId="26" xfId="0" applyFont="1" applyFill="1" applyBorder="1" applyAlignment="1">
      <alignment horizontal="left" vertical="top"/>
    </xf>
    <xf numFmtId="0" fontId="51" fillId="7" borderId="21" xfId="0" applyFont="1" applyFill="1" applyBorder="1" applyAlignment="1">
      <alignment horizontal="left" vertical="top" wrapText="1"/>
    </xf>
    <xf numFmtId="0" fontId="8" fillId="0" borderId="27" xfId="0" applyFont="1" applyFill="1" applyBorder="1" applyAlignment="1">
      <alignment horizontal="left" vertical="top" wrapText="1"/>
    </xf>
    <xf numFmtId="0" fontId="47" fillId="0" borderId="20" xfId="0" applyFont="1" applyFill="1" applyBorder="1" applyAlignment="1">
      <alignment horizontal="left" vertical="top"/>
    </xf>
    <xf numFmtId="0" fontId="47" fillId="0" borderId="26" xfId="0" applyFont="1" applyFill="1" applyBorder="1" applyAlignment="1">
      <alignment horizontal="left" vertical="top"/>
    </xf>
    <xf numFmtId="0" fontId="5" fillId="7" borderId="27" xfId="0" applyFont="1" applyFill="1" applyBorder="1" applyAlignment="1">
      <alignment horizontal="left" vertical="center" wrapText="1"/>
    </xf>
    <xf numFmtId="0" fontId="5" fillId="7" borderId="20" xfId="0" applyFont="1" applyFill="1" applyBorder="1" applyAlignment="1">
      <alignment horizontal="left" vertical="center" wrapText="1"/>
    </xf>
    <xf numFmtId="0" fontId="5" fillId="7" borderId="26" xfId="0" applyFont="1" applyFill="1" applyBorder="1" applyAlignment="1">
      <alignment horizontal="left" vertical="center" wrapText="1"/>
    </xf>
    <xf numFmtId="0" fontId="5" fillId="0" borderId="27" xfId="0" applyFont="1" applyFill="1" applyBorder="1" applyAlignment="1">
      <alignment horizontal="left" vertical="center" wrapText="1"/>
    </xf>
    <xf numFmtId="0" fontId="5" fillId="0" borderId="20" xfId="0" applyFont="1" applyFill="1" applyBorder="1" applyAlignment="1">
      <alignment horizontal="left" vertical="center" wrapText="1"/>
    </xf>
    <xf numFmtId="0" fontId="5" fillId="0" borderId="26" xfId="0" applyFont="1" applyFill="1" applyBorder="1" applyAlignment="1">
      <alignment horizontal="left" vertical="center" wrapText="1"/>
    </xf>
    <xf numFmtId="0" fontId="41" fillId="7" borderId="20" xfId="0" applyFont="1" applyFill="1" applyBorder="1" applyAlignment="1">
      <alignment horizontal="left" vertical="center" wrapText="1" indent="1"/>
    </xf>
    <xf numFmtId="0" fontId="41" fillId="7" borderId="26" xfId="0" applyFont="1" applyFill="1" applyBorder="1" applyAlignment="1">
      <alignment horizontal="left" vertical="center" wrapText="1" indent="1"/>
    </xf>
    <xf numFmtId="0" fontId="41" fillId="7" borderId="23" xfId="0" applyFont="1" applyFill="1" applyBorder="1" applyAlignment="1">
      <alignment horizontal="left" vertical="center" wrapText="1" indent="1"/>
    </xf>
    <xf numFmtId="0" fontId="39" fillId="0" borderId="23" xfId="0" applyFont="1" applyFill="1" applyBorder="1" applyAlignment="1">
      <alignment horizontal="left" vertical="top" wrapText="1"/>
    </xf>
    <xf numFmtId="0" fontId="39" fillId="0" borderId="20" xfId="0" applyFont="1" applyFill="1" applyBorder="1" applyAlignment="1">
      <alignment horizontal="left" vertical="top"/>
    </xf>
    <xf numFmtId="0" fontId="39" fillId="0" borderId="26" xfId="0" applyFont="1" applyFill="1" applyBorder="1" applyAlignment="1">
      <alignment horizontal="left" vertical="top"/>
    </xf>
    <xf numFmtId="0" fontId="51" fillId="0" borderId="23" xfId="0" applyFont="1" applyBorder="1" applyAlignment="1">
      <alignment horizontal="center" vertical="center" wrapText="1"/>
    </xf>
    <xf numFmtId="0" fontId="51" fillId="0" borderId="20" xfId="0" applyFont="1" applyBorder="1" applyAlignment="1">
      <alignment horizontal="center" vertical="center" wrapText="1"/>
    </xf>
    <xf numFmtId="0" fontId="12" fillId="3" borderId="27" xfId="0" applyFont="1" applyFill="1" applyBorder="1" applyAlignment="1">
      <alignment horizontal="left" vertical="top"/>
    </xf>
    <xf numFmtId="0" fontId="12" fillId="3" borderId="20" xfId="0" applyFont="1" applyFill="1" applyBorder="1" applyAlignment="1">
      <alignment horizontal="left" vertical="top"/>
    </xf>
    <xf numFmtId="0" fontId="12" fillId="3" borderId="26" xfId="0" applyFont="1" applyFill="1" applyBorder="1" applyAlignment="1">
      <alignment horizontal="left" vertical="top"/>
    </xf>
    <xf numFmtId="0" fontId="41" fillId="0" borderId="23" xfId="0" applyFont="1" applyBorder="1" applyAlignment="1">
      <alignment horizontal="left" vertical="top"/>
    </xf>
    <xf numFmtId="0" fontId="41" fillId="0" borderId="20" xfId="0" applyFont="1" applyBorder="1" applyAlignment="1">
      <alignment horizontal="left" vertical="top"/>
    </xf>
    <xf numFmtId="0" fontId="41" fillId="0" borderId="26" xfId="0" applyFont="1" applyBorder="1" applyAlignment="1">
      <alignment horizontal="left" vertical="top"/>
    </xf>
    <xf numFmtId="0" fontId="51" fillId="0" borderId="21" xfId="0" applyFont="1" applyFill="1" applyBorder="1" applyAlignment="1">
      <alignment horizontal="center" vertical="center" wrapText="1"/>
    </xf>
    <xf numFmtId="0" fontId="47" fillId="6" borderId="23" xfId="0" applyFont="1" applyFill="1" applyBorder="1" applyAlignment="1">
      <alignment horizontal="center" vertical="center"/>
    </xf>
    <xf numFmtId="0" fontId="47" fillId="6" borderId="20" xfId="0" applyFont="1" applyFill="1" applyBorder="1" applyAlignment="1">
      <alignment horizontal="center" vertical="center"/>
    </xf>
    <xf numFmtId="0" fontId="47" fillId="6" borderId="15" xfId="0" applyFont="1" applyFill="1" applyBorder="1" applyAlignment="1">
      <alignment horizontal="center" vertical="center"/>
    </xf>
    <xf numFmtId="0" fontId="39" fillId="0" borderId="23" xfId="0" applyFont="1" applyFill="1" applyBorder="1" applyAlignment="1">
      <alignment horizontal="left" vertical="top"/>
    </xf>
    <xf numFmtId="0" fontId="51" fillId="0" borderId="23" xfId="2" applyFont="1" applyFill="1" applyBorder="1" applyAlignment="1">
      <alignment horizontal="left" vertical="top" wrapText="1"/>
    </xf>
    <xf numFmtId="0" fontId="39" fillId="0" borderId="27" xfId="0" applyFont="1" applyFill="1" applyBorder="1" applyAlignment="1">
      <alignment horizontal="left" vertical="top"/>
    </xf>
    <xf numFmtId="0" fontId="39" fillId="0" borderId="27" xfId="0" applyFont="1" applyFill="1" applyBorder="1" applyAlignment="1">
      <alignment horizontal="left" vertical="top" wrapText="1"/>
    </xf>
    <xf numFmtId="0" fontId="39" fillId="0" borderId="21" xfId="0" applyFont="1" applyFill="1" applyBorder="1" applyAlignment="1">
      <alignment horizontal="left" vertical="top"/>
    </xf>
    <xf numFmtId="0" fontId="47" fillId="7" borderId="20" xfId="0" applyFont="1" applyFill="1" applyBorder="1" applyAlignment="1">
      <alignment horizontal="left" vertical="top" wrapText="1"/>
    </xf>
    <xf numFmtId="0" fontId="47" fillId="7" borderId="26" xfId="0" applyFont="1" applyFill="1" applyBorder="1" applyAlignment="1">
      <alignment horizontal="left" vertical="top" wrapText="1"/>
    </xf>
    <xf numFmtId="0" fontId="47" fillId="0" borderId="27" xfId="0" applyFont="1" applyFill="1" applyBorder="1" applyAlignment="1">
      <alignment horizontal="left" vertical="top" wrapText="1"/>
    </xf>
    <xf numFmtId="0" fontId="47" fillId="0" borderId="20" xfId="0" applyFont="1" applyFill="1" applyBorder="1" applyAlignment="1">
      <alignment horizontal="left" vertical="top" wrapText="1"/>
    </xf>
    <xf numFmtId="0" fontId="47" fillId="0" borderId="26" xfId="0" applyFont="1" applyFill="1" applyBorder="1" applyAlignment="1">
      <alignment horizontal="left" vertical="top" wrapText="1"/>
    </xf>
    <xf numFmtId="0" fontId="35" fillId="0" borderId="23" xfId="0" applyFont="1" applyFill="1" applyBorder="1" applyAlignment="1">
      <alignment horizontal="left" vertical="top" wrapText="1"/>
    </xf>
    <xf numFmtId="0" fontId="35" fillId="0" borderId="20" xfId="0" applyFont="1" applyFill="1" applyBorder="1" applyAlignment="1">
      <alignment horizontal="left" vertical="top"/>
    </xf>
    <xf numFmtId="0" fontId="35" fillId="0" borderId="26" xfId="0" applyFont="1" applyFill="1" applyBorder="1" applyAlignment="1">
      <alignment horizontal="left" vertical="top"/>
    </xf>
    <xf numFmtId="0" fontId="39" fillId="0" borderId="1" xfId="0" applyFont="1" applyBorder="1" applyAlignment="1">
      <alignment horizontal="center" vertical="center"/>
    </xf>
    <xf numFmtId="0" fontId="39" fillId="0" borderId="10" xfId="0" applyFont="1" applyFill="1" applyBorder="1" applyAlignment="1">
      <alignment horizontal="left" vertical="top" wrapText="1"/>
    </xf>
    <xf numFmtId="0" fontId="39" fillId="0" borderId="8" xfId="0" applyFont="1" applyFill="1" applyBorder="1" applyAlignment="1">
      <alignment horizontal="left" vertical="top" wrapText="1"/>
    </xf>
    <xf numFmtId="0" fontId="41" fillId="0" borderId="10" xfId="0" applyFont="1" applyBorder="1" applyAlignment="1">
      <alignment horizontal="left" vertical="top" wrapText="1"/>
    </xf>
    <xf numFmtId="0" fontId="41" fillId="0" borderId="8" xfId="0" applyFont="1" applyBorder="1" applyAlignment="1">
      <alignment horizontal="left" vertical="top" wrapText="1"/>
    </xf>
    <xf numFmtId="0" fontId="39" fillId="0" borderId="9" xfId="0" applyFont="1" applyFill="1" applyBorder="1" applyAlignment="1">
      <alignment horizontal="left" vertical="top" wrapText="1"/>
    </xf>
    <xf numFmtId="0" fontId="41" fillId="0" borderId="10" xfId="0" applyFont="1" applyFill="1" applyBorder="1" applyAlignment="1">
      <alignment horizontal="left" vertical="top" wrapText="1"/>
    </xf>
    <xf numFmtId="0" fontId="41" fillId="0" borderId="8" xfId="0" applyFont="1" applyFill="1" applyBorder="1" applyAlignment="1">
      <alignment horizontal="left" vertical="top"/>
    </xf>
    <xf numFmtId="0" fontId="41" fillId="0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center"/>
    </xf>
    <xf numFmtId="0" fontId="40" fillId="6" borderId="8" xfId="0" applyFont="1" applyFill="1" applyBorder="1" applyAlignment="1">
      <alignment horizontal="left" vertical="center"/>
    </xf>
    <xf numFmtId="0" fontId="40" fillId="6" borderId="9" xfId="0" applyFont="1" applyFill="1" applyBorder="1" applyAlignment="1">
      <alignment horizontal="left" vertical="center"/>
    </xf>
    <xf numFmtId="0" fontId="41" fillId="0" borderId="8" xfId="0" applyFont="1" applyBorder="1" applyAlignment="1">
      <alignment horizontal="left" vertical="top"/>
    </xf>
    <xf numFmtId="0" fontId="41" fillId="0" borderId="9" xfId="0" applyFont="1" applyBorder="1" applyAlignment="1">
      <alignment horizontal="left" vertical="top"/>
    </xf>
    <xf numFmtId="0" fontId="13" fillId="4" borderId="19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49" xfId="0" applyFont="1" applyFill="1" applyBorder="1" applyAlignment="1">
      <alignment horizontal="center" vertical="center"/>
    </xf>
    <xf numFmtId="0" fontId="16" fillId="4" borderId="50" xfId="2" applyFont="1" applyFill="1" applyBorder="1" applyAlignment="1">
      <alignment horizontal="center" vertical="center"/>
    </xf>
    <xf numFmtId="0" fontId="16" fillId="4" borderId="1" xfId="2" applyFont="1" applyFill="1" applyBorder="1" applyAlignment="1">
      <alignment horizontal="center" vertical="center"/>
    </xf>
    <xf numFmtId="0" fontId="16" fillId="4" borderId="18" xfId="2" applyFont="1" applyFill="1" applyBorder="1" applyAlignment="1">
      <alignment horizontal="center" vertical="center"/>
    </xf>
    <xf numFmtId="0" fontId="49" fillId="5" borderId="1" xfId="0" applyFont="1" applyFill="1" applyBorder="1" applyAlignment="1">
      <alignment horizontal="center" vertical="center"/>
    </xf>
    <xf numFmtId="14" fontId="43" fillId="0" borderId="16" xfId="0" applyNumberFormat="1" applyFont="1" applyBorder="1" applyAlignment="1">
      <alignment horizontal="left" vertical="center"/>
    </xf>
    <xf numFmtId="0" fontId="58" fillId="0" borderId="20" xfId="0" applyFont="1" applyBorder="1" applyAlignment="1">
      <alignment vertical="center"/>
    </xf>
    <xf numFmtId="11" fontId="43" fillId="0" borderId="16" xfId="0" applyNumberFormat="1" applyFont="1" applyBorder="1" applyAlignment="1">
      <alignment horizontal="left" vertical="center"/>
    </xf>
    <xf numFmtId="0" fontId="50" fillId="0" borderId="1" xfId="0" applyFont="1" applyBorder="1" applyAlignment="1">
      <alignment horizontal="center" vertical="center"/>
    </xf>
  </cellXfs>
  <cellStyles count="21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6"/>
    <cellStyle name="Normal 3 2 2" xfId="7"/>
    <cellStyle name="Normal 3 2 3" xfId="8"/>
    <cellStyle name="Normal 3 3" xfId="9"/>
    <cellStyle name="Normal 3 3 2" xfId="10"/>
    <cellStyle name="Normal 3 3 3" xfId="11"/>
    <cellStyle name="Normal 3 4" xfId="12"/>
    <cellStyle name="Normal 3 4 2" xfId="13"/>
    <cellStyle name="Normal 3 4 3" xfId="14"/>
    <cellStyle name="Normal 3 5" xfId="15"/>
    <cellStyle name="Normal 3 5 2" xfId="16"/>
    <cellStyle name="Normal 3 6" xfId="17"/>
    <cellStyle name="Normal 3 7" xfId="18"/>
    <cellStyle name="Style 1" xfId="19"/>
    <cellStyle name="一般" xfId="0" builtinId="0"/>
    <cellStyle name="一般 2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5" Type="http://schemas.openxmlformats.org/officeDocument/2006/relationships/image" Target="../media/image7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5.png"/><Relationship Id="rId7" Type="http://schemas.openxmlformats.org/officeDocument/2006/relationships/image" Target="../media/image48.png"/><Relationship Id="rId2" Type="http://schemas.openxmlformats.org/officeDocument/2006/relationships/image" Target="../media/image44.png"/><Relationship Id="rId1" Type="http://schemas.openxmlformats.org/officeDocument/2006/relationships/image" Target="../media/image1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1.png"/><Relationship Id="rId4" Type="http://schemas.openxmlformats.org/officeDocument/2006/relationships/image" Target="../media/image5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295275</xdr:colOff>
      <xdr:row>0</xdr:row>
      <xdr:rowOff>485775</xdr:rowOff>
    </xdr:to>
    <xdr:pic>
      <xdr:nvPicPr>
        <xdr:cNvPr id="1444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5</xdr:row>
      <xdr:rowOff>76200</xdr:rowOff>
    </xdr:from>
    <xdr:to>
      <xdr:col>11</xdr:col>
      <xdr:colOff>590550</xdr:colOff>
      <xdr:row>42</xdr:row>
      <xdr:rowOff>114300</xdr:rowOff>
    </xdr:to>
    <xdr:pic>
      <xdr:nvPicPr>
        <xdr:cNvPr id="1445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476375"/>
          <a:ext cx="9782175" cy="532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752475</xdr:colOff>
      <xdr:row>0</xdr:row>
      <xdr:rowOff>485775</xdr:rowOff>
    </xdr:to>
    <xdr:pic>
      <xdr:nvPicPr>
        <xdr:cNvPr id="2833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428625</xdr:colOff>
      <xdr:row>109</xdr:row>
      <xdr:rowOff>66675</xdr:rowOff>
    </xdr:from>
    <xdr:to>
      <xdr:col>14</xdr:col>
      <xdr:colOff>762000</xdr:colOff>
      <xdr:row>141</xdr:row>
      <xdr:rowOff>28575</xdr:rowOff>
    </xdr:to>
    <xdr:pic>
      <xdr:nvPicPr>
        <xdr:cNvPr id="2834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3075" y="31546800"/>
          <a:ext cx="3933825" cy="463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104</xdr:row>
      <xdr:rowOff>38100</xdr:rowOff>
    </xdr:from>
    <xdr:to>
      <xdr:col>5</xdr:col>
      <xdr:colOff>752475</xdr:colOff>
      <xdr:row>139</xdr:row>
      <xdr:rowOff>123825</xdr:rowOff>
    </xdr:to>
    <xdr:pic>
      <xdr:nvPicPr>
        <xdr:cNvPr id="2835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30803850"/>
          <a:ext cx="4600575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228600</xdr:colOff>
      <xdr:row>163</xdr:row>
      <xdr:rowOff>104775</xdr:rowOff>
    </xdr:from>
    <xdr:to>
      <xdr:col>5</xdr:col>
      <xdr:colOff>1266825</xdr:colOff>
      <xdr:row>181</xdr:row>
      <xdr:rowOff>85725</xdr:rowOff>
    </xdr:to>
    <xdr:pic>
      <xdr:nvPicPr>
        <xdr:cNvPr id="2836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41605200"/>
          <a:ext cx="2171700" cy="2657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163</xdr:row>
      <xdr:rowOff>104775</xdr:rowOff>
    </xdr:from>
    <xdr:to>
      <xdr:col>4</xdr:col>
      <xdr:colOff>180975</xdr:colOff>
      <xdr:row>181</xdr:row>
      <xdr:rowOff>104775</xdr:rowOff>
    </xdr:to>
    <xdr:pic>
      <xdr:nvPicPr>
        <xdr:cNvPr id="2837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1605200"/>
          <a:ext cx="3086100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819150</xdr:colOff>
      <xdr:row>143</xdr:row>
      <xdr:rowOff>85725</xdr:rowOff>
    </xdr:from>
    <xdr:to>
      <xdr:col>16</xdr:col>
      <xdr:colOff>161925</xdr:colOff>
      <xdr:row>179</xdr:row>
      <xdr:rowOff>133350</xdr:rowOff>
    </xdr:to>
    <xdr:pic>
      <xdr:nvPicPr>
        <xdr:cNvPr id="2838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0" y="36633150"/>
          <a:ext cx="5514975" cy="739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81642</xdr:colOff>
      <xdr:row>192</xdr:row>
      <xdr:rowOff>40819</xdr:rowOff>
    </xdr:from>
    <xdr:to>
      <xdr:col>0</xdr:col>
      <xdr:colOff>421822</xdr:colOff>
      <xdr:row>193</xdr:row>
      <xdr:rowOff>27214</xdr:rowOff>
    </xdr:to>
    <xdr:sp macro="" textlink="">
      <xdr:nvSpPr>
        <xdr:cNvPr id="10" name="Flèche droite 1">
          <a:extLst>
            <a:ext uri="{FF2B5EF4-FFF2-40B4-BE49-F238E27FC236}"/>
          </a:extLst>
        </xdr:cNvPr>
        <xdr:cNvSpPr/>
      </xdr:nvSpPr>
      <xdr:spPr>
        <a:xfrm rot="10800000" flipH="1">
          <a:off x="81642" y="42318212"/>
          <a:ext cx="340180" cy="13607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4</xdr:col>
      <xdr:colOff>1000126</xdr:colOff>
      <xdr:row>162</xdr:row>
      <xdr:rowOff>115661</xdr:rowOff>
    </xdr:from>
    <xdr:to>
      <xdr:col>5</xdr:col>
      <xdr:colOff>61233</xdr:colOff>
      <xdr:row>163</xdr:row>
      <xdr:rowOff>74839</xdr:rowOff>
    </xdr:to>
    <xdr:sp macro="" textlink="">
      <xdr:nvSpPr>
        <xdr:cNvPr id="7" name="Flèche : virage 6">
          <a:extLst>
            <a:ext uri="{FF2B5EF4-FFF2-40B4-BE49-F238E27FC236}"/>
          </a:extLst>
        </xdr:cNvPr>
        <xdr:cNvSpPr/>
      </xdr:nvSpPr>
      <xdr:spPr>
        <a:xfrm rot="5400000">
          <a:off x="4163786" y="37691786"/>
          <a:ext cx="204107" cy="190500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95250</xdr:colOff>
      <xdr:row>151</xdr:row>
      <xdr:rowOff>45586</xdr:rowOff>
    </xdr:from>
    <xdr:to>
      <xdr:col>1</xdr:col>
      <xdr:colOff>370417</xdr:colOff>
      <xdr:row>152</xdr:row>
      <xdr:rowOff>84666</xdr:rowOff>
    </xdr:to>
    <xdr:sp macro="" textlink="">
      <xdr:nvSpPr>
        <xdr:cNvPr id="12" name="Flèche : virage 11">
          <a:extLst>
            <a:ext uri="{FF2B5EF4-FFF2-40B4-BE49-F238E27FC236}"/>
          </a:extLst>
        </xdr:cNvPr>
        <xdr:cNvSpPr/>
      </xdr:nvSpPr>
      <xdr:spPr>
        <a:xfrm flipV="1">
          <a:off x="571500" y="35002336"/>
          <a:ext cx="275167" cy="282497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6</xdr:col>
      <xdr:colOff>57150</xdr:colOff>
      <xdr:row>145</xdr:row>
      <xdr:rowOff>0</xdr:rowOff>
    </xdr:from>
    <xdr:to>
      <xdr:col>13</xdr:col>
      <xdr:colOff>1390650</xdr:colOff>
      <xdr:row>163</xdr:row>
      <xdr:rowOff>190500</xdr:rowOff>
    </xdr:to>
    <xdr:pic>
      <xdr:nvPicPr>
        <xdr:cNvPr id="2842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" y="37042725"/>
          <a:ext cx="4162425" cy="464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1029609</xdr:colOff>
      <xdr:row>150</xdr:row>
      <xdr:rowOff>117927</xdr:rowOff>
    </xdr:from>
    <xdr:to>
      <xdr:col>6</xdr:col>
      <xdr:colOff>638896</xdr:colOff>
      <xdr:row>150</xdr:row>
      <xdr:rowOff>194469</xdr:rowOff>
    </xdr:to>
    <xdr:sp macro="" textlink="">
      <xdr:nvSpPr>
        <xdr:cNvPr id="2" name="Flèche droite 1">
          <a:extLst>
            <a:ext uri="{FF2B5EF4-FFF2-40B4-BE49-F238E27FC236}"/>
          </a:extLst>
        </xdr:cNvPr>
        <xdr:cNvSpPr/>
      </xdr:nvSpPr>
      <xdr:spPr>
        <a:xfrm>
          <a:off x="5326442" y="34831260"/>
          <a:ext cx="741704" cy="68037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752475</xdr:colOff>
      <xdr:row>0</xdr:row>
      <xdr:rowOff>485775</xdr:rowOff>
    </xdr:to>
    <xdr:pic>
      <xdr:nvPicPr>
        <xdr:cNvPr id="22826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428625</xdr:colOff>
      <xdr:row>110</xdr:row>
      <xdr:rowOff>66675</xdr:rowOff>
    </xdr:from>
    <xdr:to>
      <xdr:col>14</xdr:col>
      <xdr:colOff>714375</xdr:colOff>
      <xdr:row>142</xdr:row>
      <xdr:rowOff>28575</xdr:rowOff>
    </xdr:to>
    <xdr:pic>
      <xdr:nvPicPr>
        <xdr:cNvPr id="22827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1964650"/>
          <a:ext cx="3933825" cy="463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105</xdr:row>
      <xdr:rowOff>38100</xdr:rowOff>
    </xdr:from>
    <xdr:to>
      <xdr:col>5</xdr:col>
      <xdr:colOff>514350</xdr:colOff>
      <xdr:row>140</xdr:row>
      <xdr:rowOff>123825</xdr:rowOff>
    </xdr:to>
    <xdr:pic>
      <xdr:nvPicPr>
        <xdr:cNvPr id="22828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1221700"/>
          <a:ext cx="4600575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228600</xdr:colOff>
      <xdr:row>164</xdr:row>
      <xdr:rowOff>104775</xdr:rowOff>
    </xdr:from>
    <xdr:to>
      <xdr:col>5</xdr:col>
      <xdr:colOff>1266825</xdr:colOff>
      <xdr:row>182</xdr:row>
      <xdr:rowOff>85725</xdr:rowOff>
    </xdr:to>
    <xdr:pic>
      <xdr:nvPicPr>
        <xdr:cNvPr id="22829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5" y="32023050"/>
          <a:ext cx="2171700" cy="2657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164</xdr:row>
      <xdr:rowOff>104775</xdr:rowOff>
    </xdr:from>
    <xdr:to>
      <xdr:col>3</xdr:col>
      <xdr:colOff>771525</xdr:colOff>
      <xdr:row>182</xdr:row>
      <xdr:rowOff>104775</xdr:rowOff>
    </xdr:to>
    <xdr:pic>
      <xdr:nvPicPr>
        <xdr:cNvPr id="22830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2023050"/>
          <a:ext cx="3095625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819150</xdr:colOff>
      <xdr:row>144</xdr:row>
      <xdr:rowOff>85725</xdr:rowOff>
    </xdr:from>
    <xdr:to>
      <xdr:col>16</xdr:col>
      <xdr:colOff>114300</xdr:colOff>
      <xdr:row>180</xdr:row>
      <xdr:rowOff>133350</xdr:rowOff>
    </xdr:to>
    <xdr:pic>
      <xdr:nvPicPr>
        <xdr:cNvPr id="22831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2575" y="27051000"/>
          <a:ext cx="5514975" cy="739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81642</xdr:colOff>
      <xdr:row>193</xdr:row>
      <xdr:rowOff>40819</xdr:rowOff>
    </xdr:from>
    <xdr:to>
      <xdr:col>0</xdr:col>
      <xdr:colOff>421822</xdr:colOff>
      <xdr:row>194</xdr:row>
      <xdr:rowOff>27214</xdr:rowOff>
    </xdr:to>
    <xdr:sp macro="" textlink="">
      <xdr:nvSpPr>
        <xdr:cNvPr id="8" name="Flèche droite 1">
          <a:extLst>
            <a:ext uri="{FF2B5EF4-FFF2-40B4-BE49-F238E27FC236}"/>
          </a:extLst>
        </xdr:cNvPr>
        <xdr:cNvSpPr/>
      </xdr:nvSpPr>
      <xdr:spPr>
        <a:xfrm rot="10800000" flipH="1">
          <a:off x="81642" y="43036669"/>
          <a:ext cx="340180" cy="23404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4</xdr:col>
      <xdr:colOff>1000126</xdr:colOff>
      <xdr:row>163</xdr:row>
      <xdr:rowOff>115661</xdr:rowOff>
    </xdr:from>
    <xdr:to>
      <xdr:col>5</xdr:col>
      <xdr:colOff>61233</xdr:colOff>
      <xdr:row>164</xdr:row>
      <xdr:rowOff>74839</xdr:rowOff>
    </xdr:to>
    <xdr:sp macro="" textlink="">
      <xdr:nvSpPr>
        <xdr:cNvPr id="9" name="Flèche : virage 6">
          <a:extLst>
            <a:ext uri="{FF2B5EF4-FFF2-40B4-BE49-F238E27FC236}"/>
          </a:extLst>
        </xdr:cNvPr>
        <xdr:cNvSpPr/>
      </xdr:nvSpPr>
      <xdr:spPr>
        <a:xfrm rot="5400000">
          <a:off x="4156303" y="37783634"/>
          <a:ext cx="206828" cy="194582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95250</xdr:colOff>
      <xdr:row>152</xdr:row>
      <xdr:rowOff>45586</xdr:rowOff>
    </xdr:from>
    <xdr:to>
      <xdr:col>1</xdr:col>
      <xdr:colOff>370417</xdr:colOff>
      <xdr:row>153</xdr:row>
      <xdr:rowOff>84666</xdr:rowOff>
    </xdr:to>
    <xdr:sp macro="" textlink="">
      <xdr:nvSpPr>
        <xdr:cNvPr id="10" name="Flèche : virage 11">
          <a:extLst>
            <a:ext uri="{FF2B5EF4-FFF2-40B4-BE49-F238E27FC236}"/>
          </a:extLst>
        </xdr:cNvPr>
        <xdr:cNvSpPr/>
      </xdr:nvSpPr>
      <xdr:spPr>
        <a:xfrm flipV="1">
          <a:off x="571500" y="34983286"/>
          <a:ext cx="275167" cy="286730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6</xdr:col>
      <xdr:colOff>57150</xdr:colOff>
      <xdr:row>146</xdr:row>
      <xdr:rowOff>0</xdr:rowOff>
    </xdr:from>
    <xdr:to>
      <xdr:col>13</xdr:col>
      <xdr:colOff>1390650</xdr:colOff>
      <xdr:row>164</xdr:row>
      <xdr:rowOff>190500</xdr:rowOff>
    </xdr:to>
    <xdr:pic>
      <xdr:nvPicPr>
        <xdr:cNvPr id="22835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0" y="27460575"/>
          <a:ext cx="4162425" cy="464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1029609</xdr:colOff>
      <xdr:row>151</xdr:row>
      <xdr:rowOff>117927</xdr:rowOff>
    </xdr:from>
    <xdr:to>
      <xdr:col>6</xdr:col>
      <xdr:colOff>638896</xdr:colOff>
      <xdr:row>151</xdr:row>
      <xdr:rowOff>194469</xdr:rowOff>
    </xdr:to>
    <xdr:sp macro="" textlink="">
      <xdr:nvSpPr>
        <xdr:cNvPr id="12" name="Flèche droite 1">
          <a:extLst>
            <a:ext uri="{FF2B5EF4-FFF2-40B4-BE49-F238E27FC236}"/>
          </a:extLst>
        </xdr:cNvPr>
        <xdr:cNvSpPr/>
      </xdr:nvSpPr>
      <xdr:spPr>
        <a:xfrm>
          <a:off x="5325384" y="34807977"/>
          <a:ext cx="742762" cy="7654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752475</xdr:colOff>
      <xdr:row>0</xdr:row>
      <xdr:rowOff>485775</xdr:rowOff>
    </xdr:to>
    <xdr:pic>
      <xdr:nvPicPr>
        <xdr:cNvPr id="23868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228600</xdr:colOff>
      <xdr:row>176</xdr:row>
      <xdr:rowOff>104775</xdr:rowOff>
    </xdr:from>
    <xdr:to>
      <xdr:col>6</xdr:col>
      <xdr:colOff>142875</xdr:colOff>
      <xdr:row>185</xdr:row>
      <xdr:rowOff>295275</xdr:rowOff>
    </xdr:to>
    <xdr:pic>
      <xdr:nvPicPr>
        <xdr:cNvPr id="23869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0829925"/>
          <a:ext cx="2181225" cy="266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176</xdr:row>
      <xdr:rowOff>104775</xdr:rowOff>
    </xdr:from>
    <xdr:to>
      <xdr:col>4</xdr:col>
      <xdr:colOff>66675</xdr:colOff>
      <xdr:row>185</xdr:row>
      <xdr:rowOff>314325</xdr:rowOff>
    </xdr:to>
    <xdr:pic>
      <xdr:nvPicPr>
        <xdr:cNvPr id="23870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0829925"/>
          <a:ext cx="308610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81642</xdr:colOff>
      <xdr:row>195</xdr:row>
      <xdr:rowOff>40819</xdr:rowOff>
    </xdr:from>
    <xdr:to>
      <xdr:col>0</xdr:col>
      <xdr:colOff>421822</xdr:colOff>
      <xdr:row>196</xdr:row>
      <xdr:rowOff>27214</xdr:rowOff>
    </xdr:to>
    <xdr:sp macro="" textlink="">
      <xdr:nvSpPr>
        <xdr:cNvPr id="8" name="Flèche droite 1">
          <a:extLst>
            <a:ext uri="{FF2B5EF4-FFF2-40B4-BE49-F238E27FC236}"/>
          </a:extLst>
        </xdr:cNvPr>
        <xdr:cNvSpPr/>
      </xdr:nvSpPr>
      <xdr:spPr>
        <a:xfrm rot="10800000" flipH="1">
          <a:off x="81642" y="43036669"/>
          <a:ext cx="340180" cy="23404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4</xdr:col>
      <xdr:colOff>1000126</xdr:colOff>
      <xdr:row>175</xdr:row>
      <xdr:rowOff>115661</xdr:rowOff>
    </xdr:from>
    <xdr:to>
      <xdr:col>5</xdr:col>
      <xdr:colOff>61233</xdr:colOff>
      <xdr:row>176</xdr:row>
      <xdr:rowOff>74839</xdr:rowOff>
    </xdr:to>
    <xdr:sp macro="" textlink="">
      <xdr:nvSpPr>
        <xdr:cNvPr id="9" name="Flèche : virage 6">
          <a:extLst>
            <a:ext uri="{FF2B5EF4-FFF2-40B4-BE49-F238E27FC236}"/>
          </a:extLst>
        </xdr:cNvPr>
        <xdr:cNvSpPr/>
      </xdr:nvSpPr>
      <xdr:spPr>
        <a:xfrm rot="5400000">
          <a:off x="4156303" y="37783634"/>
          <a:ext cx="206828" cy="194582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154783</xdr:colOff>
      <xdr:row>156</xdr:row>
      <xdr:rowOff>81304</xdr:rowOff>
    </xdr:from>
    <xdr:to>
      <xdr:col>0</xdr:col>
      <xdr:colOff>429950</xdr:colOff>
      <xdr:row>158</xdr:row>
      <xdr:rowOff>120384</xdr:rowOff>
    </xdr:to>
    <xdr:sp macro="" textlink="">
      <xdr:nvSpPr>
        <xdr:cNvPr id="10" name="Flèche : virage 11">
          <a:extLst>
            <a:ext uri="{FF2B5EF4-FFF2-40B4-BE49-F238E27FC236}"/>
          </a:extLst>
        </xdr:cNvPr>
        <xdr:cNvSpPr/>
      </xdr:nvSpPr>
      <xdr:spPr>
        <a:xfrm flipV="1">
          <a:off x="154783" y="5260523"/>
          <a:ext cx="275167" cy="610580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6</xdr:col>
      <xdr:colOff>57150</xdr:colOff>
      <xdr:row>147</xdr:row>
      <xdr:rowOff>47625</xdr:rowOff>
    </xdr:from>
    <xdr:to>
      <xdr:col>10</xdr:col>
      <xdr:colOff>409575</xdr:colOff>
      <xdr:row>163</xdr:row>
      <xdr:rowOff>276225</xdr:rowOff>
    </xdr:to>
    <xdr:pic>
      <xdr:nvPicPr>
        <xdr:cNvPr id="23874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724150"/>
          <a:ext cx="4162425" cy="467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1029609</xdr:colOff>
      <xdr:row>154</xdr:row>
      <xdr:rowOff>117927</xdr:rowOff>
    </xdr:from>
    <xdr:to>
      <xdr:col>6</xdr:col>
      <xdr:colOff>638896</xdr:colOff>
      <xdr:row>154</xdr:row>
      <xdr:rowOff>194469</xdr:rowOff>
    </xdr:to>
    <xdr:sp macro="" textlink="">
      <xdr:nvSpPr>
        <xdr:cNvPr id="12" name="Flèche droite 1">
          <a:extLst>
            <a:ext uri="{FF2B5EF4-FFF2-40B4-BE49-F238E27FC236}"/>
          </a:extLst>
        </xdr:cNvPr>
        <xdr:cNvSpPr/>
      </xdr:nvSpPr>
      <xdr:spPr>
        <a:xfrm>
          <a:off x="5325384" y="34807977"/>
          <a:ext cx="742762" cy="7654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9</xdr:col>
      <xdr:colOff>828675</xdr:colOff>
      <xdr:row>146</xdr:row>
      <xdr:rowOff>238125</xdr:rowOff>
    </xdr:from>
    <xdr:to>
      <xdr:col>16</xdr:col>
      <xdr:colOff>114300</xdr:colOff>
      <xdr:row>175</xdr:row>
      <xdr:rowOff>209550</xdr:rowOff>
    </xdr:to>
    <xdr:grpSp>
      <xdr:nvGrpSpPr>
        <xdr:cNvPr id="23876" name="群組 18"/>
        <xdr:cNvGrpSpPr>
          <a:grpSpLocks/>
        </xdr:cNvGrpSpPr>
      </xdr:nvGrpSpPr>
      <xdr:grpSpPr bwMode="auto">
        <a:xfrm>
          <a:off x="9267825" y="2667000"/>
          <a:ext cx="5495925" cy="8020050"/>
          <a:chOff x="9272588" y="2455069"/>
          <a:chExt cx="5524500" cy="7466889"/>
        </a:xfrm>
      </xdr:grpSpPr>
      <xdr:pic>
        <xdr:nvPicPr>
          <xdr:cNvPr id="23878" name="Imag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72588" y="2455069"/>
            <a:ext cx="5524500" cy="74414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文字方塊 12"/>
          <xdr:cNvSpPr txBox="1"/>
        </xdr:nvSpPr>
        <xdr:spPr>
          <a:xfrm>
            <a:off x="11675793" y="3909427"/>
            <a:ext cx="2958528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2800">
                <a:solidFill>
                  <a:schemeClr val="tx1"/>
                </a:solidFill>
              </a:rPr>
              <a:t>前領深下移</a:t>
            </a:r>
            <a:r>
              <a:rPr lang="en-US" altLang="zh-TW" sz="2800">
                <a:solidFill>
                  <a:schemeClr val="tx1"/>
                </a:solidFill>
              </a:rPr>
              <a:t>1CM</a:t>
            </a:r>
            <a:endParaRPr lang="zh-TW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5" name="文字方塊 14"/>
          <xdr:cNvSpPr txBox="1"/>
        </xdr:nvSpPr>
        <xdr:spPr>
          <a:xfrm>
            <a:off x="11378983" y="4760759"/>
            <a:ext cx="2958528" cy="4966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2800">
                <a:solidFill>
                  <a:schemeClr val="tx1"/>
                </a:solidFill>
              </a:rPr>
              <a:t>避免積布</a:t>
            </a:r>
            <a:endParaRPr lang="en-US" altLang="zh-TW" sz="2800">
              <a:solidFill>
                <a:schemeClr val="tx1"/>
              </a:solidFill>
            </a:endParaRPr>
          </a:p>
          <a:p>
            <a:endParaRPr lang="zh-TW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8" name="文字方塊 17"/>
          <xdr:cNvSpPr txBox="1"/>
        </xdr:nvSpPr>
        <xdr:spPr>
          <a:xfrm>
            <a:off x="12470479" y="9318931"/>
            <a:ext cx="2125544" cy="6030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2400">
                <a:solidFill>
                  <a:schemeClr val="tx1"/>
                </a:solidFill>
              </a:rPr>
              <a:t>側袋下移</a:t>
            </a:r>
            <a:r>
              <a:rPr lang="en-US" altLang="zh-TW" sz="2400">
                <a:solidFill>
                  <a:schemeClr val="tx1"/>
                </a:solidFill>
              </a:rPr>
              <a:t>2CM</a:t>
            </a:r>
            <a:endParaRPr lang="zh-TW" altLang="en-US" sz="2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440532</xdr:colOff>
      <xdr:row>162</xdr:row>
      <xdr:rowOff>190500</xdr:rowOff>
    </xdr:from>
    <xdr:to>
      <xdr:col>15</xdr:col>
      <xdr:colOff>642937</xdr:colOff>
      <xdr:row>165</xdr:row>
      <xdr:rowOff>83344</xdr:rowOff>
    </xdr:to>
    <xdr:sp macro="" textlink="">
      <xdr:nvSpPr>
        <xdr:cNvPr id="2" name="文字方塊 1"/>
        <xdr:cNvSpPr txBox="1"/>
      </xdr:nvSpPr>
      <xdr:spPr>
        <a:xfrm>
          <a:off x="11596688" y="7084219"/>
          <a:ext cx="2845593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solidFill>
                <a:schemeClr val="tx1"/>
              </a:solidFill>
            </a:rPr>
            <a:t>前胸須作出空間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361950</xdr:colOff>
      <xdr:row>0</xdr:row>
      <xdr:rowOff>466725</xdr:rowOff>
    </xdr:to>
    <xdr:pic>
      <xdr:nvPicPr>
        <xdr:cNvPr id="3478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4</xdr:row>
      <xdr:rowOff>95250</xdr:rowOff>
    </xdr:from>
    <xdr:to>
      <xdr:col>10</xdr:col>
      <xdr:colOff>466725</xdr:colOff>
      <xdr:row>40</xdr:row>
      <xdr:rowOff>28575</xdr:rowOff>
    </xdr:to>
    <xdr:pic>
      <xdr:nvPicPr>
        <xdr:cNvPr id="3479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323975"/>
          <a:ext cx="9715500" cy="517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254000</xdr:colOff>
      <xdr:row>17</xdr:row>
      <xdr:rowOff>52916</xdr:rowOff>
    </xdr:from>
    <xdr:to>
      <xdr:col>6</xdr:col>
      <xdr:colOff>473379</xdr:colOff>
      <xdr:row>19</xdr:row>
      <xdr:rowOff>134483</xdr:rowOff>
    </xdr:to>
    <xdr:sp macro="" textlink="">
      <xdr:nvSpPr>
        <xdr:cNvPr id="4" name="文字方塊 3"/>
        <xdr:cNvSpPr txBox="1"/>
      </xdr:nvSpPr>
      <xdr:spPr>
        <a:xfrm>
          <a:off x="5111750" y="3217333"/>
          <a:ext cx="1245962" cy="377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1194292</xdr:colOff>
      <xdr:row>13</xdr:row>
      <xdr:rowOff>84099</xdr:rowOff>
    </xdr:from>
    <xdr:to>
      <xdr:col>6</xdr:col>
      <xdr:colOff>923660</xdr:colOff>
      <xdr:row>17</xdr:row>
      <xdr:rowOff>56884</xdr:rowOff>
    </xdr:to>
    <xdr:sp macro="" textlink="">
      <xdr:nvSpPr>
        <xdr:cNvPr id="5" name="文字方塊 4"/>
        <xdr:cNvSpPr txBox="1"/>
      </xdr:nvSpPr>
      <xdr:spPr>
        <a:xfrm>
          <a:off x="4856125" y="2655849"/>
          <a:ext cx="1951868" cy="56545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前胸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後背雙層表布活片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剪接做法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2.5cm</a:t>
          </a:r>
        </a:p>
      </xdr:txBody>
    </xdr:sp>
    <xdr:clientData/>
  </xdr:twoCellAnchor>
  <xdr:twoCellAnchor>
    <xdr:from>
      <xdr:col>7</xdr:col>
      <xdr:colOff>356508</xdr:colOff>
      <xdr:row>5</xdr:row>
      <xdr:rowOff>125183</xdr:rowOff>
    </xdr:from>
    <xdr:to>
      <xdr:col>10</xdr:col>
      <xdr:colOff>313986</xdr:colOff>
      <xdr:row>8</xdr:row>
      <xdr:rowOff>29594</xdr:rowOff>
    </xdr:to>
    <xdr:sp macro="" textlink="">
      <xdr:nvSpPr>
        <xdr:cNvPr id="6" name="文字方塊 5"/>
        <xdr:cNvSpPr txBox="1"/>
      </xdr:nvSpPr>
      <xdr:spPr>
        <a:xfrm>
          <a:off x="7268937" y="1513112"/>
          <a:ext cx="2583656" cy="3534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整件剪接壓臨邊單針。</a:t>
          </a:r>
          <a:endParaRPr lang="en-US" altLang="zh-TW" sz="16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0</xdr:colOff>
      <xdr:row>4</xdr:row>
      <xdr:rowOff>114905</xdr:rowOff>
    </xdr:from>
    <xdr:to>
      <xdr:col>3</xdr:col>
      <xdr:colOff>31637</xdr:colOff>
      <xdr:row>15</xdr:row>
      <xdr:rowOff>29671</xdr:rowOff>
    </xdr:to>
    <xdr:sp macro="" textlink="">
      <xdr:nvSpPr>
        <xdr:cNvPr id="7" name="文字方塊 6"/>
        <xdr:cNvSpPr txBox="1"/>
      </xdr:nvSpPr>
      <xdr:spPr>
        <a:xfrm>
          <a:off x="0" y="1353155"/>
          <a:ext cx="2497554" cy="15445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穿者右側插入式表布外擋風片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12.5mm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-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面釦隱藏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),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 穿者左門襟釘下半套。門襟車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拉鍊布條外露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1.2cm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285752</xdr:colOff>
      <xdr:row>17</xdr:row>
      <xdr:rowOff>105833</xdr:rowOff>
    </xdr:from>
    <xdr:to>
      <xdr:col>1</xdr:col>
      <xdr:colOff>275167</xdr:colOff>
      <xdr:row>20</xdr:row>
      <xdr:rowOff>87614</xdr:rowOff>
    </xdr:to>
    <xdr:sp macro="" textlink="">
      <xdr:nvSpPr>
        <xdr:cNvPr id="8" name="文字方塊 7"/>
        <xdr:cNvSpPr txBox="1"/>
      </xdr:nvSpPr>
      <xdr:spPr>
        <a:xfrm>
          <a:off x="285752" y="3270250"/>
          <a:ext cx="888998" cy="4262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83987</xdr:colOff>
      <xdr:row>36</xdr:row>
      <xdr:rowOff>231244</xdr:rowOff>
    </xdr:from>
    <xdr:to>
      <xdr:col>7</xdr:col>
      <xdr:colOff>220364</xdr:colOff>
      <xdr:row>41</xdr:row>
      <xdr:rowOff>43389</xdr:rowOff>
    </xdr:to>
    <xdr:sp macro="" textlink="">
      <xdr:nvSpPr>
        <xdr:cNvPr id="9" name="文字方塊 8"/>
        <xdr:cNvSpPr txBox="1"/>
      </xdr:nvSpPr>
      <xdr:spPr>
        <a:xfrm>
          <a:off x="5968320" y="6210827"/>
          <a:ext cx="1162961" cy="6482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</a:p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98274</xdr:colOff>
      <xdr:row>19</xdr:row>
      <xdr:rowOff>84667</xdr:rowOff>
    </xdr:from>
    <xdr:to>
      <xdr:col>1</xdr:col>
      <xdr:colOff>656166</xdr:colOff>
      <xdr:row>32</xdr:row>
      <xdr:rowOff>105455</xdr:rowOff>
    </xdr:to>
    <xdr:sp macro="" textlink="">
      <xdr:nvSpPr>
        <xdr:cNvPr id="10" name="文字方塊 9"/>
        <xdr:cNvSpPr txBox="1"/>
      </xdr:nvSpPr>
      <xdr:spPr>
        <a:xfrm>
          <a:off x="98274" y="3545417"/>
          <a:ext cx="1457475" cy="19469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12.5mm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隱藏面彈簧壓釦。手心面表布袋裏延伸至下襬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手背面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固定於手心面。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52917</xdr:colOff>
      <xdr:row>31</xdr:row>
      <xdr:rowOff>106773</xdr:rowOff>
    </xdr:from>
    <xdr:to>
      <xdr:col>1</xdr:col>
      <xdr:colOff>709084</xdr:colOff>
      <xdr:row>42</xdr:row>
      <xdr:rowOff>137580</xdr:rowOff>
    </xdr:to>
    <xdr:sp macro="" textlink="">
      <xdr:nvSpPr>
        <xdr:cNvPr id="11" name="文字方塊 10"/>
        <xdr:cNvSpPr txBox="1"/>
      </xdr:nvSpPr>
      <xdr:spPr>
        <a:xfrm>
          <a:off x="52917" y="5345523"/>
          <a:ext cx="1555750" cy="1755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表布袖絆壓臨邊單針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12.5mm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隱藏面彈簧壓釦上半套。表布內貼高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3cm, 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. 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壓線需對齊袖絆尖端釘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組下半套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間隔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oneCellAnchor>
    <xdr:from>
      <xdr:col>4</xdr:col>
      <xdr:colOff>522061</xdr:colOff>
      <xdr:row>5</xdr:row>
      <xdr:rowOff>90334</xdr:rowOff>
    </xdr:from>
    <xdr:ext cx="1691216" cy="309059"/>
    <xdr:sp macro="" textlink="">
      <xdr:nvSpPr>
        <xdr:cNvPr id="12" name="ZoneTexte 4"/>
        <xdr:cNvSpPr txBox="1"/>
      </xdr:nvSpPr>
      <xdr:spPr>
        <a:xfrm>
          <a:off x="4183894" y="1476751"/>
          <a:ext cx="1691216" cy="30905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r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可拆帽作法同下頁</a:t>
          </a:r>
          <a:endParaRPr lang="fr-FR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866775</xdr:colOff>
      <xdr:row>14</xdr:row>
      <xdr:rowOff>9525</xdr:rowOff>
    </xdr:from>
    <xdr:to>
      <xdr:col>4</xdr:col>
      <xdr:colOff>457200</xdr:colOff>
      <xdr:row>33</xdr:row>
      <xdr:rowOff>28575</xdr:rowOff>
    </xdr:to>
    <xdr:pic>
      <xdr:nvPicPr>
        <xdr:cNvPr id="25631" name="圖片 2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2609850"/>
          <a:ext cx="2238375" cy="2733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276225</xdr:colOff>
      <xdr:row>4</xdr:row>
      <xdr:rowOff>38100</xdr:rowOff>
    </xdr:from>
    <xdr:to>
      <xdr:col>9</xdr:col>
      <xdr:colOff>342900</xdr:colOff>
      <xdr:row>23</xdr:row>
      <xdr:rowOff>9525</xdr:rowOff>
    </xdr:to>
    <xdr:pic>
      <xdr:nvPicPr>
        <xdr:cNvPr id="25632" name="圖片 3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5" y="1076325"/>
          <a:ext cx="4010025" cy="281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0</xdr:row>
      <xdr:rowOff>28575</xdr:rowOff>
    </xdr:from>
    <xdr:to>
      <xdr:col>0</xdr:col>
      <xdr:colOff>1000125</xdr:colOff>
      <xdr:row>0</xdr:row>
      <xdr:rowOff>323850</xdr:rowOff>
    </xdr:to>
    <xdr:pic>
      <xdr:nvPicPr>
        <xdr:cNvPr id="25633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8575"/>
          <a:ext cx="9144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662420</xdr:colOff>
      <xdr:row>21</xdr:row>
      <xdr:rowOff>120843</xdr:rowOff>
    </xdr:from>
    <xdr:to>
      <xdr:col>10</xdr:col>
      <xdr:colOff>519545</xdr:colOff>
      <xdr:row>27</xdr:row>
      <xdr:rowOff>25976</xdr:rowOff>
    </xdr:to>
    <xdr:sp macro="" textlink="">
      <xdr:nvSpPr>
        <xdr:cNvPr id="5" name="文字方塊 79"/>
        <xdr:cNvSpPr txBox="1"/>
      </xdr:nvSpPr>
      <xdr:spPr bwMode="auto">
        <a:xfrm>
          <a:off x="5405870" y="3721293"/>
          <a:ext cx="3476625" cy="7623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可拆帽作法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帽底釘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-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可與領布條扣合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8</xdr:col>
      <xdr:colOff>536863</xdr:colOff>
      <xdr:row>7</xdr:row>
      <xdr:rowOff>138546</xdr:rowOff>
    </xdr:from>
    <xdr:to>
      <xdr:col>11</xdr:col>
      <xdr:colOff>523008</xdr:colOff>
      <xdr:row>19</xdr:row>
      <xdr:rowOff>120806</xdr:rowOff>
    </xdr:to>
    <xdr:sp macro="" textlink="">
      <xdr:nvSpPr>
        <xdr:cNvPr id="6" name="Text Box 97"/>
        <xdr:cNvSpPr txBox="1">
          <a:spLocks noChangeArrowheads="1"/>
        </xdr:cNvSpPr>
      </xdr:nvSpPr>
      <xdr:spPr bwMode="auto">
        <a:xfrm>
          <a:off x="7528213" y="1738746"/>
          <a:ext cx="2043545" cy="1696760"/>
        </a:xfrm>
        <a:prstGeom prst="rect">
          <a:avLst/>
        </a:prstGeom>
        <a:solidFill>
          <a:schemeClr val="lt1"/>
        </a:solidFill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defRPr sz="1000"/>
          </a:pP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帽簷內貼表布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內穿彈繩由左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右內側各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顆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。。</a:t>
          </a:r>
          <a:endParaRPr lang="en-US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</xdr:col>
      <xdr:colOff>822613</xdr:colOff>
      <xdr:row>29</xdr:row>
      <xdr:rowOff>75817</xdr:rowOff>
    </xdr:from>
    <xdr:to>
      <xdr:col>7</xdr:col>
      <xdr:colOff>268432</xdr:colOff>
      <xdr:row>35</xdr:row>
      <xdr:rowOff>95250</xdr:rowOff>
    </xdr:to>
    <xdr:sp macro="" textlink="">
      <xdr:nvSpPr>
        <xdr:cNvPr id="7" name="文字方塊 79"/>
        <xdr:cNvSpPr txBox="1"/>
      </xdr:nvSpPr>
      <xdr:spPr bwMode="auto">
        <a:xfrm>
          <a:off x="1908463" y="4819267"/>
          <a:ext cx="4665519" cy="876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外領蓋片內釘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平釘面彈簧釦上半套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墊片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外領圍夾車布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領布條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W:3cm,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彈簧釦下半套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可與帽底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&amp;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外領蓋片扣合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endParaRPr lang="zh-TW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endParaRPr lang="zh-TW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238125</xdr:colOff>
      <xdr:row>0</xdr:row>
      <xdr:rowOff>466725</xdr:rowOff>
    </xdr:to>
    <xdr:pic>
      <xdr:nvPicPr>
        <xdr:cNvPr id="4507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</xdr:row>
      <xdr:rowOff>114300</xdr:rowOff>
    </xdr:from>
    <xdr:to>
      <xdr:col>11</xdr:col>
      <xdr:colOff>57150</xdr:colOff>
      <xdr:row>37</xdr:row>
      <xdr:rowOff>76200</xdr:rowOff>
    </xdr:to>
    <xdr:pic>
      <xdr:nvPicPr>
        <xdr:cNvPr id="4508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343025"/>
          <a:ext cx="9210675" cy="628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376919</xdr:colOff>
      <xdr:row>4</xdr:row>
      <xdr:rowOff>188383</xdr:rowOff>
    </xdr:from>
    <xdr:to>
      <xdr:col>1</xdr:col>
      <xdr:colOff>227241</xdr:colOff>
      <xdr:row>7</xdr:row>
      <xdr:rowOff>10526</xdr:rowOff>
    </xdr:to>
    <xdr:sp macro="" textlink="">
      <xdr:nvSpPr>
        <xdr:cNvPr id="4" name="文字方塊 3"/>
        <xdr:cNvSpPr txBox="1"/>
      </xdr:nvSpPr>
      <xdr:spPr>
        <a:xfrm>
          <a:off x="376919" y="1426633"/>
          <a:ext cx="857251" cy="4208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394609</xdr:colOff>
      <xdr:row>6</xdr:row>
      <xdr:rowOff>23585</xdr:rowOff>
    </xdr:from>
    <xdr:to>
      <xdr:col>1</xdr:col>
      <xdr:colOff>244931</xdr:colOff>
      <xdr:row>8</xdr:row>
      <xdr:rowOff>63442</xdr:rowOff>
    </xdr:to>
    <xdr:sp macro="" textlink="">
      <xdr:nvSpPr>
        <xdr:cNvPr id="5" name="文字方塊 4"/>
        <xdr:cNvSpPr txBox="1"/>
      </xdr:nvSpPr>
      <xdr:spPr>
        <a:xfrm>
          <a:off x="394609" y="1670049"/>
          <a:ext cx="857251" cy="4208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表布背面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10</xdr:col>
      <xdr:colOff>293910</xdr:colOff>
      <xdr:row>4</xdr:row>
      <xdr:rowOff>122463</xdr:rowOff>
    </xdr:from>
    <xdr:to>
      <xdr:col>11</xdr:col>
      <xdr:colOff>1741716</xdr:colOff>
      <xdr:row>12</xdr:row>
      <xdr:rowOff>129872</xdr:rowOff>
    </xdr:to>
    <xdr:sp macro="" textlink="">
      <xdr:nvSpPr>
        <xdr:cNvPr id="6" name="文字方塊 5"/>
        <xdr:cNvSpPr txBox="1"/>
      </xdr:nvSpPr>
      <xdr:spPr>
        <a:xfrm>
          <a:off x="10077446" y="1360713"/>
          <a:ext cx="1978484" cy="15586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帽簷內貼表布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右內側各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11</xdr:col>
      <xdr:colOff>42333</xdr:colOff>
      <xdr:row>20</xdr:row>
      <xdr:rowOff>133159</xdr:rowOff>
    </xdr:from>
    <xdr:to>
      <xdr:col>11</xdr:col>
      <xdr:colOff>1170215</xdr:colOff>
      <xdr:row>28</xdr:row>
      <xdr:rowOff>54428</xdr:rowOff>
    </xdr:to>
    <xdr:sp macro="" textlink="">
      <xdr:nvSpPr>
        <xdr:cNvPr id="7" name="文字方塊 63"/>
        <xdr:cNvSpPr txBox="1"/>
      </xdr:nvSpPr>
      <xdr:spPr bwMode="auto">
        <a:xfrm>
          <a:off x="10356547" y="4446623"/>
          <a:ext cx="1127882" cy="1445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3cm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11</xdr:col>
      <xdr:colOff>104323</xdr:colOff>
      <xdr:row>25</xdr:row>
      <xdr:rowOff>116265</xdr:rowOff>
    </xdr:from>
    <xdr:to>
      <xdr:col>11</xdr:col>
      <xdr:colOff>1836965</xdr:colOff>
      <xdr:row>37</xdr:row>
      <xdr:rowOff>61837</xdr:rowOff>
    </xdr:to>
    <xdr:sp macro="" textlink="">
      <xdr:nvSpPr>
        <xdr:cNvPr id="8" name="文字方塊 7"/>
        <xdr:cNvSpPr txBox="1"/>
      </xdr:nvSpPr>
      <xdr:spPr bwMode="auto">
        <a:xfrm>
          <a:off x="10418537" y="5382229"/>
          <a:ext cx="1732642" cy="2231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☆內後領圍中心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和袖口內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x2,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需夾車迴紋帶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(W:1/2" 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L:6cm /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L:5cm)+1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四合釦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可與內夾克扣合用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迴紋帶要對折壓臨邊線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r>
            <a:rPr lang="zh-TW" altLang="en-US" sz="120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272750</xdr:colOff>
      <xdr:row>25</xdr:row>
      <xdr:rowOff>36285</xdr:rowOff>
    </xdr:from>
    <xdr:to>
      <xdr:col>6</xdr:col>
      <xdr:colOff>142121</xdr:colOff>
      <xdr:row>31</xdr:row>
      <xdr:rowOff>61383</xdr:rowOff>
    </xdr:to>
    <xdr:sp macro="" textlink="">
      <xdr:nvSpPr>
        <xdr:cNvPr id="9" name="文字方塊 8"/>
        <xdr:cNvSpPr txBox="1"/>
      </xdr:nvSpPr>
      <xdr:spPr>
        <a:xfrm>
          <a:off x="5688393" y="5302249"/>
          <a:ext cx="903514" cy="11680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主標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尺寸標車於穿者左側袋裏背面。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1188359</xdr:colOff>
      <xdr:row>35</xdr:row>
      <xdr:rowOff>132441</xdr:rowOff>
    </xdr:from>
    <xdr:to>
      <xdr:col>7</xdr:col>
      <xdr:colOff>462643</xdr:colOff>
      <xdr:row>38</xdr:row>
      <xdr:rowOff>185356</xdr:rowOff>
    </xdr:to>
    <xdr:sp macro="" textlink="">
      <xdr:nvSpPr>
        <xdr:cNvPr id="10" name="文字方塊 9"/>
        <xdr:cNvSpPr txBox="1"/>
      </xdr:nvSpPr>
      <xdr:spPr>
        <a:xfrm>
          <a:off x="5406573" y="7303405"/>
          <a:ext cx="2539999" cy="6244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表布內門襟拉鍊蓋片寬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可與內夾克拉合。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204108</xdr:colOff>
      <xdr:row>12</xdr:row>
      <xdr:rowOff>95249</xdr:rowOff>
    </xdr:from>
    <xdr:to>
      <xdr:col>1</xdr:col>
      <xdr:colOff>217715</xdr:colOff>
      <xdr:row>22</xdr:row>
      <xdr:rowOff>123785</xdr:rowOff>
    </xdr:to>
    <xdr:sp macro="" textlink="">
      <xdr:nvSpPr>
        <xdr:cNvPr id="11" name="文字方塊 10"/>
        <xdr:cNvSpPr txBox="1"/>
      </xdr:nvSpPr>
      <xdr:spPr>
        <a:xfrm>
          <a:off x="204108" y="2884713"/>
          <a:ext cx="1020536" cy="19335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>
            <a:lnSpc>
              <a:spcPts val="13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表布穿者右側外擋風片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W:5CM,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12.5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864808</xdr:colOff>
      <xdr:row>36</xdr:row>
      <xdr:rowOff>132442</xdr:rowOff>
    </xdr:from>
    <xdr:to>
      <xdr:col>3</xdr:col>
      <xdr:colOff>1174749</xdr:colOff>
      <xdr:row>38</xdr:row>
      <xdr:rowOff>91318</xdr:rowOff>
    </xdr:to>
    <xdr:sp macro="" textlink="">
      <xdr:nvSpPr>
        <xdr:cNvPr id="12" name="文字方塊 11"/>
        <xdr:cNvSpPr txBox="1"/>
      </xdr:nvSpPr>
      <xdr:spPr>
        <a:xfrm>
          <a:off x="1871737" y="7493906"/>
          <a:ext cx="2323798" cy="3398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表布下襬內貼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H:3CM,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506185</xdr:colOff>
      <xdr:row>15</xdr:row>
      <xdr:rowOff>159052</xdr:rowOff>
    </xdr:from>
    <xdr:to>
      <xdr:col>7</xdr:col>
      <xdr:colOff>547006</xdr:colOff>
      <xdr:row>23</xdr:row>
      <xdr:rowOff>95250</xdr:rowOff>
    </xdr:to>
    <xdr:sp macro="" textlink="">
      <xdr:nvSpPr>
        <xdr:cNvPr id="13" name="文字方塊 12"/>
        <xdr:cNvSpPr txBox="1"/>
      </xdr:nvSpPr>
      <xdr:spPr>
        <a:xfrm>
          <a:off x="6955971" y="3520016"/>
          <a:ext cx="1074964" cy="146019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穿者左側表布內擋風片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壓臨邊單針。擋風片下端打結避免拉鍊咬到布。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397330</xdr:colOff>
      <xdr:row>7</xdr:row>
      <xdr:rowOff>94342</xdr:rowOff>
    </xdr:from>
    <xdr:to>
      <xdr:col>1</xdr:col>
      <xdr:colOff>247652</xdr:colOff>
      <xdr:row>9</xdr:row>
      <xdr:rowOff>134199</xdr:rowOff>
    </xdr:to>
    <xdr:sp macro="" textlink="">
      <xdr:nvSpPr>
        <xdr:cNvPr id="14" name="文字方塊 13"/>
        <xdr:cNvSpPr txBox="1"/>
      </xdr:nvSpPr>
      <xdr:spPr>
        <a:xfrm>
          <a:off x="397330" y="1931306"/>
          <a:ext cx="857251" cy="4208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網布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519794</xdr:colOff>
      <xdr:row>10</xdr:row>
      <xdr:rowOff>27213</xdr:rowOff>
    </xdr:from>
    <xdr:to>
      <xdr:col>8</xdr:col>
      <xdr:colOff>2722</xdr:colOff>
      <xdr:row>13</xdr:row>
      <xdr:rowOff>91016</xdr:rowOff>
    </xdr:to>
    <xdr:sp macro="" textlink="">
      <xdr:nvSpPr>
        <xdr:cNvPr id="15" name="文字方塊 14"/>
        <xdr:cNvSpPr txBox="1"/>
      </xdr:nvSpPr>
      <xdr:spPr>
        <a:xfrm>
          <a:off x="5935437" y="2435677"/>
          <a:ext cx="2449285" cy="635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側袋手心面表布袋裏延伸至下襬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手背面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固定於手心面。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10</xdr:col>
      <xdr:colOff>361945</xdr:colOff>
      <xdr:row>10</xdr:row>
      <xdr:rowOff>68035</xdr:rowOff>
    </xdr:from>
    <xdr:to>
      <xdr:col>12</xdr:col>
      <xdr:colOff>144230</xdr:colOff>
      <xdr:row>13</xdr:row>
      <xdr:rowOff>131838</xdr:rowOff>
    </xdr:to>
    <xdr:sp macro="" textlink="">
      <xdr:nvSpPr>
        <xdr:cNvPr id="16" name="文字方塊 15"/>
        <xdr:cNvSpPr txBox="1"/>
      </xdr:nvSpPr>
      <xdr:spPr>
        <a:xfrm>
          <a:off x="10145481" y="2476499"/>
          <a:ext cx="2449285" cy="635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TW" sz="3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3600" b="1" u="sng">
              <a:latin typeface="標楷體" panose="03000509000000000000" pitchFamily="65" charset="-120"/>
              <a:ea typeface="標楷體" panose="03000509000000000000" pitchFamily="65" charset="-120"/>
            </a:rPr>
            <a:t>全封條</a:t>
          </a:r>
          <a:endParaRPr lang="en-US" altLang="zh-TW" sz="3600" b="1" u="sng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l"/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314325</xdr:colOff>
      <xdr:row>0</xdr:row>
      <xdr:rowOff>466725</xdr:rowOff>
    </xdr:to>
    <xdr:pic>
      <xdr:nvPicPr>
        <xdr:cNvPr id="6579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4</xdr:row>
      <xdr:rowOff>123825</xdr:rowOff>
    </xdr:from>
    <xdr:to>
      <xdr:col>10</xdr:col>
      <xdr:colOff>161925</xdr:colOff>
      <xdr:row>40</xdr:row>
      <xdr:rowOff>76200</xdr:rowOff>
    </xdr:to>
    <xdr:pic>
      <xdr:nvPicPr>
        <xdr:cNvPr id="6580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52550"/>
          <a:ext cx="9286875" cy="509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214313</xdr:colOff>
      <xdr:row>27</xdr:row>
      <xdr:rowOff>0</xdr:rowOff>
    </xdr:from>
    <xdr:to>
      <xdr:col>1</xdr:col>
      <xdr:colOff>881062</xdr:colOff>
      <xdr:row>34</xdr:row>
      <xdr:rowOff>119063</xdr:rowOff>
    </xdr:to>
    <xdr:sp macro="" textlink="">
      <xdr:nvSpPr>
        <xdr:cNvPr id="4" name="文字方塊 3"/>
        <xdr:cNvSpPr txBox="1"/>
      </xdr:nvSpPr>
      <xdr:spPr>
        <a:xfrm>
          <a:off x="214313" y="4512469"/>
          <a:ext cx="1595437" cy="11191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表布側袋唇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袋裏超細天鵝絨布。</a:t>
          </a:r>
        </a:p>
      </xdr:txBody>
    </xdr:sp>
    <xdr:clientData/>
  </xdr:twoCellAnchor>
  <xdr:twoCellAnchor>
    <xdr:from>
      <xdr:col>2</xdr:col>
      <xdr:colOff>631033</xdr:colOff>
      <xdr:row>37</xdr:row>
      <xdr:rowOff>78579</xdr:rowOff>
    </xdr:from>
    <xdr:to>
      <xdr:col>4</xdr:col>
      <xdr:colOff>964410</xdr:colOff>
      <xdr:row>42</xdr:row>
      <xdr:rowOff>102392</xdr:rowOff>
    </xdr:to>
    <xdr:sp macro="" textlink="">
      <xdr:nvSpPr>
        <xdr:cNvPr id="5" name="文字方塊 4"/>
        <xdr:cNvSpPr txBox="1"/>
      </xdr:nvSpPr>
      <xdr:spPr>
        <a:xfrm>
          <a:off x="2559846" y="6019798"/>
          <a:ext cx="2226470" cy="7381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2000"/>
            </a:lnSpc>
          </a:pP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袖下剪接距離袖口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處夾車織帶掛耳。</a:t>
          </a:r>
        </a:p>
      </xdr:txBody>
    </xdr:sp>
    <xdr:clientData/>
  </xdr:twoCellAnchor>
  <xdr:twoCellAnchor>
    <xdr:from>
      <xdr:col>5</xdr:col>
      <xdr:colOff>333377</xdr:colOff>
      <xdr:row>7</xdr:row>
      <xdr:rowOff>54766</xdr:rowOff>
    </xdr:from>
    <xdr:to>
      <xdr:col>6</xdr:col>
      <xdr:colOff>904876</xdr:colOff>
      <xdr:row>13</xdr:row>
      <xdr:rowOff>90486</xdr:rowOff>
    </xdr:to>
    <xdr:sp macro="" textlink="">
      <xdr:nvSpPr>
        <xdr:cNvPr id="6" name="文字方塊 5"/>
        <xdr:cNvSpPr txBox="1"/>
      </xdr:nvSpPr>
      <xdr:spPr>
        <a:xfrm>
          <a:off x="5357815" y="1709735"/>
          <a:ext cx="1595436" cy="892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外後領中心夾車織帶掛耳。</a:t>
          </a:r>
        </a:p>
      </xdr:txBody>
    </xdr:sp>
    <xdr:clientData/>
  </xdr:twoCellAnchor>
  <xdr:twoCellAnchor>
    <xdr:from>
      <xdr:col>6</xdr:col>
      <xdr:colOff>821533</xdr:colOff>
      <xdr:row>38</xdr:row>
      <xdr:rowOff>54766</xdr:rowOff>
    </xdr:from>
    <xdr:to>
      <xdr:col>10</xdr:col>
      <xdr:colOff>83344</xdr:colOff>
      <xdr:row>42</xdr:row>
      <xdr:rowOff>142872</xdr:rowOff>
    </xdr:to>
    <xdr:sp macro="" textlink="">
      <xdr:nvSpPr>
        <xdr:cNvPr id="7" name="文字方塊 6"/>
        <xdr:cNvSpPr txBox="1"/>
      </xdr:nvSpPr>
      <xdr:spPr>
        <a:xfrm>
          <a:off x="6869908" y="6138860"/>
          <a:ext cx="2917030" cy="6596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2000"/>
            </a:lnSpc>
          </a:pP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袖口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下襬表布反折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1"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高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三本雙針。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261939</xdr:colOff>
      <xdr:row>10</xdr:row>
      <xdr:rowOff>42860</xdr:rowOff>
    </xdr:from>
    <xdr:to>
      <xdr:col>2</xdr:col>
      <xdr:colOff>38103</xdr:colOff>
      <xdr:row>14</xdr:row>
      <xdr:rowOff>102392</xdr:rowOff>
    </xdr:to>
    <xdr:sp macro="" textlink="">
      <xdr:nvSpPr>
        <xdr:cNvPr id="8" name="文字方塊 7"/>
        <xdr:cNvSpPr txBox="1"/>
      </xdr:nvSpPr>
      <xdr:spPr>
        <a:xfrm>
          <a:off x="261939" y="2126454"/>
          <a:ext cx="1704977" cy="6310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2000"/>
            </a:lnSpc>
          </a:pP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523877</xdr:colOff>
      <xdr:row>4</xdr:row>
      <xdr:rowOff>30955</xdr:rowOff>
    </xdr:from>
    <xdr:to>
      <xdr:col>7</xdr:col>
      <xdr:colOff>254796</xdr:colOff>
      <xdr:row>7</xdr:row>
      <xdr:rowOff>128586</xdr:rowOff>
    </xdr:to>
    <xdr:sp macro="" textlink="">
      <xdr:nvSpPr>
        <xdr:cNvPr id="9" name="文字方塊 8"/>
        <xdr:cNvSpPr txBox="1"/>
      </xdr:nvSpPr>
      <xdr:spPr>
        <a:xfrm>
          <a:off x="4345783" y="1257299"/>
          <a:ext cx="2981326" cy="5262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8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800" b="1" u="sng">
              <a:latin typeface="標楷體" panose="03000509000000000000" pitchFamily="65" charset="-120"/>
              <a:ea typeface="標楷體" panose="03000509000000000000" pitchFamily="65" charset="-120"/>
            </a:rPr>
            <a:t>整件剪接壓臨邊單針</a:t>
          </a:r>
          <a:endParaRPr lang="en-US" altLang="zh-TW" sz="18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35719</xdr:colOff>
      <xdr:row>12</xdr:row>
      <xdr:rowOff>78582</xdr:rowOff>
    </xdr:from>
    <xdr:to>
      <xdr:col>6</xdr:col>
      <xdr:colOff>752476</xdr:colOff>
      <xdr:row>19</xdr:row>
      <xdr:rowOff>114300</xdr:rowOff>
    </xdr:to>
    <xdr:sp macro="" textlink="">
      <xdr:nvSpPr>
        <xdr:cNvPr id="10" name="文字方塊 9"/>
        <xdr:cNvSpPr txBox="1"/>
      </xdr:nvSpPr>
      <xdr:spPr>
        <a:xfrm>
          <a:off x="5060157" y="2447926"/>
          <a:ext cx="1740694" cy="1035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2000"/>
            </a:lnSpc>
          </a:pP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前胸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後背配布貼於表布上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535780</xdr:colOff>
      <xdr:row>35</xdr:row>
      <xdr:rowOff>40481</xdr:rowOff>
    </xdr:from>
    <xdr:to>
      <xdr:col>8</xdr:col>
      <xdr:colOff>952499</xdr:colOff>
      <xdr:row>38</xdr:row>
      <xdr:rowOff>45244</xdr:rowOff>
    </xdr:to>
    <xdr:cxnSp macro="">
      <xdr:nvCxnSpPr>
        <xdr:cNvPr id="11" name="直線接點 10"/>
        <xdr:cNvCxnSpPr/>
      </xdr:nvCxnSpPr>
      <xdr:spPr>
        <a:xfrm>
          <a:off x="7608093" y="5695950"/>
          <a:ext cx="1309687" cy="433388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940594</xdr:colOff>
      <xdr:row>36</xdr:row>
      <xdr:rowOff>83344</xdr:rowOff>
    </xdr:from>
    <xdr:to>
      <xdr:col>9</xdr:col>
      <xdr:colOff>190501</xdr:colOff>
      <xdr:row>38</xdr:row>
      <xdr:rowOff>59531</xdr:rowOff>
    </xdr:to>
    <xdr:cxnSp macro="">
      <xdr:nvCxnSpPr>
        <xdr:cNvPr id="12" name="直線接點 11"/>
        <xdr:cNvCxnSpPr/>
      </xdr:nvCxnSpPr>
      <xdr:spPr>
        <a:xfrm flipH="1">
          <a:off x="8905875" y="5881688"/>
          <a:ext cx="452439" cy="261937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702470</xdr:colOff>
      <xdr:row>14</xdr:row>
      <xdr:rowOff>35719</xdr:rowOff>
    </xdr:from>
    <xdr:to>
      <xdr:col>5</xdr:col>
      <xdr:colOff>71437</xdr:colOff>
      <xdr:row>15</xdr:row>
      <xdr:rowOff>100012</xdr:rowOff>
    </xdr:to>
    <xdr:cxnSp macro="">
      <xdr:nvCxnSpPr>
        <xdr:cNvPr id="15" name="直線接點 14"/>
        <xdr:cNvCxnSpPr/>
      </xdr:nvCxnSpPr>
      <xdr:spPr>
        <a:xfrm flipH="1">
          <a:off x="4524376" y="2690813"/>
          <a:ext cx="571499" cy="207168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654844</xdr:colOff>
      <xdr:row>14</xdr:row>
      <xdr:rowOff>47626</xdr:rowOff>
    </xdr:from>
    <xdr:to>
      <xdr:col>7</xdr:col>
      <xdr:colOff>273843</xdr:colOff>
      <xdr:row>15</xdr:row>
      <xdr:rowOff>83344</xdr:rowOff>
    </xdr:to>
    <xdr:cxnSp macro="">
      <xdr:nvCxnSpPr>
        <xdr:cNvPr id="17" name="直線接點 16"/>
        <xdr:cNvCxnSpPr/>
      </xdr:nvCxnSpPr>
      <xdr:spPr>
        <a:xfrm flipH="1" flipV="1">
          <a:off x="6703219" y="2702720"/>
          <a:ext cx="642937" cy="178593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797717</xdr:colOff>
      <xdr:row>4</xdr:row>
      <xdr:rowOff>35719</xdr:rowOff>
    </xdr:from>
    <xdr:to>
      <xdr:col>3</xdr:col>
      <xdr:colOff>833437</xdr:colOff>
      <xdr:row>6</xdr:row>
      <xdr:rowOff>80964</xdr:rowOff>
    </xdr:to>
    <xdr:sp macro="" textlink="">
      <xdr:nvSpPr>
        <xdr:cNvPr id="22" name="文字方塊 21"/>
        <xdr:cNvSpPr txBox="1"/>
      </xdr:nvSpPr>
      <xdr:spPr>
        <a:xfrm>
          <a:off x="1726405" y="1262063"/>
          <a:ext cx="1726407" cy="3309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刷毛表布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#PR21</a:t>
          </a:r>
        </a:p>
      </xdr:txBody>
    </xdr:sp>
    <xdr:clientData/>
  </xdr:twoCellAnchor>
  <xdr:twoCellAnchor>
    <xdr:from>
      <xdr:col>1</xdr:col>
      <xdr:colOff>797717</xdr:colOff>
      <xdr:row>6</xdr:row>
      <xdr:rowOff>64294</xdr:rowOff>
    </xdr:from>
    <xdr:to>
      <xdr:col>3</xdr:col>
      <xdr:colOff>940593</xdr:colOff>
      <xdr:row>8</xdr:row>
      <xdr:rowOff>95250</xdr:rowOff>
    </xdr:to>
    <xdr:sp macro="" textlink="">
      <xdr:nvSpPr>
        <xdr:cNvPr id="23" name="文字方塊 22"/>
        <xdr:cNvSpPr txBox="1"/>
      </xdr:nvSpPr>
      <xdr:spPr>
        <a:xfrm>
          <a:off x="1726405" y="1576388"/>
          <a:ext cx="1833563" cy="3167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平織配布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#PR20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314325</xdr:colOff>
      <xdr:row>0</xdr:row>
      <xdr:rowOff>466725</xdr:rowOff>
    </xdr:to>
    <xdr:pic>
      <xdr:nvPicPr>
        <xdr:cNvPr id="7556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4</xdr:row>
      <xdr:rowOff>85725</xdr:rowOff>
    </xdr:from>
    <xdr:to>
      <xdr:col>10</xdr:col>
      <xdr:colOff>457200</xdr:colOff>
      <xdr:row>38</xdr:row>
      <xdr:rowOff>438150</xdr:rowOff>
    </xdr:to>
    <xdr:pic>
      <xdr:nvPicPr>
        <xdr:cNvPr id="7557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14450"/>
          <a:ext cx="9372600" cy="534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696346</xdr:colOff>
      <xdr:row>5</xdr:row>
      <xdr:rowOff>75180</xdr:rowOff>
    </xdr:from>
    <xdr:to>
      <xdr:col>3</xdr:col>
      <xdr:colOff>836501</xdr:colOff>
      <xdr:row>7</xdr:row>
      <xdr:rowOff>117702</xdr:rowOff>
    </xdr:to>
    <xdr:sp macro="" textlink="">
      <xdr:nvSpPr>
        <xdr:cNvPr id="4" name="文字方塊 3"/>
        <xdr:cNvSpPr txBox="1"/>
      </xdr:nvSpPr>
      <xdr:spPr>
        <a:xfrm>
          <a:off x="1621632" y="1517537"/>
          <a:ext cx="1636940" cy="39630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680358</xdr:colOff>
      <xdr:row>7</xdr:row>
      <xdr:rowOff>93208</xdr:rowOff>
    </xdr:from>
    <xdr:to>
      <xdr:col>3</xdr:col>
      <xdr:colOff>820513</xdr:colOff>
      <xdr:row>10</xdr:row>
      <xdr:rowOff>81302</xdr:rowOff>
    </xdr:to>
    <xdr:sp macro="" textlink="">
      <xdr:nvSpPr>
        <xdr:cNvPr id="5" name="文字方塊 4"/>
        <xdr:cNvSpPr txBox="1"/>
      </xdr:nvSpPr>
      <xdr:spPr>
        <a:xfrm>
          <a:off x="1605644" y="1889351"/>
          <a:ext cx="1636940" cy="4371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</a:p>
      </xdr:txBody>
    </xdr:sp>
    <xdr:clientData/>
  </xdr:twoCellAnchor>
  <xdr:twoCellAnchor>
    <xdr:from>
      <xdr:col>1</xdr:col>
      <xdr:colOff>674575</xdr:colOff>
      <xdr:row>10</xdr:row>
      <xdr:rowOff>48305</xdr:rowOff>
    </xdr:from>
    <xdr:to>
      <xdr:col>3</xdr:col>
      <xdr:colOff>814730</xdr:colOff>
      <xdr:row>13</xdr:row>
      <xdr:rowOff>36400</xdr:rowOff>
    </xdr:to>
    <xdr:sp macro="" textlink="">
      <xdr:nvSpPr>
        <xdr:cNvPr id="6" name="文字方塊 5"/>
        <xdr:cNvSpPr txBox="1"/>
      </xdr:nvSpPr>
      <xdr:spPr>
        <a:xfrm>
          <a:off x="1599861" y="2293484"/>
          <a:ext cx="1636940" cy="4371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超細天鵝絨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1116126</xdr:colOff>
      <xdr:row>5</xdr:row>
      <xdr:rowOff>27214</xdr:rowOff>
    </xdr:from>
    <xdr:to>
      <xdr:col>7</xdr:col>
      <xdr:colOff>508227</xdr:colOff>
      <xdr:row>8</xdr:row>
      <xdr:rowOff>112599</xdr:rowOff>
    </xdr:to>
    <xdr:sp macro="" textlink="">
      <xdr:nvSpPr>
        <xdr:cNvPr id="7" name="文字方塊 6"/>
        <xdr:cNvSpPr txBox="1"/>
      </xdr:nvSpPr>
      <xdr:spPr>
        <a:xfrm>
          <a:off x="4735626" y="1469571"/>
          <a:ext cx="2657815" cy="5888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主標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尺寸標夾車於內後領圍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554153</xdr:colOff>
      <xdr:row>5</xdr:row>
      <xdr:rowOff>72458</xdr:rowOff>
    </xdr:from>
    <xdr:to>
      <xdr:col>10</xdr:col>
      <xdr:colOff>154442</xdr:colOff>
      <xdr:row>9</xdr:row>
      <xdr:rowOff>8164</xdr:rowOff>
    </xdr:to>
    <xdr:sp macro="" textlink="">
      <xdr:nvSpPr>
        <xdr:cNvPr id="8" name="文字方塊 7"/>
        <xdr:cNvSpPr txBox="1"/>
      </xdr:nvSpPr>
      <xdr:spPr>
        <a:xfrm>
          <a:off x="8337439" y="1514815"/>
          <a:ext cx="1328396" cy="5888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表布內領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303441</xdr:colOff>
      <xdr:row>14</xdr:row>
      <xdr:rowOff>68374</xdr:rowOff>
    </xdr:from>
    <xdr:to>
      <xdr:col>9</xdr:col>
      <xdr:colOff>424204</xdr:colOff>
      <xdr:row>17</xdr:row>
      <xdr:rowOff>87424</xdr:rowOff>
    </xdr:to>
    <xdr:sp macro="" textlink="">
      <xdr:nvSpPr>
        <xdr:cNvPr id="9" name="文字方塊 8"/>
        <xdr:cNvSpPr txBox="1"/>
      </xdr:nvSpPr>
      <xdr:spPr>
        <a:xfrm>
          <a:off x="8086727" y="2912267"/>
          <a:ext cx="1318191" cy="46808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袖裏為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314325</xdr:colOff>
      <xdr:row>0</xdr:row>
      <xdr:rowOff>466725</xdr:rowOff>
    </xdr:to>
    <xdr:pic>
      <xdr:nvPicPr>
        <xdr:cNvPr id="24651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81915</xdr:colOff>
      <xdr:row>4</xdr:row>
      <xdr:rowOff>200025</xdr:rowOff>
    </xdr:from>
    <xdr:to>
      <xdr:col>3</xdr:col>
      <xdr:colOff>729615</xdr:colOff>
      <xdr:row>6</xdr:row>
      <xdr:rowOff>76200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2152650" y="1562100"/>
          <a:ext cx="647700" cy="2857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245745</xdr:colOff>
      <xdr:row>4</xdr:row>
      <xdr:rowOff>161925</xdr:rowOff>
    </xdr:from>
    <xdr:to>
      <xdr:col>7</xdr:col>
      <xdr:colOff>514367</xdr:colOff>
      <xdr:row>5</xdr:row>
      <xdr:rowOff>173486</xdr:rowOff>
    </xdr:to>
    <xdr:sp macro="" textlink="">
      <xdr:nvSpPr>
        <xdr:cNvPr id="5" name="Rectangle 4">
          <a:extLst>
            <a:ext uri="{FF2B5EF4-FFF2-40B4-BE49-F238E27FC236}"/>
          </a:extLst>
        </xdr:cNvPr>
        <xdr:cNvSpPr/>
      </xdr:nvSpPr>
      <xdr:spPr>
        <a:xfrm>
          <a:off x="838200" y="1524000"/>
          <a:ext cx="6210300" cy="21907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441960</xdr:colOff>
      <xdr:row>30</xdr:row>
      <xdr:rowOff>9525</xdr:rowOff>
    </xdr:from>
    <xdr:to>
      <xdr:col>4</xdr:col>
      <xdr:colOff>9687</xdr:colOff>
      <xdr:row>33</xdr:row>
      <xdr:rowOff>57150</xdr:rowOff>
    </xdr:to>
    <xdr:sp macro="" textlink="">
      <xdr:nvSpPr>
        <xdr:cNvPr id="4" name="Rectangle 3">
          <a:extLst>
            <a:ext uri="{FF2B5EF4-FFF2-40B4-BE49-F238E27FC236}"/>
          </a:extLst>
        </xdr:cNvPr>
        <xdr:cNvSpPr/>
      </xdr:nvSpPr>
      <xdr:spPr>
        <a:xfrm>
          <a:off x="447675" y="5438775"/>
          <a:ext cx="2838450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6</xdr:col>
      <xdr:colOff>1011555</xdr:colOff>
      <xdr:row>30</xdr:row>
      <xdr:rowOff>95250</xdr:rowOff>
    </xdr:from>
    <xdr:to>
      <xdr:col>10</xdr:col>
      <xdr:colOff>201778</xdr:colOff>
      <xdr:row>34</xdr:row>
      <xdr:rowOff>0</xdr:rowOff>
    </xdr:to>
    <xdr:sp macro="" textlink="">
      <xdr:nvSpPr>
        <xdr:cNvPr id="8" name="Rectangle 7">
          <a:extLst>
            <a:ext uri="{FF2B5EF4-FFF2-40B4-BE49-F238E27FC236}"/>
          </a:extLst>
        </xdr:cNvPr>
        <xdr:cNvSpPr/>
      </xdr:nvSpPr>
      <xdr:spPr>
        <a:xfrm>
          <a:off x="6515100" y="5534025"/>
          <a:ext cx="2838450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533400</xdr:colOff>
      <xdr:row>4</xdr:row>
      <xdr:rowOff>28575</xdr:rowOff>
    </xdr:from>
    <xdr:to>
      <xdr:col>10</xdr:col>
      <xdr:colOff>371475</xdr:colOff>
      <xdr:row>38</xdr:row>
      <xdr:rowOff>304800</xdr:rowOff>
    </xdr:to>
    <xdr:pic>
      <xdr:nvPicPr>
        <xdr:cNvPr id="24656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257300"/>
          <a:ext cx="9344025" cy="526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628650</xdr:colOff>
      <xdr:row>18</xdr:row>
      <xdr:rowOff>133350</xdr:rowOff>
    </xdr:from>
    <xdr:to>
      <xdr:col>3</xdr:col>
      <xdr:colOff>762000</xdr:colOff>
      <xdr:row>22</xdr:row>
      <xdr:rowOff>28575</xdr:rowOff>
    </xdr:to>
    <xdr:sp macro="" textlink="">
      <xdr:nvSpPr>
        <xdr:cNvPr id="9" name="文字方塊 63"/>
        <xdr:cNvSpPr txBox="1"/>
      </xdr:nvSpPr>
      <xdr:spPr bwMode="auto">
        <a:xfrm>
          <a:off x="628650" y="3495675"/>
          <a:ext cx="25527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(L:5cm)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666750</xdr:colOff>
      <xdr:row>26</xdr:row>
      <xdr:rowOff>85724</xdr:rowOff>
    </xdr:from>
    <xdr:to>
      <xdr:col>4</xdr:col>
      <xdr:colOff>152400</xdr:colOff>
      <xdr:row>29</xdr:row>
      <xdr:rowOff>66674</xdr:rowOff>
    </xdr:to>
    <xdr:sp macro="" textlink="">
      <xdr:nvSpPr>
        <xdr:cNvPr id="10" name="文字方塊 63"/>
        <xdr:cNvSpPr txBox="1"/>
      </xdr:nvSpPr>
      <xdr:spPr bwMode="auto">
        <a:xfrm>
          <a:off x="666750" y="4591049"/>
          <a:ext cx="3105150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女款內門襟拉鍊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:#3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7</xdr:col>
      <xdr:colOff>419100</xdr:colOff>
      <xdr:row>19</xdr:row>
      <xdr:rowOff>123825</xdr:rowOff>
    </xdr:from>
    <xdr:to>
      <xdr:col>9</xdr:col>
      <xdr:colOff>476250</xdr:colOff>
      <xdr:row>23</xdr:row>
      <xdr:rowOff>19050</xdr:rowOff>
    </xdr:to>
    <xdr:sp macro="" textlink="">
      <xdr:nvSpPr>
        <xdr:cNvPr id="11" name="文字方塊 63"/>
        <xdr:cNvSpPr txBox="1"/>
      </xdr:nvSpPr>
      <xdr:spPr bwMode="auto">
        <a:xfrm>
          <a:off x="7296150" y="3629025"/>
          <a:ext cx="215265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織帶掛耳。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971551</xdr:colOff>
      <xdr:row>27</xdr:row>
      <xdr:rowOff>9524</xdr:rowOff>
    </xdr:from>
    <xdr:to>
      <xdr:col>10</xdr:col>
      <xdr:colOff>495301</xdr:colOff>
      <xdr:row>30</xdr:row>
      <xdr:rowOff>47625</xdr:rowOff>
    </xdr:to>
    <xdr:sp macro="" textlink="">
      <xdr:nvSpPr>
        <xdr:cNvPr id="12" name="文字方塊 63"/>
        <xdr:cNvSpPr txBox="1"/>
      </xdr:nvSpPr>
      <xdr:spPr bwMode="auto">
        <a:xfrm>
          <a:off x="6819901" y="4657724"/>
          <a:ext cx="3181350" cy="4667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女款內夾門襟拉鍊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:#3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右插左拉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361950</xdr:colOff>
      <xdr:row>0</xdr:row>
      <xdr:rowOff>457200</xdr:rowOff>
    </xdr:to>
    <xdr:pic>
      <xdr:nvPicPr>
        <xdr:cNvPr id="9531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8</xdr:row>
      <xdr:rowOff>76200</xdr:rowOff>
    </xdr:from>
    <xdr:to>
      <xdr:col>11</xdr:col>
      <xdr:colOff>352425</xdr:colOff>
      <xdr:row>30</xdr:row>
      <xdr:rowOff>76200</xdr:rowOff>
    </xdr:to>
    <xdr:pic>
      <xdr:nvPicPr>
        <xdr:cNvPr id="953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85975"/>
          <a:ext cx="10201275" cy="320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53</xdr:row>
      <xdr:rowOff>104775</xdr:rowOff>
    </xdr:from>
    <xdr:to>
      <xdr:col>1</xdr:col>
      <xdr:colOff>1123950</xdr:colOff>
      <xdr:row>53</xdr:row>
      <xdr:rowOff>847725</xdr:rowOff>
    </xdr:to>
    <xdr:pic>
      <xdr:nvPicPr>
        <xdr:cNvPr id="26775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8729900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0</xdr:col>
      <xdr:colOff>1285875</xdr:colOff>
      <xdr:row>0</xdr:row>
      <xdr:rowOff>495300</xdr:rowOff>
    </xdr:to>
    <xdr:pic>
      <xdr:nvPicPr>
        <xdr:cNvPr id="26776" name="Image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43</xdr:row>
      <xdr:rowOff>238125</xdr:rowOff>
    </xdr:from>
    <xdr:to>
      <xdr:col>2</xdr:col>
      <xdr:colOff>1266825</xdr:colOff>
      <xdr:row>43</xdr:row>
      <xdr:rowOff>1133475</xdr:rowOff>
    </xdr:to>
    <xdr:pic>
      <xdr:nvPicPr>
        <xdr:cNvPr id="26777" name="Image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32794575"/>
          <a:ext cx="10668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1009650</xdr:colOff>
      <xdr:row>50</xdr:row>
      <xdr:rowOff>38100</xdr:rowOff>
    </xdr:from>
    <xdr:to>
      <xdr:col>2</xdr:col>
      <xdr:colOff>1028700</xdr:colOff>
      <xdr:row>50</xdr:row>
      <xdr:rowOff>1095375</xdr:rowOff>
    </xdr:to>
    <xdr:pic>
      <xdr:nvPicPr>
        <xdr:cNvPr id="26778" name="Image 2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45100875"/>
          <a:ext cx="11620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52</xdr:row>
      <xdr:rowOff>57150</xdr:rowOff>
    </xdr:from>
    <xdr:to>
      <xdr:col>2</xdr:col>
      <xdr:colOff>1323975</xdr:colOff>
      <xdr:row>52</xdr:row>
      <xdr:rowOff>1143000</xdr:rowOff>
    </xdr:to>
    <xdr:pic>
      <xdr:nvPicPr>
        <xdr:cNvPr id="26779" name="Image 2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47415450"/>
          <a:ext cx="11811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47</xdr:row>
      <xdr:rowOff>104775</xdr:rowOff>
    </xdr:from>
    <xdr:to>
      <xdr:col>2</xdr:col>
      <xdr:colOff>1104900</xdr:colOff>
      <xdr:row>47</xdr:row>
      <xdr:rowOff>2047875</xdr:rowOff>
    </xdr:to>
    <xdr:pic>
      <xdr:nvPicPr>
        <xdr:cNvPr id="26780" name="Image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38509575"/>
          <a:ext cx="1000125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28575</xdr:colOff>
      <xdr:row>32</xdr:row>
      <xdr:rowOff>0</xdr:rowOff>
    </xdr:from>
    <xdr:to>
      <xdr:col>8</xdr:col>
      <xdr:colOff>523875</xdr:colOff>
      <xdr:row>32</xdr:row>
      <xdr:rowOff>0</xdr:rowOff>
    </xdr:to>
    <xdr:pic>
      <xdr:nvPicPr>
        <xdr:cNvPr id="26781" name="Image 6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21621750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</xdr:row>
      <xdr:rowOff>47625</xdr:rowOff>
    </xdr:from>
    <xdr:to>
      <xdr:col>3</xdr:col>
      <xdr:colOff>704850</xdr:colOff>
      <xdr:row>17</xdr:row>
      <xdr:rowOff>809625</xdr:rowOff>
    </xdr:to>
    <xdr:pic>
      <xdr:nvPicPr>
        <xdr:cNvPr id="26782" name="Image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10382250"/>
          <a:ext cx="6000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51</xdr:row>
      <xdr:rowOff>66675</xdr:rowOff>
    </xdr:from>
    <xdr:to>
      <xdr:col>2</xdr:col>
      <xdr:colOff>1257300</xdr:colOff>
      <xdr:row>51</xdr:row>
      <xdr:rowOff>1038225</xdr:rowOff>
    </xdr:to>
    <xdr:pic>
      <xdr:nvPicPr>
        <xdr:cNvPr id="26783" name="Imag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291500"/>
          <a:ext cx="971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30</xdr:row>
      <xdr:rowOff>47625</xdr:rowOff>
    </xdr:from>
    <xdr:to>
      <xdr:col>3</xdr:col>
      <xdr:colOff>714375</xdr:colOff>
      <xdr:row>30</xdr:row>
      <xdr:rowOff>876300</xdr:rowOff>
    </xdr:to>
    <xdr:pic>
      <xdr:nvPicPr>
        <xdr:cNvPr id="26784" name="Image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9945350"/>
          <a:ext cx="6286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50</xdr:row>
      <xdr:rowOff>0</xdr:rowOff>
    </xdr:from>
    <xdr:to>
      <xdr:col>2</xdr:col>
      <xdr:colOff>628650</xdr:colOff>
      <xdr:row>50</xdr:row>
      <xdr:rowOff>0</xdr:rowOff>
    </xdr:to>
    <xdr:pic>
      <xdr:nvPicPr>
        <xdr:cNvPr id="26785" name="Image 2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5062775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16</xdr:row>
      <xdr:rowOff>28575</xdr:rowOff>
    </xdr:from>
    <xdr:to>
      <xdr:col>4</xdr:col>
      <xdr:colOff>0</xdr:colOff>
      <xdr:row>16</xdr:row>
      <xdr:rowOff>647700</xdr:rowOff>
    </xdr:to>
    <xdr:pic>
      <xdr:nvPicPr>
        <xdr:cNvPr id="26786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9667875"/>
          <a:ext cx="7143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19</xdr:row>
      <xdr:rowOff>200025</xdr:rowOff>
    </xdr:from>
    <xdr:to>
      <xdr:col>2</xdr:col>
      <xdr:colOff>1219200</xdr:colOff>
      <xdr:row>19</xdr:row>
      <xdr:rowOff>781050</xdr:rowOff>
    </xdr:to>
    <xdr:pic>
      <xdr:nvPicPr>
        <xdr:cNvPr id="26787" name="Image 2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8950" y="12268200"/>
          <a:ext cx="6667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20</xdr:row>
      <xdr:rowOff>95250</xdr:rowOff>
    </xdr:from>
    <xdr:to>
      <xdr:col>2</xdr:col>
      <xdr:colOff>1209675</xdr:colOff>
      <xdr:row>20</xdr:row>
      <xdr:rowOff>466725</xdr:rowOff>
    </xdr:to>
    <xdr:pic>
      <xdr:nvPicPr>
        <xdr:cNvPr id="26788" name="Image 2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5071"/>
        <a:stretch>
          <a:fillRect/>
        </a:stretch>
      </xdr:blipFill>
      <xdr:spPr bwMode="auto">
        <a:xfrm>
          <a:off x="3038475" y="13144500"/>
          <a:ext cx="6477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26</xdr:row>
      <xdr:rowOff>114300</xdr:rowOff>
    </xdr:from>
    <xdr:to>
      <xdr:col>2</xdr:col>
      <xdr:colOff>1095375</xdr:colOff>
      <xdr:row>26</xdr:row>
      <xdr:rowOff>466725</xdr:rowOff>
    </xdr:to>
    <xdr:pic>
      <xdr:nvPicPr>
        <xdr:cNvPr id="26789" name="Image 3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17754600"/>
          <a:ext cx="4191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33</xdr:row>
      <xdr:rowOff>400050</xdr:rowOff>
    </xdr:from>
    <xdr:to>
      <xdr:col>2</xdr:col>
      <xdr:colOff>323850</xdr:colOff>
      <xdr:row>33</xdr:row>
      <xdr:rowOff>1219200</xdr:rowOff>
    </xdr:to>
    <xdr:pic>
      <xdr:nvPicPr>
        <xdr:cNvPr id="26790" name="Image 5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2336125"/>
          <a:ext cx="25812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34</xdr:row>
      <xdr:rowOff>333375</xdr:rowOff>
    </xdr:from>
    <xdr:to>
      <xdr:col>2</xdr:col>
      <xdr:colOff>704850</xdr:colOff>
      <xdr:row>34</xdr:row>
      <xdr:rowOff>1304925</xdr:rowOff>
    </xdr:to>
    <xdr:pic>
      <xdr:nvPicPr>
        <xdr:cNvPr id="26791" name="Image 5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23612475"/>
          <a:ext cx="1600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35</xdr:row>
      <xdr:rowOff>247650</xdr:rowOff>
    </xdr:from>
    <xdr:to>
      <xdr:col>2</xdr:col>
      <xdr:colOff>571500</xdr:colOff>
      <xdr:row>35</xdr:row>
      <xdr:rowOff>1019175</xdr:rowOff>
    </xdr:to>
    <xdr:pic>
      <xdr:nvPicPr>
        <xdr:cNvPr id="26792" name="Image 3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4869775"/>
          <a:ext cx="17145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37</xdr:row>
      <xdr:rowOff>190500</xdr:rowOff>
    </xdr:from>
    <xdr:to>
      <xdr:col>2</xdr:col>
      <xdr:colOff>1114425</xdr:colOff>
      <xdr:row>37</xdr:row>
      <xdr:rowOff>1343025</xdr:rowOff>
    </xdr:to>
    <xdr:pic>
      <xdr:nvPicPr>
        <xdr:cNvPr id="26793" name="Imag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26184225"/>
          <a:ext cx="16954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39</xdr:row>
      <xdr:rowOff>161925</xdr:rowOff>
    </xdr:from>
    <xdr:to>
      <xdr:col>2</xdr:col>
      <xdr:colOff>1381125</xdr:colOff>
      <xdr:row>39</xdr:row>
      <xdr:rowOff>1057275</xdr:rowOff>
    </xdr:to>
    <xdr:pic>
      <xdr:nvPicPr>
        <xdr:cNvPr id="26794" name="Image 9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28784550"/>
          <a:ext cx="1076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48</xdr:row>
      <xdr:rowOff>9525</xdr:rowOff>
    </xdr:from>
    <xdr:to>
      <xdr:col>3</xdr:col>
      <xdr:colOff>0</xdr:colOff>
      <xdr:row>48</xdr:row>
      <xdr:rowOff>2276475</xdr:rowOff>
    </xdr:to>
    <xdr:pic>
      <xdr:nvPicPr>
        <xdr:cNvPr id="26795" name="Image 4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595550"/>
          <a:ext cx="1419225" cy="226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17</xdr:row>
      <xdr:rowOff>504825</xdr:rowOff>
    </xdr:from>
    <xdr:to>
      <xdr:col>2</xdr:col>
      <xdr:colOff>1323975</xdr:colOff>
      <xdr:row>17</xdr:row>
      <xdr:rowOff>504825</xdr:rowOff>
    </xdr:to>
    <xdr:pic>
      <xdr:nvPicPr>
        <xdr:cNvPr id="26796" name="Image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0839450"/>
          <a:ext cx="523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38</xdr:row>
      <xdr:rowOff>66675</xdr:rowOff>
    </xdr:from>
    <xdr:to>
      <xdr:col>2</xdr:col>
      <xdr:colOff>1152525</xdr:colOff>
      <xdr:row>38</xdr:row>
      <xdr:rowOff>1162050</xdr:rowOff>
    </xdr:to>
    <xdr:pic>
      <xdr:nvPicPr>
        <xdr:cNvPr id="26797" name="Image 3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27441525"/>
          <a:ext cx="5238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42</xdr:row>
      <xdr:rowOff>57150</xdr:rowOff>
    </xdr:from>
    <xdr:to>
      <xdr:col>2</xdr:col>
      <xdr:colOff>1152525</xdr:colOff>
      <xdr:row>42</xdr:row>
      <xdr:rowOff>1152525</xdr:rowOff>
    </xdr:to>
    <xdr:pic>
      <xdr:nvPicPr>
        <xdr:cNvPr id="26798" name="Image 36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31356300"/>
          <a:ext cx="5238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1819275</xdr:colOff>
      <xdr:row>24</xdr:row>
      <xdr:rowOff>200025</xdr:rowOff>
    </xdr:from>
    <xdr:to>
      <xdr:col>3</xdr:col>
      <xdr:colOff>19050</xdr:colOff>
      <xdr:row>24</xdr:row>
      <xdr:rowOff>200025</xdr:rowOff>
    </xdr:to>
    <xdr:pic>
      <xdr:nvPicPr>
        <xdr:cNvPr id="26799" name="Image 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" y="16316325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24</xdr:row>
      <xdr:rowOff>57150</xdr:rowOff>
    </xdr:from>
    <xdr:to>
      <xdr:col>2</xdr:col>
      <xdr:colOff>1209675</xdr:colOff>
      <xdr:row>24</xdr:row>
      <xdr:rowOff>685800</xdr:rowOff>
    </xdr:to>
    <xdr:pic>
      <xdr:nvPicPr>
        <xdr:cNvPr id="26800" name="Image 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6173450"/>
          <a:ext cx="4857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31</xdr:row>
      <xdr:rowOff>238125</xdr:rowOff>
    </xdr:from>
    <xdr:to>
      <xdr:col>2</xdr:col>
      <xdr:colOff>1409700</xdr:colOff>
      <xdr:row>31</xdr:row>
      <xdr:rowOff>590550</xdr:rowOff>
    </xdr:to>
    <xdr:pic>
      <xdr:nvPicPr>
        <xdr:cNvPr id="26801" name="Imag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1164550"/>
          <a:ext cx="38481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25</xdr:row>
      <xdr:rowOff>247650</xdr:rowOff>
    </xdr:from>
    <xdr:to>
      <xdr:col>2</xdr:col>
      <xdr:colOff>1238250</xdr:colOff>
      <xdr:row>25</xdr:row>
      <xdr:rowOff>657225</xdr:rowOff>
    </xdr:to>
    <xdr:pic>
      <xdr:nvPicPr>
        <xdr:cNvPr id="26802" name="Image 3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7125950"/>
          <a:ext cx="7239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46</xdr:row>
      <xdr:rowOff>219075</xdr:rowOff>
    </xdr:from>
    <xdr:to>
      <xdr:col>2</xdr:col>
      <xdr:colOff>1333500</xdr:colOff>
      <xdr:row>46</xdr:row>
      <xdr:rowOff>219075</xdr:rowOff>
    </xdr:to>
    <xdr:pic>
      <xdr:nvPicPr>
        <xdr:cNvPr id="26803" name="Image 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6147375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1047750</xdr:colOff>
      <xdr:row>46</xdr:row>
      <xdr:rowOff>161925</xdr:rowOff>
    </xdr:from>
    <xdr:to>
      <xdr:col>2</xdr:col>
      <xdr:colOff>1143000</xdr:colOff>
      <xdr:row>46</xdr:row>
      <xdr:rowOff>2257425</xdr:rowOff>
    </xdr:to>
    <xdr:pic>
      <xdr:nvPicPr>
        <xdr:cNvPr id="26804" name="Image 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36090225"/>
          <a:ext cx="1238250" cy="209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49</xdr:row>
      <xdr:rowOff>142875</xdr:rowOff>
    </xdr:from>
    <xdr:to>
      <xdr:col>2</xdr:col>
      <xdr:colOff>1104900</xdr:colOff>
      <xdr:row>49</xdr:row>
      <xdr:rowOff>2000250</xdr:rowOff>
    </xdr:to>
    <xdr:pic>
      <xdr:nvPicPr>
        <xdr:cNvPr id="26805" name="Image 8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43062525"/>
          <a:ext cx="89535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18</xdr:row>
      <xdr:rowOff>209550</xdr:rowOff>
    </xdr:from>
    <xdr:to>
      <xdr:col>2</xdr:col>
      <xdr:colOff>1219200</xdr:colOff>
      <xdr:row>18</xdr:row>
      <xdr:rowOff>714375</xdr:rowOff>
    </xdr:to>
    <xdr:pic>
      <xdr:nvPicPr>
        <xdr:cNvPr id="26806" name="Image 4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11410950"/>
          <a:ext cx="21907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27</xdr:row>
      <xdr:rowOff>171450</xdr:rowOff>
    </xdr:from>
    <xdr:to>
      <xdr:col>2</xdr:col>
      <xdr:colOff>1323975</xdr:colOff>
      <xdr:row>27</xdr:row>
      <xdr:rowOff>400050</xdr:rowOff>
    </xdr:to>
    <xdr:pic>
      <xdr:nvPicPr>
        <xdr:cNvPr id="26807" name="Imag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8573750"/>
          <a:ext cx="23241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41</xdr:row>
      <xdr:rowOff>95250</xdr:rowOff>
    </xdr:from>
    <xdr:to>
      <xdr:col>2</xdr:col>
      <xdr:colOff>1343025</xdr:colOff>
      <xdr:row>41</xdr:row>
      <xdr:rowOff>1057275</xdr:rowOff>
    </xdr:to>
    <xdr:pic>
      <xdr:nvPicPr>
        <xdr:cNvPr id="26808" name="Image 1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0222825"/>
          <a:ext cx="22669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314325</xdr:colOff>
      <xdr:row>45</xdr:row>
      <xdr:rowOff>314325</xdr:rowOff>
    </xdr:from>
    <xdr:to>
      <xdr:col>2</xdr:col>
      <xdr:colOff>1209675</xdr:colOff>
      <xdr:row>45</xdr:row>
      <xdr:rowOff>1847850</xdr:rowOff>
    </xdr:to>
    <xdr:grpSp>
      <xdr:nvGrpSpPr>
        <xdr:cNvPr id="26809" name="Groupe 47"/>
        <xdr:cNvGrpSpPr>
          <a:grpSpLocks/>
        </xdr:cNvGrpSpPr>
      </xdr:nvGrpSpPr>
      <xdr:grpSpPr bwMode="auto">
        <a:xfrm>
          <a:off x="314325" y="34375725"/>
          <a:ext cx="3371850" cy="1533525"/>
          <a:chOff x="6147955" y="7273636"/>
          <a:chExt cx="2914840" cy="1442796"/>
        </a:xfrm>
      </xdr:grpSpPr>
      <xdr:pic>
        <xdr:nvPicPr>
          <xdr:cNvPr id="26810" name="Image 48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811" name="Image 49"/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1</xdr:col>
      <xdr:colOff>266700</xdr:colOff>
      <xdr:row>0</xdr:row>
      <xdr:rowOff>476250</xdr:rowOff>
    </xdr:to>
    <xdr:pic>
      <xdr:nvPicPr>
        <xdr:cNvPr id="20390" name="Image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6</xdr:row>
      <xdr:rowOff>276225</xdr:rowOff>
    </xdr:from>
    <xdr:to>
      <xdr:col>2</xdr:col>
      <xdr:colOff>647700</xdr:colOff>
      <xdr:row>6</xdr:row>
      <xdr:rowOff>276225</xdr:rowOff>
    </xdr:to>
    <xdr:pic>
      <xdr:nvPicPr>
        <xdr:cNvPr id="20391" name="Image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019300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6</xdr:row>
      <xdr:rowOff>647700</xdr:rowOff>
    </xdr:from>
    <xdr:to>
      <xdr:col>5</xdr:col>
      <xdr:colOff>200025</xdr:colOff>
      <xdr:row>6</xdr:row>
      <xdr:rowOff>647700</xdr:rowOff>
    </xdr:to>
    <xdr:pic>
      <xdr:nvPicPr>
        <xdr:cNvPr id="20392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390775"/>
          <a:ext cx="34194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742950</xdr:colOff>
      <xdr:row>7</xdr:row>
      <xdr:rowOff>266700</xdr:rowOff>
    </xdr:from>
    <xdr:to>
      <xdr:col>3</xdr:col>
      <xdr:colOff>866775</xdr:colOff>
      <xdr:row>7</xdr:row>
      <xdr:rowOff>1524000</xdr:rowOff>
    </xdr:to>
    <xdr:pic>
      <xdr:nvPicPr>
        <xdr:cNvPr id="20393" name="Imag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867275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542925</xdr:colOff>
      <xdr:row>7</xdr:row>
      <xdr:rowOff>85725</xdr:rowOff>
    </xdr:from>
    <xdr:to>
      <xdr:col>11</xdr:col>
      <xdr:colOff>1352550</xdr:colOff>
      <xdr:row>7</xdr:row>
      <xdr:rowOff>1990725</xdr:rowOff>
    </xdr:to>
    <xdr:pic>
      <xdr:nvPicPr>
        <xdr:cNvPr id="20394" name="Imag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6475" y="4686300"/>
          <a:ext cx="2752725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1009650</xdr:colOff>
      <xdr:row>8</xdr:row>
      <xdr:rowOff>342900</xdr:rowOff>
    </xdr:from>
    <xdr:to>
      <xdr:col>4</xdr:col>
      <xdr:colOff>123825</xdr:colOff>
      <xdr:row>8</xdr:row>
      <xdr:rowOff>1219200</xdr:rowOff>
    </xdr:to>
    <xdr:pic>
      <xdr:nvPicPr>
        <xdr:cNvPr id="20395" name="Image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7067550"/>
          <a:ext cx="2066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114300</xdr:rowOff>
    </xdr:from>
    <xdr:to>
      <xdr:col>11</xdr:col>
      <xdr:colOff>1057275</xdr:colOff>
      <xdr:row>6</xdr:row>
      <xdr:rowOff>2733675</xdr:rowOff>
    </xdr:to>
    <xdr:pic>
      <xdr:nvPicPr>
        <xdr:cNvPr id="20396" name="Image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700" y="1857375"/>
          <a:ext cx="1800225" cy="261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981075</xdr:colOff>
      <xdr:row>9</xdr:row>
      <xdr:rowOff>0</xdr:rowOff>
    </xdr:from>
    <xdr:to>
      <xdr:col>5</xdr:col>
      <xdr:colOff>504825</xdr:colOff>
      <xdr:row>9</xdr:row>
      <xdr:rowOff>0</xdr:rowOff>
    </xdr:to>
    <xdr:pic>
      <xdr:nvPicPr>
        <xdr:cNvPr id="20397" name="Image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8115300"/>
          <a:ext cx="34194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1028700</xdr:colOff>
      <xdr:row>9</xdr:row>
      <xdr:rowOff>0</xdr:rowOff>
    </xdr:from>
    <xdr:to>
      <xdr:col>11</xdr:col>
      <xdr:colOff>1438275</xdr:colOff>
      <xdr:row>9</xdr:row>
      <xdr:rowOff>0</xdr:rowOff>
    </xdr:to>
    <xdr:pic>
      <xdr:nvPicPr>
        <xdr:cNvPr id="20398" name="Image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0" y="8115300"/>
          <a:ext cx="1666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942975</xdr:colOff>
      <xdr:row>6</xdr:row>
      <xdr:rowOff>1019175</xdr:rowOff>
    </xdr:from>
    <xdr:to>
      <xdr:col>5</xdr:col>
      <xdr:colOff>466725</xdr:colOff>
      <xdr:row>6</xdr:row>
      <xdr:rowOff>2038350</xdr:rowOff>
    </xdr:to>
    <xdr:pic>
      <xdr:nvPicPr>
        <xdr:cNvPr id="20399" name="Image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" y="2762250"/>
          <a:ext cx="34194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131886</xdr:colOff>
      <xdr:row>6</xdr:row>
      <xdr:rowOff>2243506</xdr:rowOff>
    </xdr:from>
    <xdr:to>
      <xdr:col>5</xdr:col>
      <xdr:colOff>188548</xdr:colOff>
      <xdr:row>6</xdr:row>
      <xdr:rowOff>2843581</xdr:rowOff>
    </xdr:to>
    <xdr:sp macro="" textlink="">
      <xdr:nvSpPr>
        <xdr:cNvPr id="12" name="文字方塊 11"/>
        <xdr:cNvSpPr txBox="1"/>
      </xdr:nvSpPr>
      <xdr:spPr>
        <a:xfrm>
          <a:off x="131886" y="3977789"/>
          <a:ext cx="4936393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6cm</a:t>
          </a:r>
          <a:endParaRPr lang="zh-TW" altLang="en-US" sz="2800" b="1"/>
        </a:p>
      </xdr:txBody>
    </xdr:sp>
    <xdr:clientData/>
  </xdr:twoCellAnchor>
  <xdr:twoCellAnchor>
    <xdr:from>
      <xdr:col>1</xdr:col>
      <xdr:colOff>448901</xdr:colOff>
      <xdr:row>7</xdr:row>
      <xdr:rowOff>1432414</xdr:rowOff>
    </xdr:from>
    <xdr:to>
      <xdr:col>4</xdr:col>
      <xdr:colOff>284530</xdr:colOff>
      <xdr:row>7</xdr:row>
      <xdr:rowOff>2061064</xdr:rowOff>
    </xdr:to>
    <xdr:sp macro="" textlink="">
      <xdr:nvSpPr>
        <xdr:cNvPr id="13" name="文字方塊 12"/>
        <xdr:cNvSpPr txBox="1"/>
      </xdr:nvSpPr>
      <xdr:spPr>
        <a:xfrm>
          <a:off x="1445363" y="6033722"/>
          <a:ext cx="2781052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7</xdr:col>
      <xdr:colOff>47623</xdr:colOff>
      <xdr:row>6</xdr:row>
      <xdr:rowOff>791309</xdr:rowOff>
    </xdr:from>
    <xdr:to>
      <xdr:col>10</xdr:col>
      <xdr:colOff>1077055</xdr:colOff>
      <xdr:row>6</xdr:row>
      <xdr:rowOff>2793741</xdr:rowOff>
    </xdr:to>
    <xdr:sp macro="" textlink="">
      <xdr:nvSpPr>
        <xdr:cNvPr id="14" name="文字方塊 13"/>
        <xdr:cNvSpPr txBox="1"/>
      </xdr:nvSpPr>
      <xdr:spPr>
        <a:xfrm>
          <a:off x="6524623" y="2535117"/>
          <a:ext cx="4590317" cy="2002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穿者右前胸剪接下</a:t>
          </a:r>
          <a:r>
            <a:rPr lang="en-US" altLang="zh-TW" sz="2800" b="1"/>
            <a:t>1.5cm</a:t>
          </a:r>
        </a:p>
        <a:p>
          <a:r>
            <a:rPr lang="zh-TW" altLang="en-US" sz="2800" b="1"/>
            <a:t>距外擋風片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7</xdr:col>
      <xdr:colOff>201491</xdr:colOff>
      <xdr:row>8</xdr:row>
      <xdr:rowOff>691179</xdr:rowOff>
    </xdr:from>
    <xdr:to>
      <xdr:col>10</xdr:col>
      <xdr:colOff>1217491</xdr:colOff>
      <xdr:row>8</xdr:row>
      <xdr:rowOff>1379908</xdr:rowOff>
    </xdr:to>
    <xdr:sp macro="" textlink="">
      <xdr:nvSpPr>
        <xdr:cNvPr id="15" name="文字方塊 14"/>
        <xdr:cNvSpPr txBox="1"/>
      </xdr:nvSpPr>
      <xdr:spPr>
        <a:xfrm>
          <a:off x="6678491" y="7417294"/>
          <a:ext cx="4576885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7cm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10993</xdr:colOff>
      <xdr:row>7</xdr:row>
      <xdr:rowOff>489440</xdr:rowOff>
    </xdr:from>
    <xdr:to>
      <xdr:col>10</xdr:col>
      <xdr:colOff>61548</xdr:colOff>
      <xdr:row>7</xdr:row>
      <xdr:rowOff>1251440</xdr:rowOff>
    </xdr:to>
    <xdr:sp macro="" textlink="">
      <xdr:nvSpPr>
        <xdr:cNvPr id="16" name="文字方塊 15"/>
        <xdr:cNvSpPr txBox="1"/>
      </xdr:nvSpPr>
      <xdr:spPr>
        <a:xfrm>
          <a:off x="6487993" y="5090748"/>
          <a:ext cx="361144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3</xdr:col>
      <xdr:colOff>124560</xdr:colOff>
      <xdr:row>6</xdr:row>
      <xdr:rowOff>170719</xdr:rowOff>
    </xdr:from>
    <xdr:to>
      <xdr:col>5</xdr:col>
      <xdr:colOff>889177</xdr:colOff>
      <xdr:row>6</xdr:row>
      <xdr:rowOff>855177</xdr:rowOff>
    </xdr:to>
    <xdr:sp macro="" textlink="">
      <xdr:nvSpPr>
        <xdr:cNvPr id="17" name="文字方塊 16"/>
        <xdr:cNvSpPr txBox="1"/>
      </xdr:nvSpPr>
      <xdr:spPr>
        <a:xfrm>
          <a:off x="3099291" y="1905002"/>
          <a:ext cx="2669617" cy="693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 u="sng">
              <a:latin typeface="標楷體" panose="03000509000000000000" pitchFamily="65" charset="-120"/>
              <a:ea typeface="標楷體" panose="03000509000000000000" pitchFamily="65" charset="-120"/>
            </a:rPr>
            <a:t>外夾克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1</xdr:col>
      <xdr:colOff>942975</xdr:colOff>
      <xdr:row>0</xdr:row>
      <xdr:rowOff>485775</xdr:rowOff>
    </xdr:to>
    <xdr:pic>
      <xdr:nvPicPr>
        <xdr:cNvPr id="12471" name="Imag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6200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14041" name="Imag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5</xdr:row>
      <xdr:rowOff>180975</xdr:rowOff>
    </xdr:from>
    <xdr:to>
      <xdr:col>10</xdr:col>
      <xdr:colOff>628650</xdr:colOff>
      <xdr:row>42</xdr:row>
      <xdr:rowOff>123825</xdr:rowOff>
    </xdr:to>
    <xdr:pic>
      <xdr:nvPicPr>
        <xdr:cNvPr id="14042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609725"/>
          <a:ext cx="8753475" cy="569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228600</xdr:colOff>
      <xdr:row>4</xdr:row>
      <xdr:rowOff>38100</xdr:rowOff>
    </xdr:from>
    <xdr:to>
      <xdr:col>12</xdr:col>
      <xdr:colOff>1209675</xdr:colOff>
      <xdr:row>15</xdr:row>
      <xdr:rowOff>28575</xdr:rowOff>
    </xdr:to>
    <xdr:pic>
      <xdr:nvPicPr>
        <xdr:cNvPr id="14043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257300"/>
          <a:ext cx="4600575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523875</xdr:colOff>
      <xdr:row>15</xdr:row>
      <xdr:rowOff>66675</xdr:rowOff>
    </xdr:from>
    <xdr:to>
      <xdr:col>12</xdr:col>
      <xdr:colOff>1219200</xdr:colOff>
      <xdr:row>23</xdr:row>
      <xdr:rowOff>57150</xdr:rowOff>
    </xdr:to>
    <xdr:pic>
      <xdr:nvPicPr>
        <xdr:cNvPr id="14044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3257550"/>
          <a:ext cx="22288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14740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4</xdr:row>
      <xdr:rowOff>180975</xdr:rowOff>
    </xdr:from>
    <xdr:to>
      <xdr:col>4</xdr:col>
      <xdr:colOff>600075</xdr:colOff>
      <xdr:row>21</xdr:row>
      <xdr:rowOff>28575</xdr:rowOff>
    </xdr:to>
    <xdr:pic>
      <xdr:nvPicPr>
        <xdr:cNvPr id="14741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400175"/>
          <a:ext cx="3200400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lsa/LAFUMA&#27171;&#26412;/FW18.19/LFV11492/11492%20LD%203L%203in1%20fleece%20-%20P1%20May.09.201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NICAL SHEET GARMENT"/>
      <sheetName val="WOMEN JKT COUNTER SAMPLE"/>
      <sheetName val="DETAILS OUTER JKT 1"/>
      <sheetName val="DETAILS LINING JKT 1"/>
      <sheetName val="HOOD DETAILS"/>
      <sheetName val="DETAILS INNER JKT 2 "/>
      <sheetName val="DETAILS LINING INNER JKT 2"/>
      <sheetName val="CONNECTION DETAILS"/>
      <sheetName val="COLOR SKETCH"/>
      <sheetName val="COLOR COMBINATION"/>
      <sheetName val="MARKING"/>
      <sheetName val="WOMEN JKT SIZE SPEC "/>
      <sheetName val="JACKET SKETCH MEASUREMENTS"/>
      <sheetName val="HANG TAGS"/>
    </sheetNames>
    <sheetDataSet>
      <sheetData sheetId="0">
        <row r="1">
          <cell r="J1" t="str">
            <v>WINTER 2018/19</v>
          </cell>
        </row>
        <row r="2">
          <cell r="A2" t="str">
            <v>LFV11492</v>
          </cell>
          <cell r="B2" t="str">
            <v>LD 3L 3in1 FLEECE</v>
          </cell>
          <cell r="K2" t="str">
            <v>P1</v>
          </cell>
        </row>
        <row r="3">
          <cell r="A3" t="str">
            <v>FABRIC:</v>
          </cell>
          <cell r="B3" t="str">
            <v>PFM0025V45 3L - FLYING TEX</v>
          </cell>
          <cell r="J3" t="str">
            <v>DEVELOPPER</v>
          </cell>
          <cell r="L3" t="str">
            <v>MARJORIE</v>
          </cell>
        </row>
        <row r="4">
          <cell r="B4">
            <v>42907</v>
          </cell>
          <cell r="J4" t="str">
            <v xml:space="preserve">SUPPLIER : </v>
          </cell>
          <cell r="L4" t="str">
            <v>PRIMA CHANNEL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7"/>
  <sheetViews>
    <sheetView showGridLines="0" view="pageBreakPreview" zoomScale="60" zoomScaleNormal="100" workbookViewId="0">
      <selection activeCell="F46" sqref="F46"/>
    </sheetView>
  </sheetViews>
  <sheetFormatPr defaultColWidth="12" defaultRowHeight="11.25"/>
  <cols>
    <col min="1" max="1" width="16.83203125" customWidth="1"/>
    <col min="2" max="2" width="19.83203125" bestFit="1" customWidth="1"/>
    <col min="3" max="3" width="14" customWidth="1"/>
    <col min="4" max="4" width="13.6640625" customWidth="1"/>
    <col min="5" max="8" width="12" customWidth="1"/>
    <col min="9" max="9" width="29" customWidth="1"/>
    <col min="10" max="10" width="12" customWidth="1"/>
    <col min="11" max="11" width="13" customWidth="1"/>
    <col min="12" max="12" width="20.6640625" customWidth="1"/>
  </cols>
  <sheetData>
    <row r="1" spans="1:12" s="1" customFormat="1" ht="45" customHeight="1" thickBot="1">
      <c r="A1" s="37"/>
      <c r="B1" s="38"/>
      <c r="C1" s="38"/>
      <c r="D1" s="38"/>
      <c r="E1" s="47" t="s">
        <v>0</v>
      </c>
      <c r="F1" s="38"/>
      <c r="G1" s="38"/>
      <c r="H1" s="38"/>
      <c r="I1" s="38"/>
      <c r="J1" s="611" t="s">
        <v>101</v>
      </c>
      <c r="K1" s="611"/>
      <c r="L1" s="612"/>
    </row>
    <row r="2" spans="1:12" s="4" customFormat="1" ht="18" customHeight="1">
      <c r="A2" s="122" t="s">
        <v>163</v>
      </c>
      <c r="B2" s="613" t="s">
        <v>185</v>
      </c>
      <c r="C2" s="613"/>
      <c r="D2" s="613"/>
      <c r="E2" s="613"/>
      <c r="F2" s="613"/>
      <c r="G2" s="613"/>
      <c r="H2" s="613"/>
      <c r="I2" s="613"/>
      <c r="J2" s="58" t="s">
        <v>2</v>
      </c>
      <c r="K2" s="59" t="s">
        <v>265</v>
      </c>
      <c r="L2" s="60"/>
    </row>
    <row r="3" spans="1:12" s="3" customFormat="1" ht="18" customHeight="1">
      <c r="A3" s="405" t="s">
        <v>102</v>
      </c>
      <c r="B3" s="614" t="s">
        <v>172</v>
      </c>
      <c r="C3" s="614"/>
      <c r="D3" s="614"/>
      <c r="E3" s="614"/>
      <c r="F3" s="614"/>
      <c r="G3" s="614"/>
      <c r="H3" s="614"/>
      <c r="I3" s="614"/>
      <c r="J3" s="396" t="s">
        <v>14</v>
      </c>
      <c r="K3" s="24"/>
      <c r="L3" s="107" t="s">
        <v>116</v>
      </c>
    </row>
    <row r="4" spans="1:12" s="3" customFormat="1" ht="18" customHeight="1" thickBot="1">
      <c r="A4" s="110" t="s">
        <v>1</v>
      </c>
      <c r="B4" s="55">
        <f ca="1">TODAY()</f>
        <v>43833</v>
      </c>
      <c r="C4" s="56"/>
      <c r="D4" s="56"/>
      <c r="E4" s="56"/>
      <c r="F4" s="56"/>
      <c r="G4" s="56"/>
      <c r="H4" s="56"/>
      <c r="I4" s="56"/>
      <c r="J4" s="78" t="s">
        <v>91</v>
      </c>
      <c r="K4" s="56"/>
      <c r="L4" s="201" t="s">
        <v>115</v>
      </c>
    </row>
    <row r="5" spans="1:12" s="1" customFormat="1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>
      <c r="A25" s="43"/>
      <c r="B25" s="44"/>
      <c r="C25" s="44"/>
      <c r="D25" s="44"/>
      <c r="E25" s="44"/>
      <c r="F25" s="44"/>
      <c r="G25" s="44"/>
      <c r="H25" s="44"/>
      <c r="I25" s="44"/>
      <c r="J25" s="44" t="s">
        <v>48</v>
      </c>
      <c r="K25" s="44"/>
      <c r="L25" s="50"/>
    </row>
    <row r="26" spans="1:12" s="1" customFormat="1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>
      <c r="A30" s="43"/>
      <c r="B30" s="44"/>
      <c r="C30" s="44"/>
      <c r="D30" s="44" t="s">
        <v>48</v>
      </c>
      <c r="E30" s="44"/>
      <c r="F30" s="44"/>
      <c r="G30" s="44"/>
      <c r="H30" s="44"/>
      <c r="I30" s="44"/>
      <c r="J30" s="44"/>
      <c r="K30" s="44"/>
      <c r="L30" s="50"/>
    </row>
    <row r="31" spans="1:12" s="1" customFormat="1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>
      <c r="A34" s="5"/>
      <c r="B34" s="206"/>
      <c r="C34" s="206"/>
      <c r="D34" s="206"/>
      <c r="E34" s="206"/>
      <c r="F34" s="206"/>
      <c r="G34" s="206"/>
      <c r="H34" s="206"/>
      <c r="I34" s="206"/>
      <c r="J34" s="206"/>
      <c r="K34" s="206"/>
      <c r="L34" s="7"/>
    </row>
    <row r="35" spans="1:12">
      <c r="A35" s="115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116"/>
    </row>
    <row r="36" spans="1:12">
      <c r="A36" s="115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116"/>
    </row>
    <row r="37" spans="1:12">
      <c r="A37" s="115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116"/>
    </row>
    <row r="38" spans="1:12">
      <c r="A38" s="115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116"/>
    </row>
    <row r="39" spans="1:12">
      <c r="A39" s="115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116"/>
    </row>
    <row r="40" spans="1:12">
      <c r="A40" s="11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116"/>
    </row>
    <row r="41" spans="1:12">
      <c r="A41" s="115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116"/>
    </row>
    <row r="42" spans="1:12">
      <c r="A42" s="115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116"/>
    </row>
    <row r="43" spans="1:12">
      <c r="A43" s="115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116"/>
    </row>
    <row r="44" spans="1:12" ht="30">
      <c r="A44" s="115"/>
      <c r="B44" s="23"/>
      <c r="C44" s="23"/>
      <c r="D44" s="23"/>
      <c r="E44" s="23"/>
      <c r="F44" s="479" t="s">
        <v>296</v>
      </c>
      <c r="G44" s="23"/>
      <c r="H44" s="23"/>
      <c r="I44" s="23"/>
      <c r="J44" s="23"/>
      <c r="K44" s="23"/>
      <c r="L44" s="116"/>
    </row>
    <row r="45" spans="1:12" ht="30">
      <c r="A45" s="115"/>
      <c r="B45" s="23"/>
      <c r="C45" s="23"/>
      <c r="D45" s="23"/>
      <c r="E45" s="23"/>
      <c r="F45" s="479" t="s">
        <v>318</v>
      </c>
      <c r="G45" s="23"/>
      <c r="H45" s="23"/>
      <c r="I45" s="23"/>
      <c r="J45" s="23"/>
      <c r="K45" s="23"/>
      <c r="L45" s="116"/>
    </row>
    <row r="46" spans="1:12">
      <c r="A46" s="115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116"/>
    </row>
    <row r="47" spans="1:12" ht="12" thickBot="1">
      <c r="A47" s="117"/>
      <c r="B47" s="118"/>
      <c r="C47" s="118"/>
      <c r="D47" s="118"/>
      <c r="E47" s="118"/>
      <c r="F47" s="118"/>
      <c r="G47" s="118"/>
      <c r="H47" s="118"/>
      <c r="I47" s="118"/>
      <c r="J47" s="118"/>
      <c r="K47" s="118"/>
      <c r="L47" s="119"/>
    </row>
  </sheetData>
  <mergeCells count="3">
    <mergeCell ref="J1:L1"/>
    <mergeCell ref="B2:I2"/>
    <mergeCell ref="B3:I3"/>
  </mergeCells>
  <phoneticPr fontId="26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8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193"/>
  <sheetViews>
    <sheetView showGridLines="0" view="pageBreakPreview" topLeftCell="A19" zoomScale="60" zoomScaleNormal="60" workbookViewId="0">
      <selection activeCell="M40" sqref="M40"/>
    </sheetView>
  </sheetViews>
  <sheetFormatPr defaultColWidth="12" defaultRowHeight="11.25"/>
  <cols>
    <col min="1" max="1" width="8.33203125" customWidth="1"/>
    <col min="2" max="2" width="15.83203125" customWidth="1"/>
    <col min="3" max="3" width="16.83203125" customWidth="1"/>
    <col min="4" max="4" width="14.33203125" customWidth="1"/>
    <col min="5" max="5" width="19.83203125" customWidth="1"/>
    <col min="6" max="6" width="62.33203125" bestFit="1" customWidth="1"/>
    <col min="7" max="7" width="18.83203125" customWidth="1"/>
    <col min="8" max="8" width="15.33203125" style="222" hidden="1" customWidth="1"/>
    <col min="9" max="9" width="16.5" style="222" hidden="1" customWidth="1"/>
    <col min="10" max="10" width="16" style="222" hidden="1" customWidth="1"/>
    <col min="11" max="11" width="16" style="228" hidden="1" customWidth="1"/>
    <col min="12" max="12" width="15.33203125" style="232" customWidth="1"/>
    <col min="13" max="13" width="15.33203125" customWidth="1"/>
    <col min="14" max="14" width="32.33203125" customWidth="1"/>
    <col min="15" max="16" width="15.33203125" customWidth="1"/>
    <col min="17" max="17" width="8.83203125" customWidth="1"/>
    <col min="18" max="18" width="12.6640625" customWidth="1"/>
  </cols>
  <sheetData>
    <row r="1" spans="1:18" s="1" customFormat="1" ht="42" customHeight="1">
      <c r="A1" s="61"/>
      <c r="B1" s="62"/>
      <c r="C1" s="62"/>
      <c r="D1" s="628" t="s">
        <v>16</v>
      </c>
      <c r="E1" s="628"/>
      <c r="F1" s="628"/>
      <c r="G1" s="628"/>
      <c r="H1" s="628"/>
      <c r="I1" s="628"/>
      <c r="J1" s="628"/>
      <c r="K1" s="628"/>
      <c r="L1" s="628"/>
      <c r="M1" s="628"/>
      <c r="N1" s="63" t="str">
        <f>'TECHNICAL SHEET GARMENT'!J1</f>
        <v>WINTER 2018/19</v>
      </c>
      <c r="O1" s="62"/>
      <c r="P1" s="62"/>
      <c r="Q1" s="64"/>
      <c r="R1" s="6"/>
    </row>
    <row r="2" spans="1:18" s="4" customFormat="1" ht="19.5">
      <c r="A2" s="66" t="str">
        <f>'TECHNICAL SHEET GARMENT'!A2</f>
        <v>LFV11492</v>
      </c>
      <c r="B2" s="627" t="str">
        <f>'TECHNICAL SHEET GARMENT'!B2:I2</f>
        <v>LD ULSTER 3in1 JKT</v>
      </c>
      <c r="C2" s="627"/>
      <c r="D2" s="627"/>
      <c r="E2" s="627"/>
      <c r="F2" s="627"/>
      <c r="G2" s="627"/>
      <c r="H2" s="627"/>
      <c r="I2" s="627"/>
      <c r="J2" s="627"/>
      <c r="K2" s="627"/>
      <c r="L2" s="627"/>
      <c r="M2" s="65"/>
      <c r="N2" s="65" t="s">
        <v>2</v>
      </c>
      <c r="O2" s="66" t="str">
        <f>'TECHNICAL SHEET GARMENT'!K2</f>
        <v>V1</v>
      </c>
      <c r="P2" s="65"/>
      <c r="Q2" s="67"/>
      <c r="R2" s="8"/>
    </row>
    <row r="3" spans="1:18" s="3" customFormat="1" ht="16.5">
      <c r="A3" s="105" t="str">
        <f>'TECHNICAL SHEET GARMENT'!A3</f>
        <v>FABRIC:</v>
      </c>
      <c r="B3" s="630" t="str">
        <f>+'TECHNICAL SHEET GARMENT'!B3:I3</f>
        <v>PFM0025V45 3L - FLYING TEX</v>
      </c>
      <c r="C3" s="630"/>
      <c r="D3" s="630"/>
      <c r="E3" s="630"/>
      <c r="F3" s="630"/>
      <c r="G3" s="630"/>
      <c r="H3" s="630"/>
      <c r="I3" s="630"/>
      <c r="J3" s="630"/>
      <c r="K3" s="630"/>
      <c r="L3" s="630"/>
      <c r="M3" s="630"/>
      <c r="N3" s="68" t="s">
        <v>14</v>
      </c>
      <c r="O3" s="72"/>
      <c r="P3" s="193" t="str">
        <f>'TECHNICAL SHEET GARMENT'!L3</f>
        <v>MARJORIE</v>
      </c>
      <c r="Q3" s="74"/>
      <c r="R3" s="24"/>
    </row>
    <row r="4" spans="1:18" s="3" customFormat="1" ht="17.25" thickBot="1">
      <c r="A4" s="146" t="s">
        <v>1</v>
      </c>
      <c r="B4" s="69">
        <f ca="1">'TECHNICAL SHEET GARMENT'!B4</f>
        <v>43833</v>
      </c>
      <c r="C4" s="69"/>
      <c r="D4" s="70"/>
      <c r="E4" s="70"/>
      <c r="F4" s="70"/>
      <c r="G4" s="70"/>
      <c r="H4" s="223"/>
      <c r="I4" s="223"/>
      <c r="J4" s="223"/>
      <c r="K4" s="234"/>
      <c r="L4" s="229"/>
      <c r="M4" s="70"/>
      <c r="N4" s="85" t="str">
        <f>'TECHNICAL SHEET GARMENT'!J4</f>
        <v xml:space="preserve">SUPPLIER : </v>
      </c>
      <c r="O4" s="73"/>
      <c r="P4" s="302" t="str">
        <f>'TECHNICAL SHEET GARMENT'!L4</f>
        <v>PRIMA CHANNEL</v>
      </c>
      <c r="Q4" s="75"/>
      <c r="R4" s="24"/>
    </row>
    <row r="5" spans="1:18" s="1" customFormat="1" ht="16.5">
      <c r="A5" s="31"/>
      <c r="B5" s="113"/>
      <c r="C5" s="27"/>
      <c r="D5" s="27"/>
      <c r="E5" s="27"/>
      <c r="F5" s="27"/>
      <c r="G5" s="27"/>
      <c r="H5" s="220"/>
      <c r="I5" s="220"/>
      <c r="J5" s="220"/>
      <c r="K5" s="225"/>
      <c r="L5" s="230"/>
      <c r="M5" s="27"/>
      <c r="N5" s="45"/>
      <c r="O5" s="45"/>
      <c r="P5" s="45"/>
      <c r="Q5" s="46"/>
      <c r="R5" s="6"/>
    </row>
    <row r="6" spans="1:18" ht="30.75" thickBot="1">
      <c r="A6" s="115"/>
      <c r="B6" s="23"/>
      <c r="C6" s="30" t="s">
        <v>17</v>
      </c>
      <c r="D6" s="23"/>
      <c r="E6" s="23"/>
      <c r="F6" s="23"/>
      <c r="G6" s="23"/>
      <c r="H6" s="221"/>
      <c r="I6" s="221"/>
      <c r="J6" s="221"/>
      <c r="K6" s="226"/>
      <c r="L6" s="479" t="s">
        <v>319</v>
      </c>
      <c r="M6" s="479"/>
      <c r="N6" s="505" t="s">
        <v>320</v>
      </c>
      <c r="O6" s="479"/>
      <c r="P6" s="23"/>
      <c r="Q6" s="116"/>
      <c r="R6" s="23"/>
    </row>
    <row r="7" spans="1:18" s="100" customFormat="1" ht="58.5" customHeight="1">
      <c r="A7" s="131"/>
      <c r="B7" s="621" t="s">
        <v>298</v>
      </c>
      <c r="C7" s="622"/>
      <c r="D7" s="622"/>
      <c r="E7" s="622"/>
      <c r="F7" s="623"/>
      <c r="G7" s="187" t="s">
        <v>18</v>
      </c>
      <c r="H7" s="188" t="s">
        <v>103</v>
      </c>
      <c r="I7" s="189" t="s">
        <v>187</v>
      </c>
      <c r="J7" s="330" t="s">
        <v>208</v>
      </c>
      <c r="K7" s="227" t="s">
        <v>249</v>
      </c>
      <c r="L7" s="330" t="s">
        <v>251</v>
      </c>
      <c r="M7" s="189" t="s">
        <v>268</v>
      </c>
      <c r="N7" s="497" t="s">
        <v>269</v>
      </c>
      <c r="O7" s="189"/>
      <c r="P7" s="288"/>
      <c r="Q7" s="132"/>
      <c r="R7" s="28"/>
    </row>
    <row r="8" spans="1:18" ht="21.75" customHeight="1">
      <c r="A8" s="115"/>
      <c r="B8" s="332" t="s">
        <v>25</v>
      </c>
      <c r="C8" s="277"/>
      <c r="D8" s="277"/>
      <c r="E8" s="277"/>
      <c r="F8" s="277"/>
      <c r="G8" s="278"/>
      <c r="H8" s="339"/>
      <c r="I8" s="339"/>
      <c r="J8" s="340"/>
      <c r="K8" s="341"/>
      <c r="L8" s="340"/>
      <c r="M8" s="342"/>
      <c r="N8" s="342"/>
      <c r="O8" s="342"/>
      <c r="P8" s="343"/>
      <c r="Q8" s="116"/>
      <c r="R8" s="23"/>
    </row>
    <row r="9" spans="1:18" s="100" customFormat="1" ht="30">
      <c r="A9" s="131"/>
      <c r="B9" s="271" t="s">
        <v>32</v>
      </c>
      <c r="C9" s="275" t="s">
        <v>104</v>
      </c>
      <c r="D9" s="273"/>
      <c r="E9" s="274"/>
      <c r="F9" s="486" t="s">
        <v>321</v>
      </c>
      <c r="G9" s="265" t="s">
        <v>21</v>
      </c>
      <c r="H9" s="309">
        <v>38</v>
      </c>
      <c r="I9" s="224">
        <v>38.5</v>
      </c>
      <c r="J9" s="312">
        <v>37</v>
      </c>
      <c r="K9" s="130">
        <v>38</v>
      </c>
      <c r="L9" s="313">
        <v>38</v>
      </c>
      <c r="M9" s="130">
        <v>38</v>
      </c>
      <c r="N9" s="498">
        <v>37</v>
      </c>
      <c r="O9" s="603">
        <f>M9-N9</f>
        <v>1</v>
      </c>
      <c r="P9" s="313"/>
      <c r="Q9" s="132"/>
      <c r="R9" s="28"/>
    </row>
    <row r="10" spans="1:18" s="100" customFormat="1" ht="30">
      <c r="A10" s="131"/>
      <c r="B10" s="253" t="s">
        <v>33</v>
      </c>
      <c r="C10" s="268" t="s">
        <v>19</v>
      </c>
      <c r="D10" s="245"/>
      <c r="E10" s="250"/>
      <c r="F10" s="487" t="s">
        <v>322</v>
      </c>
      <c r="G10" s="263" t="s">
        <v>20</v>
      </c>
      <c r="H10" s="309">
        <v>52.5</v>
      </c>
      <c r="I10" s="130">
        <v>52.5</v>
      </c>
      <c r="J10" s="313"/>
      <c r="K10" s="130">
        <v>52</v>
      </c>
      <c r="L10" s="313">
        <v>52</v>
      </c>
      <c r="M10" s="130">
        <v>53</v>
      </c>
      <c r="N10" s="499">
        <v>52</v>
      </c>
      <c r="O10" s="603">
        <f t="shared" ref="O10:O20" si="0">M10-N10</f>
        <v>1</v>
      </c>
      <c r="P10" s="313"/>
      <c r="Q10" s="132"/>
      <c r="R10" s="28"/>
    </row>
    <row r="11" spans="1:18" s="100" customFormat="1" ht="30">
      <c r="A11" s="131"/>
      <c r="B11" s="253" t="s">
        <v>34</v>
      </c>
      <c r="C11" s="268" t="s">
        <v>105</v>
      </c>
      <c r="D11" s="245"/>
      <c r="E11" s="250"/>
      <c r="F11" s="487" t="s">
        <v>323</v>
      </c>
      <c r="G11" s="263" t="s">
        <v>20</v>
      </c>
      <c r="H11" s="309">
        <v>48</v>
      </c>
      <c r="I11" s="426">
        <v>48</v>
      </c>
      <c r="J11" s="313"/>
      <c r="K11" s="130">
        <v>48</v>
      </c>
      <c r="L11" s="452">
        <v>52</v>
      </c>
      <c r="M11" s="130">
        <v>53</v>
      </c>
      <c r="N11" s="499">
        <v>52</v>
      </c>
      <c r="O11" s="603">
        <f t="shared" si="0"/>
        <v>1</v>
      </c>
      <c r="P11" s="313"/>
      <c r="Q11" s="132"/>
      <c r="R11" s="28"/>
    </row>
    <row r="12" spans="1:18" s="100" customFormat="1" ht="30">
      <c r="A12" s="131"/>
      <c r="B12" s="257" t="s">
        <v>35</v>
      </c>
      <c r="C12" s="375" t="s">
        <v>73</v>
      </c>
      <c r="D12" s="376"/>
      <c r="E12" s="377"/>
      <c r="F12" s="488" t="s">
        <v>324</v>
      </c>
      <c r="G12" s="395" t="s">
        <v>20</v>
      </c>
      <c r="H12" s="313">
        <v>53</v>
      </c>
      <c r="I12" s="130">
        <v>53</v>
      </c>
      <c r="J12" s="313">
        <v>56</v>
      </c>
      <c r="K12" s="130">
        <v>56</v>
      </c>
      <c r="L12" s="313">
        <v>56</v>
      </c>
      <c r="M12" s="130">
        <v>56</v>
      </c>
      <c r="N12" s="499">
        <v>56</v>
      </c>
      <c r="O12" s="603"/>
      <c r="P12" s="313"/>
      <c r="Q12" s="132"/>
      <c r="R12" s="28"/>
    </row>
    <row r="13" spans="1:18" s="100" customFormat="1" ht="30">
      <c r="A13" s="131"/>
      <c r="B13" s="257" t="s">
        <v>72</v>
      </c>
      <c r="C13" s="287" t="s">
        <v>74</v>
      </c>
      <c r="D13" s="279"/>
      <c r="E13" s="280"/>
      <c r="F13" s="489" t="s">
        <v>325</v>
      </c>
      <c r="G13" s="265" t="s">
        <v>20</v>
      </c>
      <c r="H13" s="394">
        <v>72</v>
      </c>
      <c r="I13" s="144">
        <v>71.5</v>
      </c>
      <c r="J13" s="312"/>
      <c r="K13" s="130">
        <v>70.5</v>
      </c>
      <c r="L13" s="313">
        <v>70.5</v>
      </c>
      <c r="M13" s="130">
        <v>70.5</v>
      </c>
      <c r="N13" s="499">
        <v>70.5</v>
      </c>
      <c r="O13" s="603"/>
      <c r="P13" s="313"/>
      <c r="Q13" s="132"/>
      <c r="R13" s="28"/>
    </row>
    <row r="14" spans="1:18" s="100" customFormat="1" ht="30">
      <c r="A14" s="131"/>
      <c r="B14" s="257" t="s">
        <v>75</v>
      </c>
      <c r="C14" s="333" t="s">
        <v>76</v>
      </c>
      <c r="D14" s="279"/>
      <c r="E14" s="280"/>
      <c r="F14" s="602" t="s">
        <v>359</v>
      </c>
      <c r="G14" s="265" t="s">
        <v>21</v>
      </c>
      <c r="H14" s="309">
        <v>20</v>
      </c>
      <c r="I14" s="130">
        <v>19.5</v>
      </c>
      <c r="J14" s="312"/>
      <c r="K14" s="130">
        <v>19</v>
      </c>
      <c r="L14" s="313">
        <v>19</v>
      </c>
      <c r="M14" s="130">
        <v>19</v>
      </c>
      <c r="N14" s="499">
        <v>19</v>
      </c>
      <c r="O14" s="603"/>
      <c r="P14" s="313"/>
      <c r="Q14" s="132"/>
      <c r="R14" s="28"/>
    </row>
    <row r="15" spans="1:18" s="100" customFormat="1" ht="30">
      <c r="A15" s="131"/>
      <c r="B15" s="282" t="s">
        <v>30</v>
      </c>
      <c r="C15" s="283" t="s">
        <v>36</v>
      </c>
      <c r="D15" s="280"/>
      <c r="E15" s="280"/>
      <c r="F15" s="489" t="s">
        <v>327</v>
      </c>
      <c r="G15" s="265" t="s">
        <v>77</v>
      </c>
      <c r="H15" s="309">
        <v>11.5</v>
      </c>
      <c r="I15" s="144">
        <v>12</v>
      </c>
      <c r="J15" s="312">
        <v>11.5</v>
      </c>
      <c r="K15" s="130">
        <v>11</v>
      </c>
      <c r="L15" s="313">
        <v>11</v>
      </c>
      <c r="M15" s="130">
        <v>11</v>
      </c>
      <c r="N15" s="499">
        <v>11</v>
      </c>
      <c r="O15" s="603"/>
      <c r="P15" s="313"/>
      <c r="Q15" s="132"/>
      <c r="R15" s="28"/>
    </row>
    <row r="16" spans="1:18" s="100" customFormat="1" ht="30">
      <c r="A16" s="131"/>
      <c r="B16" s="282" t="s">
        <v>98</v>
      </c>
      <c r="C16" s="283" t="s">
        <v>106</v>
      </c>
      <c r="D16" s="280"/>
      <c r="E16" s="280"/>
      <c r="F16" s="488" t="s">
        <v>328</v>
      </c>
      <c r="G16" s="334" t="s">
        <v>77</v>
      </c>
      <c r="H16" s="309">
        <v>22</v>
      </c>
      <c r="I16" s="426">
        <v>23</v>
      </c>
      <c r="J16" s="312"/>
      <c r="K16" s="224">
        <v>22</v>
      </c>
      <c r="L16" s="313">
        <v>22</v>
      </c>
      <c r="M16" s="130">
        <v>22.5</v>
      </c>
      <c r="N16" s="498">
        <v>23.5</v>
      </c>
      <c r="O16" s="603">
        <f t="shared" si="0"/>
        <v>-1</v>
      </c>
      <c r="P16" s="313"/>
      <c r="Q16" s="132"/>
      <c r="R16" s="28"/>
    </row>
    <row r="17" spans="1:18" s="100" customFormat="1" ht="30">
      <c r="A17" s="131"/>
      <c r="B17" s="257" t="s">
        <v>37</v>
      </c>
      <c r="C17" s="375" t="s">
        <v>24</v>
      </c>
      <c r="D17" s="376"/>
      <c r="E17" s="377"/>
      <c r="F17" s="488" t="s">
        <v>329</v>
      </c>
      <c r="G17" s="263" t="s">
        <v>21</v>
      </c>
      <c r="H17" s="309">
        <v>20.5</v>
      </c>
      <c r="I17" s="144">
        <v>20.5</v>
      </c>
      <c r="J17" s="312"/>
      <c r="K17" s="224">
        <v>20</v>
      </c>
      <c r="L17" s="313">
        <v>20</v>
      </c>
      <c r="M17" s="130">
        <v>20.5</v>
      </c>
      <c r="N17" s="499">
        <v>20.5</v>
      </c>
      <c r="O17" s="603"/>
      <c r="P17" s="313"/>
      <c r="Q17" s="132"/>
      <c r="R17" s="28"/>
    </row>
    <row r="18" spans="1:18" s="100" customFormat="1" ht="30">
      <c r="A18" s="131"/>
      <c r="B18" s="257" t="s">
        <v>38</v>
      </c>
      <c r="C18" s="375" t="s">
        <v>107</v>
      </c>
      <c r="D18" s="376"/>
      <c r="E18" s="377"/>
      <c r="F18" s="488" t="s">
        <v>330</v>
      </c>
      <c r="G18" s="263" t="s">
        <v>21</v>
      </c>
      <c r="H18" s="309">
        <v>17</v>
      </c>
      <c r="I18" s="427">
        <v>17</v>
      </c>
      <c r="J18" s="355"/>
      <c r="K18" s="427">
        <v>17</v>
      </c>
      <c r="L18" s="313">
        <v>17</v>
      </c>
      <c r="M18" s="470">
        <v>16.5</v>
      </c>
      <c r="N18" s="499">
        <v>17</v>
      </c>
      <c r="O18" s="603">
        <f t="shared" si="0"/>
        <v>-0.5</v>
      </c>
      <c r="P18" s="355"/>
      <c r="Q18" s="132"/>
      <c r="R18" s="28"/>
    </row>
    <row r="19" spans="1:18" s="100" customFormat="1" ht="30">
      <c r="A19" s="131"/>
      <c r="B19" s="257" t="s">
        <v>39</v>
      </c>
      <c r="C19" s="375" t="s">
        <v>78</v>
      </c>
      <c r="D19" s="376"/>
      <c r="E19" s="377"/>
      <c r="F19" s="488" t="s">
        <v>331</v>
      </c>
      <c r="G19" s="263" t="s">
        <v>21</v>
      </c>
      <c r="H19" s="309">
        <v>14</v>
      </c>
      <c r="I19" s="224">
        <v>14</v>
      </c>
      <c r="J19" s="312"/>
      <c r="K19" s="224">
        <v>14</v>
      </c>
      <c r="L19" s="312">
        <v>14</v>
      </c>
      <c r="M19" s="224">
        <v>14.2</v>
      </c>
      <c r="N19" s="500">
        <v>14</v>
      </c>
      <c r="O19" s="603"/>
      <c r="P19" s="358"/>
      <c r="Q19" s="132"/>
      <c r="R19" s="28"/>
    </row>
    <row r="20" spans="1:18" s="100" customFormat="1" ht="30">
      <c r="A20" s="131"/>
      <c r="B20" s="282" t="s">
        <v>41</v>
      </c>
      <c r="C20" s="284" t="s">
        <v>42</v>
      </c>
      <c r="D20" s="285"/>
      <c r="E20" s="286"/>
      <c r="F20" s="490" t="s">
        <v>332</v>
      </c>
      <c r="G20" s="265" t="s">
        <v>20</v>
      </c>
      <c r="H20" s="309">
        <v>64.5</v>
      </c>
      <c r="I20" s="130">
        <v>65</v>
      </c>
      <c r="J20" s="312"/>
      <c r="K20" s="130">
        <v>64.5</v>
      </c>
      <c r="L20" s="313">
        <v>64.5</v>
      </c>
      <c r="M20" s="130">
        <v>65</v>
      </c>
      <c r="N20" s="499">
        <v>64.5</v>
      </c>
      <c r="O20" s="603">
        <f t="shared" si="0"/>
        <v>0.5</v>
      </c>
      <c r="P20" s="313"/>
      <c r="Q20" s="132"/>
      <c r="R20" s="28"/>
    </row>
    <row r="21" spans="1:18" ht="30">
      <c r="A21" s="115"/>
      <c r="B21" s="266" t="s">
        <v>26</v>
      </c>
      <c r="C21" s="246"/>
      <c r="D21" s="246"/>
      <c r="E21" s="246"/>
      <c r="F21" s="491"/>
      <c r="G21" s="344"/>
      <c r="H21" s="270"/>
      <c r="I21" s="345"/>
      <c r="J21" s="346"/>
      <c r="K21" s="345"/>
      <c r="L21" s="450"/>
      <c r="M21" s="347"/>
      <c r="N21" s="501"/>
      <c r="O21" s="604"/>
      <c r="P21" s="348"/>
      <c r="Q21" s="116"/>
      <c r="R21" s="23"/>
    </row>
    <row r="22" spans="1:18" s="100" customFormat="1" ht="30">
      <c r="A22" s="131"/>
      <c r="B22" s="271" t="s">
        <v>43</v>
      </c>
      <c r="C22" s="272" t="s">
        <v>108</v>
      </c>
      <c r="D22" s="273"/>
      <c r="E22" s="274"/>
      <c r="F22" s="486" t="s">
        <v>333</v>
      </c>
      <c r="G22" s="265" t="s">
        <v>21</v>
      </c>
      <c r="H22" s="309">
        <v>40</v>
      </c>
      <c r="I22" s="130" t="s">
        <v>188</v>
      </c>
      <c r="J22" s="313">
        <v>39</v>
      </c>
      <c r="K22" s="130">
        <v>39.5</v>
      </c>
      <c r="L22" s="313">
        <v>39.5</v>
      </c>
      <c r="M22" s="130">
        <v>39.200000000000003</v>
      </c>
      <c r="N22" s="499">
        <v>39.5</v>
      </c>
      <c r="O22" s="603"/>
      <c r="P22" s="313"/>
      <c r="Q22" s="132"/>
      <c r="R22" s="28"/>
    </row>
    <row r="23" spans="1:18" ht="30">
      <c r="A23" s="115"/>
      <c r="B23" s="335" t="s">
        <v>9</v>
      </c>
      <c r="C23" s="336" t="s">
        <v>22</v>
      </c>
      <c r="D23" s="285"/>
      <c r="E23" s="286"/>
      <c r="F23" s="490" t="s">
        <v>334</v>
      </c>
      <c r="G23" s="265" t="s">
        <v>20</v>
      </c>
      <c r="H23" s="309">
        <v>72</v>
      </c>
      <c r="I23" s="130">
        <v>72</v>
      </c>
      <c r="J23" s="355"/>
      <c r="K23" s="130">
        <v>71</v>
      </c>
      <c r="L23" s="313">
        <v>71</v>
      </c>
      <c r="M23" s="470">
        <v>71.3</v>
      </c>
      <c r="N23" s="499">
        <v>71</v>
      </c>
      <c r="O23" s="603"/>
      <c r="P23" s="355"/>
      <c r="Q23" s="116"/>
      <c r="R23" s="23"/>
    </row>
    <row r="24" spans="1:18" ht="28.5">
      <c r="B24" s="257" t="s">
        <v>80</v>
      </c>
      <c r="C24" s="484" t="s">
        <v>81</v>
      </c>
      <c r="D24" s="485"/>
      <c r="E24" s="485"/>
      <c r="F24" s="492" t="s">
        <v>335</v>
      </c>
      <c r="G24" s="265" t="s">
        <v>21</v>
      </c>
      <c r="H24" s="309"/>
      <c r="I24" s="258"/>
      <c r="J24" s="259"/>
      <c r="K24" s="446">
        <v>19</v>
      </c>
      <c r="L24" s="314">
        <v>19</v>
      </c>
      <c r="M24" s="259">
        <v>18.5</v>
      </c>
      <c r="N24" s="502">
        <v>19</v>
      </c>
      <c r="O24" s="603">
        <f>M24-N24</f>
        <v>-0.5</v>
      </c>
      <c r="P24" s="259"/>
    </row>
    <row r="25" spans="1:18" s="100" customFormat="1" ht="30">
      <c r="A25" s="131"/>
      <c r="B25" s="266" t="s">
        <v>27</v>
      </c>
      <c r="C25" s="246"/>
      <c r="D25" s="246"/>
      <c r="E25" s="246"/>
      <c r="F25" s="491"/>
      <c r="G25" s="344"/>
      <c r="H25" s="270"/>
      <c r="I25" s="349"/>
      <c r="J25" s="346"/>
      <c r="K25" s="349"/>
      <c r="L25" s="450"/>
      <c r="M25" s="349"/>
      <c r="N25" s="501"/>
      <c r="O25" s="605"/>
      <c r="P25" s="348"/>
      <c r="Q25" s="132"/>
      <c r="R25" s="28"/>
    </row>
    <row r="26" spans="1:18" s="100" customFormat="1" ht="30">
      <c r="A26" s="131"/>
      <c r="B26" s="249" t="s">
        <v>68</v>
      </c>
      <c r="C26" s="251" t="s">
        <v>69</v>
      </c>
      <c r="D26" s="261"/>
      <c r="E26" s="252"/>
      <c r="F26" s="493" t="s">
        <v>336</v>
      </c>
      <c r="G26" s="263" t="s">
        <v>20</v>
      </c>
      <c r="H26" s="360">
        <v>20</v>
      </c>
      <c r="I26" s="130">
        <v>20</v>
      </c>
      <c r="J26" s="312"/>
      <c r="K26" s="130">
        <v>21</v>
      </c>
      <c r="L26" s="313">
        <v>20</v>
      </c>
      <c r="M26" s="130">
        <v>20</v>
      </c>
      <c r="N26" s="499">
        <v>20</v>
      </c>
      <c r="O26" s="603"/>
      <c r="P26" s="313"/>
      <c r="Q26" s="132"/>
      <c r="R26" s="28"/>
    </row>
    <row r="27" spans="1:18" s="100" customFormat="1" ht="30">
      <c r="A27" s="131"/>
      <c r="B27" s="249" t="s">
        <v>70</v>
      </c>
      <c r="C27" s="251" t="s">
        <v>71</v>
      </c>
      <c r="D27" s="261"/>
      <c r="E27" s="252"/>
      <c r="F27" s="493" t="s">
        <v>337</v>
      </c>
      <c r="G27" s="263" t="s">
        <v>20</v>
      </c>
      <c r="H27" s="360">
        <v>9</v>
      </c>
      <c r="I27" s="130">
        <v>9</v>
      </c>
      <c r="J27" s="312"/>
      <c r="K27" s="130">
        <v>8.5</v>
      </c>
      <c r="L27" s="452">
        <v>9</v>
      </c>
      <c r="M27" s="130">
        <v>8.5</v>
      </c>
      <c r="N27" s="498">
        <v>9.5</v>
      </c>
      <c r="O27" s="603">
        <f>M27-N27</f>
        <v>-1</v>
      </c>
      <c r="P27" s="313"/>
      <c r="Q27" s="132"/>
      <c r="R27" s="28"/>
    </row>
    <row r="28" spans="1:18" s="100" customFormat="1" ht="30">
      <c r="A28" s="131"/>
      <c r="B28" s="249" t="s">
        <v>44</v>
      </c>
      <c r="C28" s="251" t="s">
        <v>97</v>
      </c>
      <c r="D28" s="261"/>
      <c r="E28" s="252"/>
      <c r="F28" s="493" t="s">
        <v>338</v>
      </c>
      <c r="G28" s="263" t="s">
        <v>20</v>
      </c>
      <c r="H28" s="360">
        <v>51</v>
      </c>
      <c r="I28" s="224">
        <v>51.5</v>
      </c>
      <c r="J28" s="355"/>
      <c r="K28" s="224">
        <v>51.5</v>
      </c>
      <c r="L28" s="313">
        <v>51</v>
      </c>
      <c r="M28" s="470">
        <v>52</v>
      </c>
      <c r="N28" s="498">
        <v>53</v>
      </c>
      <c r="O28" s="603">
        <f>M28-N28</f>
        <v>-1</v>
      </c>
      <c r="P28" s="355"/>
      <c r="Q28" s="132"/>
      <c r="R28" s="28"/>
    </row>
    <row r="29" spans="1:18" s="100" customFormat="1" ht="30">
      <c r="A29" s="131"/>
      <c r="B29" s="249" t="s">
        <v>176</v>
      </c>
      <c r="C29" s="269" t="s">
        <v>177</v>
      </c>
      <c r="D29" s="245"/>
      <c r="E29" s="250"/>
      <c r="F29" s="487" t="s">
        <v>339</v>
      </c>
      <c r="G29" s="263" t="s">
        <v>20</v>
      </c>
      <c r="H29" s="360">
        <v>49</v>
      </c>
      <c r="I29" s="224">
        <v>49.5</v>
      </c>
      <c r="J29" s="355"/>
      <c r="K29" s="224">
        <v>49.5</v>
      </c>
      <c r="L29" s="313">
        <v>49</v>
      </c>
      <c r="M29" s="470">
        <v>50</v>
      </c>
      <c r="N29" s="498">
        <v>52</v>
      </c>
      <c r="O29" s="603">
        <f>M29-N29</f>
        <v>-2</v>
      </c>
      <c r="P29" s="355"/>
      <c r="Q29" s="132"/>
      <c r="R29" s="28"/>
    </row>
    <row r="30" spans="1:18" s="100" customFormat="1" ht="30">
      <c r="A30" s="131"/>
      <c r="B30" s="267" t="s">
        <v>45</v>
      </c>
      <c r="C30" s="248" t="s">
        <v>31</v>
      </c>
      <c r="D30" s="254"/>
      <c r="E30" s="255"/>
      <c r="F30" s="494" t="s">
        <v>340</v>
      </c>
      <c r="G30" s="263" t="s">
        <v>21</v>
      </c>
      <c r="H30" s="360">
        <v>9</v>
      </c>
      <c r="I30" s="224">
        <v>9</v>
      </c>
      <c r="J30" s="313"/>
      <c r="K30" s="224">
        <v>9</v>
      </c>
      <c r="L30" s="313">
        <v>9</v>
      </c>
      <c r="M30" s="130">
        <v>9</v>
      </c>
      <c r="N30" s="499">
        <v>9</v>
      </c>
      <c r="O30" s="603"/>
      <c r="P30" s="313"/>
      <c r="Q30" s="132"/>
      <c r="R30" s="28"/>
    </row>
    <row r="31" spans="1:18" s="100" customFormat="1" ht="30">
      <c r="A31" s="28"/>
      <c r="B31" s="266" t="s">
        <v>28</v>
      </c>
      <c r="C31" s="246"/>
      <c r="D31" s="246"/>
      <c r="E31" s="246"/>
      <c r="F31" s="491"/>
      <c r="G31" s="344"/>
      <c r="H31" s="270"/>
      <c r="I31" s="428"/>
      <c r="J31" s="350"/>
      <c r="K31" s="428"/>
      <c r="L31" s="451"/>
      <c r="M31" s="471"/>
      <c r="N31" s="503"/>
      <c r="O31" s="606"/>
      <c r="P31" s="352"/>
      <c r="Q31" s="28"/>
      <c r="R31" s="28"/>
    </row>
    <row r="32" spans="1:18" s="100" customFormat="1" ht="28.5">
      <c r="A32" s="28"/>
      <c r="B32" s="249" t="s">
        <v>178</v>
      </c>
      <c r="C32" s="251" t="s">
        <v>179</v>
      </c>
      <c r="D32" s="261"/>
      <c r="E32" s="252"/>
      <c r="F32" s="493" t="s">
        <v>341</v>
      </c>
      <c r="G32" s="263" t="s">
        <v>20</v>
      </c>
      <c r="H32" s="360">
        <v>49</v>
      </c>
      <c r="I32" s="247">
        <v>49</v>
      </c>
      <c r="J32" s="360"/>
      <c r="K32" s="259">
        <v>49.5</v>
      </c>
      <c r="L32" s="314">
        <v>49</v>
      </c>
      <c r="M32" s="259">
        <v>49</v>
      </c>
      <c r="N32" s="502">
        <v>49</v>
      </c>
      <c r="O32" s="603"/>
      <c r="P32" s="259"/>
      <c r="Q32" s="28"/>
      <c r="R32" s="28"/>
    </row>
    <row r="33" spans="1:18" s="100" customFormat="1" ht="28.5">
      <c r="A33" s="28"/>
      <c r="B33" s="249" t="s">
        <v>46</v>
      </c>
      <c r="C33" s="269" t="s">
        <v>90</v>
      </c>
      <c r="D33" s="245"/>
      <c r="E33" s="250"/>
      <c r="F33" s="487" t="s">
        <v>342</v>
      </c>
      <c r="G33" s="263" t="s">
        <v>21</v>
      </c>
      <c r="H33" s="360">
        <v>26</v>
      </c>
      <c r="I33" s="259">
        <v>26.5</v>
      </c>
      <c r="J33" s="314"/>
      <c r="K33" s="259">
        <v>26</v>
      </c>
      <c r="L33" s="314">
        <v>26</v>
      </c>
      <c r="M33" s="259">
        <v>26</v>
      </c>
      <c r="N33" s="502">
        <v>26</v>
      </c>
      <c r="O33" s="603"/>
      <c r="P33" s="259"/>
      <c r="Q33" s="28"/>
      <c r="R33" s="28"/>
    </row>
    <row r="34" spans="1:18" s="100" customFormat="1" ht="30">
      <c r="A34" s="28"/>
      <c r="B34" s="267" t="s">
        <v>95</v>
      </c>
      <c r="C34" s="248" t="s">
        <v>96</v>
      </c>
      <c r="D34" s="254"/>
      <c r="E34" s="255"/>
      <c r="F34" s="494" t="s">
        <v>343</v>
      </c>
      <c r="G34" s="310" t="s">
        <v>21</v>
      </c>
      <c r="H34" s="360">
        <v>33</v>
      </c>
      <c r="I34" s="224">
        <v>32.5</v>
      </c>
      <c r="J34" s="313"/>
      <c r="K34" s="224">
        <v>33</v>
      </c>
      <c r="L34" s="313">
        <v>33</v>
      </c>
      <c r="M34" s="130">
        <v>33</v>
      </c>
      <c r="N34" s="499">
        <v>33</v>
      </c>
      <c r="O34" s="603"/>
      <c r="P34" s="313"/>
      <c r="Q34" s="28"/>
      <c r="R34" s="28"/>
    </row>
    <row r="35" spans="1:18" s="100" customFormat="1" ht="30">
      <c r="A35" s="28"/>
      <c r="B35" s="249" t="s">
        <v>82</v>
      </c>
      <c r="C35" s="268" t="s">
        <v>83</v>
      </c>
      <c r="D35" s="245"/>
      <c r="E35" s="250"/>
      <c r="F35" s="495" t="s">
        <v>344</v>
      </c>
      <c r="G35" s="263" t="s">
        <v>21</v>
      </c>
      <c r="H35" s="360">
        <v>34</v>
      </c>
      <c r="I35" s="224">
        <v>33</v>
      </c>
      <c r="J35" s="355"/>
      <c r="K35" s="224">
        <v>33</v>
      </c>
      <c r="L35" s="313">
        <v>33</v>
      </c>
      <c r="M35" s="470">
        <v>33</v>
      </c>
      <c r="N35" s="499">
        <v>33</v>
      </c>
      <c r="O35" s="603"/>
      <c r="P35" s="355"/>
      <c r="Q35" s="28"/>
      <c r="R35" s="28"/>
    </row>
    <row r="36" spans="1:18" s="100" customFormat="1" ht="28.5">
      <c r="A36" s="28"/>
      <c r="B36" s="337" t="s">
        <v>84</v>
      </c>
      <c r="C36" s="338"/>
      <c r="D36" s="338"/>
      <c r="E36" s="338"/>
      <c r="F36" s="496"/>
      <c r="G36" s="276"/>
      <c r="H36" s="270"/>
      <c r="I36" s="354"/>
      <c r="J36" s="353"/>
      <c r="K36" s="354"/>
      <c r="L36" s="353"/>
      <c r="M36" s="354"/>
      <c r="N36" s="504"/>
      <c r="O36" s="607"/>
      <c r="P36" s="354"/>
      <c r="Q36" s="28"/>
      <c r="R36" s="28"/>
    </row>
    <row r="37" spans="1:18" s="100" customFormat="1" ht="30">
      <c r="A37" s="28"/>
      <c r="B37" s="271" t="s">
        <v>85</v>
      </c>
      <c r="C37" s="272" t="s">
        <v>86</v>
      </c>
      <c r="D37" s="273"/>
      <c r="E37" s="274"/>
      <c r="F37" s="486" t="s">
        <v>345</v>
      </c>
      <c r="G37" s="265" t="s">
        <v>21</v>
      </c>
      <c r="H37" s="309">
        <v>72</v>
      </c>
      <c r="I37" s="224">
        <v>71</v>
      </c>
      <c r="J37" s="313"/>
      <c r="K37" s="224">
        <v>71</v>
      </c>
      <c r="L37" s="313">
        <v>71</v>
      </c>
      <c r="M37" s="130">
        <v>72</v>
      </c>
      <c r="N37" s="499">
        <v>71</v>
      </c>
      <c r="O37" s="603">
        <f>M37-N37</f>
        <v>1</v>
      </c>
      <c r="P37" s="313"/>
      <c r="Q37" s="28"/>
      <c r="R37" s="28"/>
    </row>
    <row r="38" spans="1:18" s="100" customFormat="1" ht="30">
      <c r="A38" s="28"/>
      <c r="B38" s="249" t="s">
        <v>87</v>
      </c>
      <c r="C38" s="251" t="s">
        <v>88</v>
      </c>
      <c r="D38" s="261"/>
      <c r="E38" s="252"/>
      <c r="F38" s="493" t="s">
        <v>346</v>
      </c>
      <c r="G38" s="263" t="s">
        <v>21</v>
      </c>
      <c r="H38" s="309">
        <v>18</v>
      </c>
      <c r="I38" s="224">
        <v>18</v>
      </c>
      <c r="J38" s="355"/>
      <c r="K38" s="224">
        <v>18</v>
      </c>
      <c r="L38" s="313">
        <v>18</v>
      </c>
      <c r="M38" s="470">
        <v>18</v>
      </c>
      <c r="N38" s="499">
        <v>18</v>
      </c>
      <c r="O38" s="603"/>
      <c r="P38" s="355"/>
      <c r="Q38" s="28"/>
      <c r="R38" s="28"/>
    </row>
    <row r="39" spans="1:18" s="100" customFormat="1" ht="21" customHeight="1" thickBot="1">
      <c r="A39" s="28"/>
      <c r="B39" s="139"/>
      <c r="C39" s="133"/>
      <c r="D39" s="10"/>
      <c r="E39" s="142"/>
      <c r="F39" s="142"/>
      <c r="G39" s="140"/>
      <c r="H39" s="315"/>
      <c r="I39" s="316"/>
      <c r="J39" s="331"/>
      <c r="K39" s="317"/>
      <c r="L39" s="318"/>
      <c r="M39" s="142"/>
      <c r="N39" s="319"/>
      <c r="O39" s="142"/>
      <c r="P39" s="320"/>
      <c r="Q39" s="28"/>
      <c r="R39" s="28"/>
    </row>
    <row r="40" spans="1:18" s="100" customFormat="1" ht="54.75" customHeight="1">
      <c r="A40" s="131"/>
      <c r="B40" s="624" t="s">
        <v>297</v>
      </c>
      <c r="C40" s="625"/>
      <c r="D40" s="625"/>
      <c r="E40" s="625"/>
      <c r="F40" s="626"/>
      <c r="G40" s="191" t="s">
        <v>18</v>
      </c>
      <c r="H40" s="418" t="s">
        <v>103</v>
      </c>
      <c r="I40" s="189" t="s">
        <v>187</v>
      </c>
      <c r="J40" s="330" t="s">
        <v>208</v>
      </c>
      <c r="K40" s="227" t="s">
        <v>249</v>
      </c>
      <c r="L40" s="330" t="s">
        <v>251</v>
      </c>
      <c r="M40" s="189" t="s">
        <v>268</v>
      </c>
      <c r="N40" s="330" t="s">
        <v>269</v>
      </c>
      <c r="O40" s="419"/>
      <c r="P40" s="420"/>
      <c r="Q40" s="132"/>
      <c r="R40" s="28"/>
    </row>
    <row r="41" spans="1:18" ht="21" customHeight="1">
      <c r="B41" s="332" t="s">
        <v>112</v>
      </c>
      <c r="C41" s="277"/>
      <c r="D41" s="277"/>
      <c r="E41" s="277"/>
      <c r="F41" s="277"/>
      <c r="G41" s="278"/>
      <c r="H41" s="629"/>
      <c r="I41" s="629"/>
      <c r="J41" s="629"/>
      <c r="K41" s="629"/>
      <c r="L41" s="629"/>
      <c r="M41" s="629"/>
      <c r="N41" s="629"/>
      <c r="O41" s="629"/>
      <c r="P41" s="629"/>
    </row>
    <row r="42" spans="1:18" ht="18.75">
      <c r="B42" s="271" t="s">
        <v>32</v>
      </c>
      <c r="C42" s="275" t="s">
        <v>104</v>
      </c>
      <c r="D42" s="273"/>
      <c r="E42" s="274"/>
      <c r="F42" s="274"/>
      <c r="G42" s="265" t="s">
        <v>21</v>
      </c>
      <c r="H42" s="309">
        <v>37</v>
      </c>
      <c r="I42" s="423">
        <v>37</v>
      </c>
      <c r="J42" s="368"/>
      <c r="K42" s="447">
        <v>37</v>
      </c>
      <c r="L42" s="309">
        <v>37</v>
      </c>
      <c r="M42" s="368">
        <v>37.5</v>
      </c>
      <c r="N42" s="309">
        <v>37</v>
      </c>
      <c r="O42" s="413"/>
      <c r="P42" s="259"/>
    </row>
    <row r="43" spans="1:18" ht="18.75">
      <c r="B43" s="253" t="s">
        <v>33</v>
      </c>
      <c r="C43" s="268" t="s">
        <v>19</v>
      </c>
      <c r="D43" s="245"/>
      <c r="E43" s="250"/>
      <c r="F43" s="250"/>
      <c r="G43" s="263" t="s">
        <v>20</v>
      </c>
      <c r="H43" s="309">
        <v>50</v>
      </c>
      <c r="I43" s="144">
        <v>51</v>
      </c>
      <c r="J43" s="247"/>
      <c r="K43" s="448">
        <v>51</v>
      </c>
      <c r="L43" s="309">
        <v>50</v>
      </c>
      <c r="M43" s="259">
        <v>50</v>
      </c>
      <c r="N43" s="309">
        <v>50</v>
      </c>
      <c r="O43" s="414"/>
      <c r="P43" s="259"/>
    </row>
    <row r="44" spans="1:18" ht="18.75">
      <c r="B44" s="253" t="s">
        <v>34</v>
      </c>
      <c r="C44" s="268" t="s">
        <v>105</v>
      </c>
      <c r="D44" s="245"/>
      <c r="E44" s="250"/>
      <c r="F44" s="250"/>
      <c r="G44" s="263" t="s">
        <v>20</v>
      </c>
      <c r="H44" s="309">
        <v>45</v>
      </c>
      <c r="I44" s="130">
        <v>46</v>
      </c>
      <c r="J44" s="247"/>
      <c r="K44" s="448">
        <v>46</v>
      </c>
      <c r="L44" s="309">
        <v>45</v>
      </c>
      <c r="M44" s="259">
        <v>45</v>
      </c>
      <c r="N44" s="309">
        <v>45</v>
      </c>
      <c r="O44" s="414"/>
      <c r="P44" s="259"/>
    </row>
    <row r="45" spans="1:18" ht="19.5">
      <c r="B45" s="393" t="s">
        <v>35</v>
      </c>
      <c r="C45" s="615" t="s">
        <v>158</v>
      </c>
      <c r="D45" s="616"/>
      <c r="E45" s="616"/>
      <c r="F45" s="617"/>
      <c r="G45" s="265" t="s">
        <v>20</v>
      </c>
      <c r="H45" s="313">
        <v>52</v>
      </c>
      <c r="I45" s="130">
        <v>51</v>
      </c>
      <c r="J45" s="247"/>
      <c r="K45" s="448">
        <v>51</v>
      </c>
      <c r="L45" s="313">
        <v>52</v>
      </c>
      <c r="M45" s="259">
        <v>51.5</v>
      </c>
      <c r="N45" s="313">
        <v>52</v>
      </c>
      <c r="O45" s="414"/>
      <c r="P45" s="259"/>
    </row>
    <row r="46" spans="1:18" ht="18.75">
      <c r="B46" s="257" t="s">
        <v>72</v>
      </c>
      <c r="C46" s="287" t="s">
        <v>74</v>
      </c>
      <c r="D46" s="279"/>
      <c r="E46" s="280"/>
      <c r="F46" s="281"/>
      <c r="G46" s="265" t="s">
        <v>20</v>
      </c>
      <c r="H46" s="313">
        <v>65</v>
      </c>
      <c r="I46" s="130">
        <v>64.5</v>
      </c>
      <c r="J46" s="259"/>
      <c r="K46" s="446">
        <v>64</v>
      </c>
      <c r="L46" s="313">
        <v>65</v>
      </c>
      <c r="M46" s="259">
        <v>64.5</v>
      </c>
      <c r="N46" s="313">
        <v>65</v>
      </c>
      <c r="O46" s="414"/>
      <c r="P46" s="259"/>
    </row>
    <row r="47" spans="1:18" ht="18.75">
      <c r="B47" s="257" t="s">
        <v>75</v>
      </c>
      <c r="C47" s="411" t="s">
        <v>76</v>
      </c>
      <c r="D47" s="279"/>
      <c r="E47" s="280"/>
      <c r="F47" s="281"/>
      <c r="G47" s="265" t="s">
        <v>21</v>
      </c>
      <c r="H47" s="313">
        <v>20</v>
      </c>
      <c r="I47" s="424">
        <v>19</v>
      </c>
      <c r="J47" s="259"/>
      <c r="K47" s="446">
        <v>19</v>
      </c>
      <c r="L47" s="313">
        <v>19</v>
      </c>
      <c r="M47" s="259">
        <v>19</v>
      </c>
      <c r="N47" s="313">
        <v>19</v>
      </c>
      <c r="O47" s="414"/>
      <c r="P47" s="259"/>
    </row>
    <row r="48" spans="1:18" ht="18.75">
      <c r="B48" s="282" t="s">
        <v>30</v>
      </c>
      <c r="C48" s="283" t="s">
        <v>36</v>
      </c>
      <c r="D48" s="280"/>
      <c r="E48" s="280"/>
      <c r="F48" s="281"/>
      <c r="G48" s="265" t="s">
        <v>77</v>
      </c>
      <c r="H48" s="309">
        <v>11.5</v>
      </c>
      <c r="I48" s="258">
        <v>11.5</v>
      </c>
      <c r="J48" s="259"/>
      <c r="K48" s="446">
        <v>11.5</v>
      </c>
      <c r="L48" s="309">
        <v>11.5</v>
      </c>
      <c r="M48" s="259">
        <v>11.5</v>
      </c>
      <c r="N48" s="309">
        <v>11.5</v>
      </c>
      <c r="O48" s="414"/>
      <c r="P48" s="259"/>
    </row>
    <row r="49" spans="2:16" ht="18.75">
      <c r="B49" s="282" t="s">
        <v>98</v>
      </c>
      <c r="C49" s="283" t="s">
        <v>106</v>
      </c>
      <c r="D49" s="280"/>
      <c r="E49" s="280"/>
      <c r="F49" s="280"/>
      <c r="G49" s="265" t="s">
        <v>77</v>
      </c>
      <c r="H49" s="309">
        <v>22</v>
      </c>
      <c r="I49" s="361">
        <v>22</v>
      </c>
      <c r="J49" s="362"/>
      <c r="K49" s="446" t="s">
        <v>250</v>
      </c>
      <c r="L49" s="309">
        <v>22</v>
      </c>
      <c r="M49" s="362">
        <v>21</v>
      </c>
      <c r="N49" s="309">
        <v>22</v>
      </c>
      <c r="O49" s="414"/>
      <c r="P49" s="259"/>
    </row>
    <row r="50" spans="2:16" ht="18.75">
      <c r="B50" s="257" t="s">
        <v>37</v>
      </c>
      <c r="C50" s="375" t="s">
        <v>24</v>
      </c>
      <c r="D50" s="376"/>
      <c r="E50" s="377"/>
      <c r="F50" s="377"/>
      <c r="G50" s="265" t="s">
        <v>21</v>
      </c>
      <c r="H50" s="309">
        <v>19</v>
      </c>
      <c r="I50" s="256">
        <v>19</v>
      </c>
      <c r="J50" s="247"/>
      <c r="K50" s="446">
        <v>19</v>
      </c>
      <c r="L50" s="309">
        <v>19</v>
      </c>
      <c r="M50" s="247">
        <v>18.5</v>
      </c>
      <c r="N50" s="309">
        <v>19</v>
      </c>
      <c r="O50" s="415"/>
      <c r="P50" s="247"/>
    </row>
    <row r="51" spans="2:16" ht="18.75">
      <c r="B51" s="257" t="s">
        <v>38</v>
      </c>
      <c r="C51" s="375" t="s">
        <v>109</v>
      </c>
      <c r="D51" s="376"/>
      <c r="E51" s="377"/>
      <c r="F51" s="377"/>
      <c r="G51" s="265" t="s">
        <v>21</v>
      </c>
      <c r="H51" s="309">
        <v>15</v>
      </c>
      <c r="I51" s="256">
        <v>15</v>
      </c>
      <c r="J51" s="247"/>
      <c r="K51" s="446">
        <v>15</v>
      </c>
      <c r="L51" s="309">
        <v>15</v>
      </c>
      <c r="M51" s="247">
        <v>14.5</v>
      </c>
      <c r="N51" s="309">
        <v>15</v>
      </c>
      <c r="O51" s="415"/>
      <c r="P51" s="247"/>
    </row>
    <row r="52" spans="2:16" ht="18.75">
      <c r="B52" s="257" t="s">
        <v>40</v>
      </c>
      <c r="C52" s="375" t="s">
        <v>79</v>
      </c>
      <c r="D52" s="376"/>
      <c r="E52" s="377"/>
      <c r="F52" s="377"/>
      <c r="G52" s="265" t="s">
        <v>21</v>
      </c>
      <c r="H52" s="309">
        <v>13</v>
      </c>
      <c r="I52" s="363">
        <v>13</v>
      </c>
      <c r="J52" s="363"/>
      <c r="K52" s="446">
        <v>12.5</v>
      </c>
      <c r="L52" s="309">
        <v>12.5</v>
      </c>
      <c r="M52" s="363">
        <v>12.5</v>
      </c>
      <c r="N52" s="309">
        <v>12.5</v>
      </c>
      <c r="O52" s="416"/>
      <c r="P52" s="363"/>
    </row>
    <row r="53" spans="2:16" ht="18.75">
      <c r="B53" s="282" t="s">
        <v>41</v>
      </c>
      <c r="C53" s="284" t="s">
        <v>42</v>
      </c>
      <c r="D53" s="285"/>
      <c r="E53" s="286"/>
      <c r="F53" s="286"/>
      <c r="G53" s="265" t="s">
        <v>20</v>
      </c>
      <c r="H53" s="309">
        <v>62</v>
      </c>
      <c r="I53" s="258">
        <v>62.5</v>
      </c>
      <c r="J53" s="259"/>
      <c r="K53" s="446">
        <v>62</v>
      </c>
      <c r="L53" s="309">
        <v>62</v>
      </c>
      <c r="M53" s="259">
        <v>63.5</v>
      </c>
      <c r="N53" s="309">
        <v>62</v>
      </c>
      <c r="O53" s="414"/>
      <c r="P53" s="259"/>
    </row>
    <row r="54" spans="2:16" ht="21">
      <c r="B54" s="266" t="s">
        <v>26</v>
      </c>
      <c r="C54" s="246"/>
      <c r="D54" s="246"/>
      <c r="E54" s="246"/>
      <c r="F54" s="246"/>
      <c r="G54" s="262"/>
      <c r="H54" s="270"/>
      <c r="I54" s="425"/>
      <c r="J54" s="260"/>
      <c r="K54" s="449"/>
      <c r="L54" s="270"/>
      <c r="M54" s="264"/>
      <c r="N54" s="270"/>
      <c r="O54" s="365"/>
      <c r="P54" s="364"/>
    </row>
    <row r="55" spans="2:16" ht="18.75">
      <c r="B55" s="271" t="s">
        <v>43</v>
      </c>
      <c r="C55" s="272" t="s">
        <v>108</v>
      </c>
      <c r="D55" s="273"/>
      <c r="E55" s="274"/>
      <c r="F55" s="274"/>
      <c r="G55" s="265" t="s">
        <v>21</v>
      </c>
      <c r="H55" s="309">
        <v>39</v>
      </c>
      <c r="I55" s="258">
        <v>38</v>
      </c>
      <c r="J55" s="259"/>
      <c r="K55" s="446">
        <v>38</v>
      </c>
      <c r="L55" s="309">
        <v>39</v>
      </c>
      <c r="M55" s="259">
        <v>38.5</v>
      </c>
      <c r="N55" s="309">
        <v>39</v>
      </c>
      <c r="O55" s="414"/>
      <c r="P55" s="259"/>
    </row>
    <row r="56" spans="2:16" ht="18.75">
      <c r="B56" s="335" t="s">
        <v>9</v>
      </c>
      <c r="C56" s="336" t="s">
        <v>22</v>
      </c>
      <c r="D56" s="285"/>
      <c r="E56" s="286"/>
      <c r="F56" s="286"/>
      <c r="G56" s="265" t="s">
        <v>20</v>
      </c>
      <c r="H56" s="309">
        <v>65</v>
      </c>
      <c r="I56" s="258">
        <v>65</v>
      </c>
      <c r="J56" s="259"/>
      <c r="K56" s="446">
        <v>65</v>
      </c>
      <c r="L56" s="309">
        <v>65</v>
      </c>
      <c r="M56" s="259">
        <v>65</v>
      </c>
      <c r="N56" s="309">
        <v>65</v>
      </c>
      <c r="O56" s="414"/>
      <c r="P56" s="259"/>
    </row>
    <row r="57" spans="2:16" ht="18.75">
      <c r="B57" s="257" t="s">
        <v>80</v>
      </c>
      <c r="C57" s="618" t="s">
        <v>81</v>
      </c>
      <c r="D57" s="619"/>
      <c r="E57" s="619"/>
      <c r="F57" s="620"/>
      <c r="G57" s="265" t="s">
        <v>21</v>
      </c>
      <c r="H57" s="309">
        <v>18</v>
      </c>
      <c r="I57" s="258">
        <v>17</v>
      </c>
      <c r="J57" s="259"/>
      <c r="K57" s="446">
        <v>18</v>
      </c>
      <c r="L57" s="309">
        <v>18</v>
      </c>
      <c r="M57" s="259">
        <v>18</v>
      </c>
      <c r="N57" s="309">
        <v>18</v>
      </c>
      <c r="O57" s="414"/>
      <c r="P57" s="259"/>
    </row>
    <row r="58" spans="2:16" ht="21">
      <c r="B58" s="266" t="s">
        <v>27</v>
      </c>
      <c r="C58" s="246"/>
      <c r="D58" s="246"/>
      <c r="E58" s="246"/>
      <c r="F58" s="246"/>
      <c r="G58" s="262"/>
      <c r="H58" s="270"/>
      <c r="I58" s="425"/>
      <c r="J58" s="260"/>
      <c r="K58" s="449"/>
      <c r="L58" s="270"/>
      <c r="M58" s="264"/>
      <c r="N58" s="270"/>
      <c r="O58" s="365"/>
      <c r="P58" s="364"/>
    </row>
    <row r="59" spans="2:16" ht="18.75">
      <c r="B59" s="249" t="s">
        <v>68</v>
      </c>
      <c r="C59" s="251" t="s">
        <v>69</v>
      </c>
      <c r="D59" s="261"/>
      <c r="E59" s="252"/>
      <c r="F59" s="252"/>
      <c r="G59" s="263" t="s">
        <v>20</v>
      </c>
      <c r="H59" s="360">
        <v>18</v>
      </c>
      <c r="I59" s="256">
        <v>18</v>
      </c>
      <c r="J59" s="247"/>
      <c r="K59" s="448">
        <v>18</v>
      </c>
      <c r="L59" s="360">
        <v>18</v>
      </c>
      <c r="M59" s="259">
        <v>19</v>
      </c>
      <c r="N59" s="360">
        <v>18</v>
      </c>
      <c r="O59" s="414"/>
      <c r="P59" s="259"/>
    </row>
    <row r="60" spans="2:16" ht="18.75">
      <c r="B60" s="249" t="s">
        <v>70</v>
      </c>
      <c r="C60" s="251" t="s">
        <v>71</v>
      </c>
      <c r="D60" s="261"/>
      <c r="E60" s="252"/>
      <c r="F60" s="252"/>
      <c r="G60" s="263" t="s">
        <v>20</v>
      </c>
      <c r="H60" s="360">
        <v>8</v>
      </c>
      <c r="I60" s="256">
        <v>8</v>
      </c>
      <c r="J60" s="247"/>
      <c r="K60" s="448">
        <v>8</v>
      </c>
      <c r="L60" s="360">
        <v>8</v>
      </c>
      <c r="M60" s="259">
        <v>8</v>
      </c>
      <c r="N60" s="360">
        <v>8</v>
      </c>
      <c r="O60" s="414"/>
      <c r="P60" s="259"/>
    </row>
    <row r="61" spans="2:16" ht="18.75">
      <c r="B61" s="249" t="s">
        <v>44</v>
      </c>
      <c r="C61" s="251" t="s">
        <v>97</v>
      </c>
      <c r="D61" s="261"/>
      <c r="E61" s="252"/>
      <c r="F61" s="252"/>
      <c r="G61" s="263" t="s">
        <v>20</v>
      </c>
      <c r="H61" s="360">
        <v>43</v>
      </c>
      <c r="I61" s="256">
        <v>43</v>
      </c>
      <c r="J61" s="247"/>
      <c r="K61" s="448">
        <v>43.5</v>
      </c>
      <c r="L61" s="360">
        <v>43</v>
      </c>
      <c r="M61" s="247">
        <v>43</v>
      </c>
      <c r="N61" s="360">
        <v>43</v>
      </c>
      <c r="O61" s="415"/>
      <c r="P61" s="247"/>
    </row>
    <row r="62" spans="2:16" ht="18.75">
      <c r="B62" s="249" t="s">
        <v>176</v>
      </c>
      <c r="C62" s="269" t="s">
        <v>177</v>
      </c>
      <c r="D62" s="245"/>
      <c r="E62" s="250"/>
      <c r="F62" s="250"/>
      <c r="G62" s="263" t="s">
        <v>20</v>
      </c>
      <c r="H62" s="360">
        <v>42</v>
      </c>
      <c r="I62" s="256">
        <v>42</v>
      </c>
      <c r="J62" s="247"/>
      <c r="K62" s="448">
        <v>41.5</v>
      </c>
      <c r="L62" s="360">
        <v>42</v>
      </c>
      <c r="M62" s="247">
        <v>42</v>
      </c>
      <c r="N62" s="360">
        <v>42</v>
      </c>
      <c r="O62" s="415"/>
      <c r="P62" s="247"/>
    </row>
    <row r="63" spans="2:16" ht="18.75">
      <c r="B63" s="267" t="s">
        <v>45</v>
      </c>
      <c r="C63" s="248" t="s">
        <v>31</v>
      </c>
      <c r="D63" s="254"/>
      <c r="E63" s="255"/>
      <c r="F63" s="255"/>
      <c r="G63" s="263" t="s">
        <v>21</v>
      </c>
      <c r="H63" s="360">
        <v>7</v>
      </c>
      <c r="I63" s="363">
        <v>7</v>
      </c>
      <c r="J63" s="363"/>
      <c r="K63" s="448">
        <v>7</v>
      </c>
      <c r="L63" s="360">
        <v>7</v>
      </c>
      <c r="M63" s="363">
        <v>7</v>
      </c>
      <c r="N63" s="360">
        <v>7</v>
      </c>
      <c r="O63" s="416"/>
      <c r="P63" s="363"/>
    </row>
    <row r="64" spans="2:16" ht="21">
      <c r="B64" s="337" t="s">
        <v>84</v>
      </c>
      <c r="C64" s="338"/>
      <c r="D64" s="338"/>
      <c r="E64" s="338"/>
      <c r="F64" s="338"/>
      <c r="G64" s="276"/>
      <c r="H64" s="270"/>
      <c r="I64" s="425"/>
      <c r="J64" s="260"/>
      <c r="K64" s="449"/>
      <c r="L64" s="270"/>
      <c r="M64" s="264"/>
      <c r="N64" s="270"/>
      <c r="O64" s="417"/>
      <c r="P64" s="364"/>
    </row>
    <row r="65" spans="1:16" ht="18.75">
      <c r="B65" s="271" t="s">
        <v>85</v>
      </c>
      <c r="C65" s="272" t="s">
        <v>86</v>
      </c>
      <c r="D65" s="273"/>
      <c r="E65" s="274"/>
      <c r="F65" s="274"/>
      <c r="G65" s="265" t="s">
        <v>21</v>
      </c>
      <c r="H65" s="309">
        <v>64</v>
      </c>
      <c r="I65" s="258">
        <v>64</v>
      </c>
      <c r="J65" s="259"/>
      <c r="K65" s="446">
        <v>64</v>
      </c>
      <c r="L65" s="309">
        <v>64</v>
      </c>
      <c r="M65" s="259">
        <v>64</v>
      </c>
      <c r="N65" s="309">
        <v>64</v>
      </c>
      <c r="O65" s="414"/>
      <c r="P65" s="259"/>
    </row>
    <row r="66" spans="1:16" ht="18.75">
      <c r="B66" s="249" t="s">
        <v>87</v>
      </c>
      <c r="C66" s="251" t="s">
        <v>88</v>
      </c>
      <c r="D66" s="261"/>
      <c r="E66" s="252"/>
      <c r="F66" s="252"/>
      <c r="G66" s="263" t="s">
        <v>21</v>
      </c>
      <c r="H66" s="309">
        <v>17</v>
      </c>
      <c r="I66" s="144">
        <v>16</v>
      </c>
      <c r="J66" s="366"/>
      <c r="K66" s="446">
        <v>16</v>
      </c>
      <c r="L66" s="309">
        <v>17</v>
      </c>
      <c r="M66" s="367">
        <v>15</v>
      </c>
      <c r="N66" s="309">
        <v>17</v>
      </c>
      <c r="O66" s="367"/>
      <c r="P66" s="366"/>
    </row>
    <row r="67" spans="1:16" ht="20.25" customHeight="1">
      <c r="B67" s="29"/>
      <c r="C67" s="29"/>
      <c r="D67" s="29"/>
      <c r="E67" s="29"/>
      <c r="F67" s="29"/>
      <c r="G67" s="29"/>
      <c r="H67" s="29"/>
      <c r="I67" s="103"/>
      <c r="J67" s="289"/>
      <c r="K67" s="290"/>
      <c r="L67" s="291"/>
      <c r="M67" s="29"/>
      <c r="N67" s="29"/>
      <c r="O67" s="29"/>
      <c r="P67" s="29"/>
    </row>
    <row r="68" spans="1:16" s="211" customFormat="1" ht="19.5">
      <c r="B68" s="429" t="s">
        <v>175</v>
      </c>
      <c r="C68" s="430"/>
      <c r="D68" s="430"/>
      <c r="E68" s="430"/>
      <c r="F68" s="430"/>
      <c r="G68" s="430"/>
      <c r="H68" s="430"/>
      <c r="I68" s="430"/>
      <c r="J68" s="430"/>
      <c r="K68" s="431"/>
      <c r="L68" s="430"/>
      <c r="M68" s="430"/>
      <c r="N68" s="430"/>
      <c r="O68" s="430"/>
      <c r="P68" s="430"/>
    </row>
    <row r="69" spans="1:16" s="211" customFormat="1" ht="19.5">
      <c r="B69" s="432" t="s">
        <v>180</v>
      </c>
      <c r="C69" s="210"/>
      <c r="D69" s="210"/>
      <c r="E69" s="210"/>
      <c r="F69" s="210"/>
      <c r="G69" s="210"/>
      <c r="H69" s="210"/>
      <c r="I69" s="210"/>
      <c r="J69" s="210"/>
      <c r="K69" s="292"/>
      <c r="L69" s="210"/>
      <c r="M69" s="210"/>
      <c r="N69" s="210"/>
      <c r="O69" s="210"/>
      <c r="P69" s="210"/>
    </row>
    <row r="70" spans="1:16" s="242" customFormat="1" ht="20.25" customHeight="1">
      <c r="A70" s="239"/>
      <c r="B70" s="398"/>
      <c r="C70" s="240"/>
      <c r="D70" s="240"/>
      <c r="E70" s="240"/>
      <c r="F70" s="240"/>
      <c r="G70" s="240"/>
      <c r="H70" s="240"/>
      <c r="I70" s="240"/>
      <c r="J70" s="240"/>
      <c r="K70" s="241"/>
      <c r="L70" s="240"/>
      <c r="M70" s="240"/>
      <c r="N70" s="240"/>
      <c r="O70" s="240"/>
      <c r="P70" s="240"/>
    </row>
    <row r="71" spans="1:16" s="211" customFormat="1" ht="19.5">
      <c r="B71" s="429" t="s">
        <v>189</v>
      </c>
      <c r="C71" s="430"/>
      <c r="D71" s="430"/>
      <c r="E71" s="430"/>
      <c r="F71" s="430"/>
      <c r="G71" s="430"/>
      <c r="H71" s="430"/>
      <c r="I71" s="430"/>
      <c r="J71" s="430"/>
      <c r="K71" s="431"/>
      <c r="L71" s="430"/>
      <c r="M71" s="430"/>
      <c r="N71" s="430"/>
      <c r="O71" s="430"/>
      <c r="P71" s="430"/>
    </row>
    <row r="72" spans="1:16" s="211" customFormat="1" ht="19.5">
      <c r="B72" s="440" t="s">
        <v>99</v>
      </c>
      <c r="C72" s="210"/>
      <c r="D72" s="210"/>
      <c r="E72" s="210"/>
      <c r="F72" s="210"/>
      <c r="G72" s="210"/>
      <c r="H72" s="210"/>
      <c r="I72" s="210"/>
      <c r="J72" s="210"/>
      <c r="K72" s="292"/>
      <c r="L72" s="210"/>
      <c r="M72" s="210"/>
      <c r="N72" s="210"/>
      <c r="O72" s="210"/>
      <c r="P72" s="210"/>
    </row>
    <row r="73" spans="1:16" s="211" customFormat="1" ht="19.5">
      <c r="B73" s="432" t="s">
        <v>194</v>
      </c>
      <c r="C73" s="210"/>
      <c r="D73" s="210"/>
      <c r="E73" s="210"/>
      <c r="F73" s="210"/>
      <c r="G73" s="210"/>
      <c r="H73" s="210"/>
      <c r="I73" s="210"/>
      <c r="J73" s="210"/>
      <c r="K73" s="292"/>
      <c r="L73" s="210"/>
      <c r="M73" s="210"/>
      <c r="N73" s="210"/>
      <c r="O73" s="210"/>
      <c r="P73" s="210"/>
    </row>
    <row r="74" spans="1:16" s="242" customFormat="1" ht="20.25" customHeight="1">
      <c r="A74" s="239"/>
      <c r="B74" s="240" t="s">
        <v>191</v>
      </c>
      <c r="C74" s="240"/>
      <c r="D74" s="240"/>
      <c r="E74" s="240"/>
      <c r="F74" s="240"/>
      <c r="G74" s="240"/>
      <c r="H74" s="240"/>
      <c r="I74" s="240"/>
      <c r="J74" s="240"/>
      <c r="K74" s="241"/>
      <c r="L74" s="240"/>
      <c r="M74" s="240"/>
      <c r="N74" s="240"/>
      <c r="O74" s="240"/>
      <c r="P74" s="240"/>
    </row>
    <row r="75" spans="1:16" s="211" customFormat="1" ht="19.5">
      <c r="B75" s="432" t="s">
        <v>192</v>
      </c>
      <c r="C75" s="210"/>
      <c r="D75" s="210"/>
      <c r="E75" s="210"/>
      <c r="F75" s="210"/>
      <c r="G75" s="210"/>
      <c r="H75" s="210"/>
      <c r="I75" s="210"/>
      <c r="J75" s="210"/>
      <c r="K75" s="292"/>
      <c r="L75" s="210"/>
      <c r="M75" s="210"/>
      <c r="N75" s="210"/>
      <c r="O75" s="210"/>
      <c r="P75" s="210"/>
    </row>
    <row r="76" spans="1:16" s="211" customFormat="1" ht="19.5">
      <c r="B76" s="432" t="s">
        <v>213</v>
      </c>
      <c r="C76" s="210"/>
      <c r="D76" s="210"/>
      <c r="E76" s="210"/>
      <c r="F76" s="210"/>
      <c r="G76" s="210"/>
      <c r="H76" s="210"/>
      <c r="I76" s="210"/>
      <c r="J76" s="210"/>
      <c r="K76" s="292"/>
      <c r="L76" s="210"/>
      <c r="M76" s="210"/>
      <c r="N76" s="210"/>
      <c r="O76" s="210"/>
      <c r="P76" s="210"/>
    </row>
    <row r="77" spans="1:16" s="211" customFormat="1" ht="19.5">
      <c r="B77" s="432" t="s">
        <v>209</v>
      </c>
      <c r="C77" s="210"/>
      <c r="D77" s="210"/>
      <c r="E77" s="210"/>
      <c r="F77" s="210"/>
      <c r="G77" s="210"/>
      <c r="H77" s="210"/>
      <c r="I77" s="210"/>
      <c r="J77" s="210"/>
      <c r="K77" s="292"/>
      <c r="L77" s="210"/>
      <c r="M77" s="210"/>
      <c r="N77" s="210"/>
      <c r="O77" s="210"/>
      <c r="P77" s="210"/>
    </row>
    <row r="78" spans="1:16" s="211" customFormat="1" ht="19.5">
      <c r="B78" s="432" t="s">
        <v>210</v>
      </c>
      <c r="C78" s="210"/>
      <c r="D78" s="210"/>
      <c r="E78" s="210"/>
      <c r="F78" s="210"/>
      <c r="G78" s="210"/>
      <c r="H78" s="210"/>
      <c r="I78" s="210"/>
      <c r="J78" s="210"/>
      <c r="K78" s="292"/>
      <c r="L78" s="210"/>
      <c r="M78" s="210"/>
      <c r="N78" s="210"/>
      <c r="O78" s="210"/>
      <c r="P78" s="210"/>
    </row>
    <row r="79" spans="1:16" s="211" customFormat="1" ht="19.5">
      <c r="B79" s="432" t="s">
        <v>214</v>
      </c>
      <c r="C79" s="210"/>
      <c r="D79" s="210"/>
      <c r="E79" s="210"/>
      <c r="F79" s="210"/>
      <c r="G79" s="210"/>
      <c r="H79" s="210"/>
      <c r="I79" s="210"/>
      <c r="J79" s="210"/>
      <c r="K79" s="292"/>
      <c r="L79" s="210"/>
      <c r="M79" s="210"/>
      <c r="N79" s="210"/>
      <c r="O79" s="210"/>
      <c r="P79" s="210"/>
    </row>
    <row r="80" spans="1:16" s="211" customFormat="1" ht="19.5">
      <c r="B80" s="432" t="s">
        <v>215</v>
      </c>
      <c r="C80" s="210"/>
      <c r="D80" s="210"/>
      <c r="E80" s="210"/>
      <c r="F80" s="210"/>
      <c r="G80" s="210"/>
      <c r="H80" s="210"/>
      <c r="I80" s="210"/>
      <c r="J80" s="210"/>
      <c r="K80" s="292"/>
      <c r="L80" s="210"/>
      <c r="M80" s="210"/>
      <c r="N80" s="210"/>
      <c r="O80" s="210"/>
      <c r="P80" s="210"/>
    </row>
    <row r="81" spans="2:16" s="211" customFormat="1" ht="19.5">
      <c r="B81" s="432" t="s">
        <v>211</v>
      </c>
      <c r="C81" s="210"/>
      <c r="D81" s="210"/>
      <c r="E81" s="210"/>
      <c r="F81" s="210"/>
      <c r="G81" s="210"/>
      <c r="H81" s="210"/>
      <c r="I81" s="210"/>
      <c r="J81" s="210"/>
      <c r="K81" s="292"/>
      <c r="L81" s="210"/>
      <c r="M81" s="210"/>
      <c r="N81" s="210"/>
      <c r="O81" s="210"/>
      <c r="P81" s="210"/>
    </row>
    <row r="82" spans="2:16" s="211" customFormat="1" ht="19.5">
      <c r="B82" s="432" t="s">
        <v>212</v>
      </c>
      <c r="C82" s="210"/>
      <c r="D82" s="210"/>
      <c r="E82" s="210"/>
      <c r="F82" s="210"/>
      <c r="G82" s="210"/>
      <c r="H82" s="210"/>
      <c r="I82" s="210"/>
      <c r="J82" s="210"/>
      <c r="K82" s="292"/>
      <c r="L82" s="210"/>
      <c r="M82" s="210"/>
      <c r="N82" s="210"/>
      <c r="O82" s="210"/>
      <c r="P82" s="210"/>
    </row>
    <row r="83" spans="2:16" s="211" customFormat="1" ht="19.5">
      <c r="B83" s="432"/>
      <c r="C83" s="210"/>
      <c r="D83" s="210"/>
      <c r="E83" s="210"/>
      <c r="F83" s="210"/>
      <c r="G83" s="210"/>
      <c r="H83" s="210"/>
      <c r="I83" s="210"/>
      <c r="J83" s="210"/>
      <c r="K83" s="292"/>
      <c r="L83" s="210"/>
      <c r="M83" s="210"/>
      <c r="N83" s="210"/>
      <c r="O83" s="210"/>
      <c r="P83" s="210"/>
    </row>
    <row r="84" spans="2:16" s="211" customFormat="1" ht="19.5">
      <c r="B84" s="440" t="s">
        <v>118</v>
      </c>
      <c r="C84" s="432"/>
      <c r="D84" s="210"/>
      <c r="E84" s="210"/>
      <c r="F84" s="210"/>
      <c r="G84" s="210"/>
      <c r="H84" s="210"/>
      <c r="I84" s="210"/>
      <c r="J84" s="210"/>
      <c r="K84" s="292"/>
      <c r="L84" s="210"/>
      <c r="M84" s="210"/>
      <c r="N84" s="210"/>
      <c r="O84" s="210"/>
      <c r="P84" s="210"/>
    </row>
    <row r="85" spans="2:16" s="211" customFormat="1" ht="19.5">
      <c r="B85" s="432" t="s">
        <v>190</v>
      </c>
      <c r="C85" s="432"/>
      <c r="D85" s="210"/>
      <c r="E85" s="210"/>
      <c r="F85" s="210"/>
      <c r="G85" s="210"/>
      <c r="H85" s="210"/>
      <c r="I85" s="210"/>
      <c r="J85" s="210"/>
      <c r="K85" s="292"/>
      <c r="L85" s="210"/>
      <c r="M85" s="210"/>
      <c r="N85" s="210"/>
      <c r="O85" s="210"/>
      <c r="P85" s="210"/>
    </row>
    <row r="86" spans="2:16" s="211" customFormat="1" ht="19.5">
      <c r="B86" s="432" t="s">
        <v>193</v>
      </c>
      <c r="C86" s="432"/>
      <c r="D86" s="210"/>
      <c r="E86" s="210"/>
      <c r="F86" s="210"/>
      <c r="G86" s="210"/>
      <c r="H86" s="210"/>
      <c r="I86" s="210"/>
      <c r="J86" s="210"/>
      <c r="K86" s="292"/>
      <c r="L86" s="210"/>
      <c r="M86" s="210"/>
      <c r="N86" s="210"/>
      <c r="O86" s="210"/>
      <c r="P86" s="210"/>
    </row>
    <row r="87" spans="2:16" s="211" customFormat="1" ht="19.5">
      <c r="B87" s="432"/>
      <c r="C87" s="432"/>
      <c r="D87" s="210"/>
      <c r="E87" s="210"/>
      <c r="F87" s="210"/>
      <c r="G87" s="210"/>
      <c r="H87" s="210"/>
      <c r="I87" s="210"/>
      <c r="J87" s="210"/>
      <c r="K87" s="292"/>
      <c r="L87" s="210"/>
      <c r="M87" s="210"/>
      <c r="N87" s="210"/>
      <c r="O87" s="210"/>
      <c r="P87" s="210"/>
    </row>
    <row r="88" spans="2:16" s="211" customFormat="1" ht="19.5">
      <c r="B88" s="441" t="s">
        <v>216</v>
      </c>
      <c r="C88" s="432"/>
      <c r="D88" s="210"/>
      <c r="E88" s="210"/>
      <c r="F88" s="210"/>
      <c r="G88" s="210"/>
      <c r="H88" s="210"/>
      <c r="I88" s="210"/>
      <c r="J88" s="210"/>
      <c r="K88" s="292"/>
      <c r="L88" s="210"/>
      <c r="M88" s="210"/>
      <c r="N88" s="210"/>
      <c r="O88" s="210"/>
      <c r="P88" s="210"/>
    </row>
    <row r="89" spans="2:16" ht="17.25" customHeight="1">
      <c r="B89" s="29"/>
      <c r="C89" s="29"/>
      <c r="D89" s="29"/>
      <c r="E89" s="29"/>
      <c r="F89" s="29"/>
      <c r="G89" s="29"/>
      <c r="H89" s="289"/>
      <c r="I89" s="289"/>
      <c r="J89" s="289"/>
      <c r="K89" s="290"/>
      <c r="L89" s="291"/>
      <c r="M89" s="29"/>
      <c r="N89" s="29"/>
      <c r="O89" s="29"/>
      <c r="P89" s="29"/>
    </row>
    <row r="90" spans="2:16" s="211" customFormat="1" ht="19.5">
      <c r="B90" s="429" t="s">
        <v>247</v>
      </c>
      <c r="C90" s="430"/>
      <c r="D90" s="430"/>
      <c r="E90" s="430"/>
      <c r="F90" s="430"/>
      <c r="G90" s="430"/>
      <c r="H90" s="430"/>
      <c r="I90" s="430"/>
      <c r="J90" s="430"/>
      <c r="K90" s="431"/>
      <c r="L90" s="430"/>
      <c r="M90" s="430"/>
      <c r="N90" s="430"/>
      <c r="O90" s="430"/>
      <c r="P90" s="430"/>
    </row>
    <row r="91" spans="2:16" s="460" customFormat="1" ht="19.5">
      <c r="B91" s="459" t="s">
        <v>99</v>
      </c>
    </row>
    <row r="92" spans="2:16" s="460" customFormat="1" ht="19.5">
      <c r="B92" s="460" t="s">
        <v>234</v>
      </c>
    </row>
    <row r="93" spans="2:16" s="460" customFormat="1" ht="19.5">
      <c r="B93" s="460" t="s">
        <v>238</v>
      </c>
    </row>
    <row r="94" spans="2:16" s="460" customFormat="1" ht="19.5"/>
    <row r="95" spans="2:16" s="460" customFormat="1" ht="19.5">
      <c r="B95" s="459" t="s">
        <v>118</v>
      </c>
    </row>
    <row r="96" spans="2:16" s="461" customFormat="1" ht="19.5">
      <c r="B96" s="441" t="s">
        <v>230</v>
      </c>
      <c r="C96" s="441"/>
      <c r="D96" s="292"/>
      <c r="E96" s="292"/>
      <c r="F96" s="292"/>
      <c r="G96" s="292"/>
      <c r="H96" s="292"/>
      <c r="I96" s="292"/>
      <c r="J96" s="292"/>
      <c r="K96" s="292"/>
      <c r="L96" s="292"/>
      <c r="M96" s="292"/>
      <c r="N96" s="292"/>
      <c r="O96" s="292"/>
      <c r="P96" s="292"/>
    </row>
    <row r="97" spans="2:16" s="461" customFormat="1" ht="19.5">
      <c r="B97" s="441" t="s">
        <v>237</v>
      </c>
      <c r="C97" s="441"/>
      <c r="D97" s="292"/>
      <c r="E97" s="292"/>
      <c r="F97" s="292"/>
      <c r="G97" s="292"/>
      <c r="H97" s="292"/>
      <c r="I97" s="292"/>
      <c r="J97" s="292"/>
      <c r="K97" s="292"/>
      <c r="L97" s="292"/>
      <c r="M97" s="292"/>
      <c r="N97" s="292"/>
      <c r="O97" s="292"/>
      <c r="P97" s="292"/>
    </row>
    <row r="98" spans="2:16" s="461" customFormat="1" ht="19.5">
      <c r="B98" s="441" t="s">
        <v>236</v>
      </c>
      <c r="C98" s="441"/>
      <c r="D98" s="292"/>
      <c r="E98" s="292"/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292"/>
    </row>
    <row r="99" spans="2:16" s="211" customFormat="1" ht="19.5">
      <c r="B99" s="432"/>
      <c r="C99" s="432"/>
      <c r="D99" s="210"/>
      <c r="E99" s="210"/>
      <c r="F99" s="210"/>
      <c r="G99" s="210"/>
      <c r="H99" s="210"/>
      <c r="I99" s="210"/>
      <c r="J99" s="210"/>
      <c r="K99" s="292"/>
      <c r="L99" s="210"/>
      <c r="M99" s="210"/>
      <c r="N99" s="210"/>
      <c r="O99" s="210"/>
      <c r="P99" s="210"/>
    </row>
    <row r="100" spans="2:16" s="463" customFormat="1" ht="19.5">
      <c r="B100" s="429" t="s">
        <v>248</v>
      </c>
      <c r="C100" s="462"/>
      <c r="D100" s="462"/>
      <c r="E100" s="462"/>
      <c r="F100" s="462"/>
      <c r="G100" s="462"/>
      <c r="H100" s="462"/>
      <c r="I100" s="462"/>
      <c r="J100" s="462"/>
      <c r="K100" s="429"/>
      <c r="L100" s="462"/>
      <c r="M100" s="462"/>
      <c r="N100" s="462"/>
      <c r="O100" s="462"/>
      <c r="P100" s="462"/>
    </row>
    <row r="101" spans="2:16" s="463" customFormat="1" ht="19.5">
      <c r="B101" s="440" t="s">
        <v>252</v>
      </c>
      <c r="C101" s="432"/>
      <c r="D101" s="432"/>
      <c r="E101" s="432"/>
      <c r="F101" s="432"/>
      <c r="G101" s="432"/>
      <c r="H101" s="432"/>
      <c r="I101" s="432"/>
      <c r="J101" s="432"/>
      <c r="K101" s="441"/>
      <c r="L101" s="432"/>
      <c r="M101" s="432"/>
      <c r="N101" s="432"/>
      <c r="O101" s="432"/>
      <c r="P101" s="432"/>
    </row>
    <row r="102" spans="2:16" s="463" customFormat="1" ht="19.5">
      <c r="B102" s="432" t="s">
        <v>253</v>
      </c>
      <c r="C102" s="432"/>
      <c r="D102" s="432"/>
      <c r="E102" s="432"/>
      <c r="F102" s="432"/>
      <c r="G102" s="432"/>
      <c r="H102" s="432"/>
      <c r="I102" s="432"/>
      <c r="J102" s="432"/>
      <c r="K102" s="441"/>
      <c r="L102" s="432"/>
      <c r="M102" s="432"/>
      <c r="N102" s="432"/>
      <c r="O102" s="432"/>
      <c r="P102" s="432"/>
    </row>
    <row r="103" spans="2:16" s="463" customFormat="1" ht="19.5">
      <c r="B103" s="463" t="s">
        <v>254</v>
      </c>
      <c r="K103" s="460"/>
    </row>
    <row r="104" spans="2:16" s="211" customFormat="1">
      <c r="K104" s="461"/>
    </row>
    <row r="141" spans="2:16" s="211" customFormat="1" ht="19.5">
      <c r="B141" s="460" t="s">
        <v>255</v>
      </c>
      <c r="K141" s="461"/>
    </row>
    <row r="143" spans="2:16" s="455" customFormat="1" ht="19.5">
      <c r="B143" s="399" t="s">
        <v>290</v>
      </c>
      <c r="C143" s="453"/>
      <c r="D143" s="453"/>
      <c r="E143" s="453"/>
      <c r="F143" s="453"/>
      <c r="G143" s="453"/>
      <c r="H143" s="453"/>
      <c r="I143" s="453"/>
      <c r="J143" s="453"/>
      <c r="K143" s="399"/>
      <c r="L143" s="453"/>
      <c r="M143" s="453"/>
      <c r="N143" s="453"/>
      <c r="O143" s="453"/>
      <c r="P143" s="453"/>
    </row>
    <row r="144" spans="2:16" s="455" customFormat="1" ht="19.5">
      <c r="B144" s="469" t="s">
        <v>270</v>
      </c>
      <c r="K144" s="444"/>
    </row>
    <row r="145" spans="2:16" s="455" customFormat="1" ht="19.5">
      <c r="B145" s="455" t="s">
        <v>271</v>
      </c>
      <c r="K145" s="444"/>
    </row>
    <row r="146" spans="2:16" s="455" customFormat="1" ht="19.5">
      <c r="B146" s="294" t="s">
        <v>259</v>
      </c>
      <c r="C146" s="294"/>
      <c r="D146" s="294"/>
      <c r="E146" s="294"/>
      <c r="F146" s="294"/>
      <c r="G146" s="294"/>
      <c r="H146" s="294"/>
      <c r="I146" s="294"/>
      <c r="J146" s="294"/>
      <c r="K146" s="293"/>
      <c r="L146" s="294"/>
      <c r="M146" s="294"/>
      <c r="N146" s="294"/>
      <c r="O146" s="294"/>
      <c r="P146" s="294"/>
    </row>
    <row r="147" spans="2:16" s="455" customFormat="1" ht="19.5">
      <c r="B147" s="294"/>
      <c r="C147" s="294"/>
      <c r="D147" s="294"/>
      <c r="E147" s="294"/>
      <c r="F147" s="294"/>
      <c r="G147" s="294"/>
      <c r="H147" s="294"/>
      <c r="I147" s="294"/>
      <c r="J147" s="294"/>
      <c r="K147" s="293"/>
      <c r="L147" s="294"/>
      <c r="M147" s="294"/>
      <c r="N147" s="294"/>
      <c r="O147" s="294"/>
      <c r="P147" s="294"/>
    </row>
    <row r="148" spans="2:16" s="455" customFormat="1" ht="19.5">
      <c r="B148" s="454" t="s">
        <v>99</v>
      </c>
      <c r="C148" s="294"/>
      <c r="D148" s="294"/>
      <c r="E148" s="294"/>
      <c r="F148" s="294"/>
      <c r="G148" s="294"/>
      <c r="H148" s="294"/>
      <c r="I148" s="294"/>
      <c r="J148" s="294"/>
      <c r="K148" s="293"/>
      <c r="L148" s="294"/>
      <c r="M148" s="294"/>
      <c r="N148" s="294"/>
      <c r="O148" s="294"/>
      <c r="P148" s="294"/>
    </row>
    <row r="149" spans="2:16" s="455" customFormat="1" ht="19.5">
      <c r="B149" s="475" t="s">
        <v>278</v>
      </c>
      <c r="C149" s="475"/>
      <c r="D149" s="475"/>
      <c r="E149" s="475"/>
      <c r="K149" s="444"/>
    </row>
    <row r="150" spans="2:16" s="455" customFormat="1" ht="19.5">
      <c r="B150" s="455" t="s">
        <v>273</v>
      </c>
      <c r="K150" s="444"/>
    </row>
    <row r="151" spans="2:16" s="455" customFormat="1" ht="19.5">
      <c r="B151" s="455" t="s">
        <v>292</v>
      </c>
      <c r="K151" s="444"/>
    </row>
    <row r="152" spans="2:16" s="455" customFormat="1" ht="19.5">
      <c r="B152" s="455" t="s">
        <v>289</v>
      </c>
      <c r="K152" s="444"/>
    </row>
    <row r="153" spans="2:16" s="455" customFormat="1" ht="19.5">
      <c r="B153" s="455" t="s">
        <v>293</v>
      </c>
      <c r="K153" s="444"/>
    </row>
    <row r="154" spans="2:16" s="455" customFormat="1" ht="19.5">
      <c r="B154" s="469"/>
      <c r="K154" s="444"/>
    </row>
    <row r="155" spans="2:16" s="455" customFormat="1" ht="19.5">
      <c r="B155" s="469" t="s">
        <v>252</v>
      </c>
      <c r="K155" s="444"/>
    </row>
    <row r="156" spans="2:16" s="455" customFormat="1" ht="19.5">
      <c r="B156" s="478" t="s">
        <v>294</v>
      </c>
      <c r="K156" s="444"/>
    </row>
    <row r="157" spans="2:16" s="455" customFormat="1" ht="19.5">
      <c r="B157" s="455" t="s">
        <v>279</v>
      </c>
      <c r="K157" s="444"/>
    </row>
    <row r="158" spans="2:16" s="455" customFormat="1" ht="19.5">
      <c r="B158" s="455" t="s">
        <v>288</v>
      </c>
      <c r="K158" s="444"/>
    </row>
    <row r="159" spans="2:16" s="455" customFormat="1" ht="19.5">
      <c r="B159" s="455" t="s">
        <v>295</v>
      </c>
      <c r="K159" s="444"/>
    </row>
    <row r="160" spans="2:16" s="455" customFormat="1" ht="19.5">
      <c r="B160" s="455" t="s">
        <v>280</v>
      </c>
      <c r="K160" s="444"/>
    </row>
    <row r="161" spans="2:11" s="455" customFormat="1" ht="19.5">
      <c r="K161" s="444"/>
    </row>
    <row r="162" spans="2:11" s="455" customFormat="1" ht="19.5">
      <c r="B162" s="469" t="s">
        <v>276</v>
      </c>
      <c r="K162" s="444"/>
    </row>
    <row r="163" spans="2:11" s="455" customFormat="1" ht="19.5">
      <c r="B163" s="455" t="s">
        <v>277</v>
      </c>
      <c r="K163" s="444"/>
    </row>
    <row r="164" spans="2:11" s="455" customFormat="1" ht="19.5">
      <c r="K164" s="444"/>
    </row>
    <row r="184" spans="2:11" s="455" customFormat="1" ht="19.5">
      <c r="B184" s="469" t="s">
        <v>283</v>
      </c>
      <c r="K184" s="444"/>
    </row>
    <row r="185" spans="2:11" s="455" customFormat="1" ht="19.5">
      <c r="B185" s="455" t="s">
        <v>286</v>
      </c>
      <c r="K185" s="444"/>
    </row>
    <row r="186" spans="2:11" s="455" customFormat="1" ht="19.5">
      <c r="B186" s="455" t="s">
        <v>285</v>
      </c>
      <c r="K186" s="444"/>
    </row>
    <row r="187" spans="2:11" s="455" customFormat="1" ht="19.5">
      <c r="K187" s="444"/>
    </row>
    <row r="188" spans="2:11" s="455" customFormat="1" ht="19.5">
      <c r="B188" s="469" t="s">
        <v>282</v>
      </c>
      <c r="K188" s="444"/>
    </row>
    <row r="189" spans="2:11" s="455" customFormat="1" ht="19.5">
      <c r="B189" s="455" t="s">
        <v>263</v>
      </c>
      <c r="K189" s="444"/>
    </row>
    <row r="190" spans="2:11" s="455" customFormat="1" ht="19.5">
      <c r="B190" s="455" t="s">
        <v>264</v>
      </c>
      <c r="K190" s="444"/>
    </row>
    <row r="191" spans="2:11" s="455" customFormat="1" ht="19.5">
      <c r="B191" s="455" t="s">
        <v>284</v>
      </c>
      <c r="K191" s="444"/>
    </row>
    <row r="193" spans="2:2" ht="19.5">
      <c r="B193" s="455" t="s">
        <v>287</v>
      </c>
    </row>
  </sheetData>
  <mergeCells count="8">
    <mergeCell ref="C45:F45"/>
    <mergeCell ref="C57:F57"/>
    <mergeCell ref="B7:F7"/>
    <mergeCell ref="B40:F40"/>
    <mergeCell ref="B2:L2"/>
    <mergeCell ref="D1:M1"/>
    <mergeCell ref="H41:P41"/>
    <mergeCell ref="B3:M3"/>
  </mergeCells>
  <phoneticPr fontId="26" type="noConversion"/>
  <printOptions horizontalCentered="1"/>
  <pageMargins left="0.19685039370078741" right="0.19685039370078741" top="0.39370078740157483" bottom="0.35433070866141736" header="0.39370078740157483" footer="0.19685039370078741"/>
  <pageSetup paperSize="9" scale="51" orientation="portrait" r:id="rId1"/>
  <rowBreaks count="1" manualBreakCount="1">
    <brk id="39" max="1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194"/>
  <sheetViews>
    <sheetView showGridLines="0" view="pageBreakPreview" topLeftCell="A52" zoomScale="60" zoomScaleNormal="60" workbookViewId="0">
      <selection activeCell="O48" sqref="O48:O49"/>
    </sheetView>
  </sheetViews>
  <sheetFormatPr defaultColWidth="12" defaultRowHeight="11.25"/>
  <cols>
    <col min="1" max="1" width="8.33203125" customWidth="1"/>
    <col min="2" max="2" width="15.83203125" customWidth="1"/>
    <col min="3" max="3" width="21" customWidth="1"/>
    <col min="4" max="4" width="14.33203125" customWidth="1"/>
    <col min="5" max="5" width="19.83203125" customWidth="1"/>
    <col min="6" max="6" width="62.33203125" bestFit="1" customWidth="1"/>
    <col min="7" max="7" width="18.83203125" customWidth="1"/>
    <col min="8" max="8" width="15.33203125" style="222" hidden="1" customWidth="1"/>
    <col min="9" max="9" width="16.5" style="222" hidden="1" customWidth="1"/>
    <col min="10" max="10" width="16" style="222" hidden="1" customWidth="1"/>
    <col min="11" max="11" width="16" style="228" hidden="1" customWidth="1"/>
    <col min="12" max="12" width="15.33203125" style="232" customWidth="1"/>
    <col min="13" max="13" width="15.33203125" customWidth="1"/>
    <col min="14" max="14" width="33.1640625" customWidth="1"/>
    <col min="15" max="16" width="15.33203125" customWidth="1"/>
    <col min="17" max="17" width="8.83203125" customWidth="1"/>
    <col min="18" max="18" width="12.6640625" customWidth="1"/>
  </cols>
  <sheetData>
    <row r="1" spans="1:18" s="1" customFormat="1" ht="42" customHeight="1">
      <c r="A1" s="61"/>
      <c r="B1" s="62"/>
      <c r="C1" s="62"/>
      <c r="D1" s="628" t="s">
        <v>16</v>
      </c>
      <c r="E1" s="628"/>
      <c r="F1" s="628"/>
      <c r="G1" s="628"/>
      <c r="H1" s="628"/>
      <c r="I1" s="628"/>
      <c r="J1" s="628"/>
      <c r="K1" s="628"/>
      <c r="L1" s="628"/>
      <c r="M1" s="628"/>
      <c r="N1" s="63" t="str">
        <f>'TECHNICAL SHEET GARMENT'!J1</f>
        <v>WINTER 2018/19</v>
      </c>
      <c r="O1" s="62"/>
      <c r="P1" s="62"/>
      <c r="Q1" s="64"/>
      <c r="R1" s="206"/>
    </row>
    <row r="2" spans="1:18" s="4" customFormat="1" ht="19.5">
      <c r="A2" s="66" t="str">
        <f>'TECHNICAL SHEET GARMENT'!A2</f>
        <v>LFV11492</v>
      </c>
      <c r="B2" s="627" t="str">
        <f>'TECHNICAL SHEET GARMENT'!B2:I2</f>
        <v>LD ULSTER 3in1 JKT</v>
      </c>
      <c r="C2" s="627"/>
      <c r="D2" s="627"/>
      <c r="E2" s="627"/>
      <c r="F2" s="627"/>
      <c r="G2" s="627"/>
      <c r="H2" s="627"/>
      <c r="I2" s="627"/>
      <c r="J2" s="627"/>
      <c r="K2" s="627"/>
      <c r="L2" s="627"/>
      <c r="M2" s="65"/>
      <c r="N2" s="65" t="s">
        <v>2</v>
      </c>
      <c r="O2" s="66" t="str">
        <f>'TECHNICAL SHEET GARMENT'!K2</f>
        <v>V1</v>
      </c>
      <c r="P2" s="65"/>
      <c r="Q2" s="67"/>
      <c r="R2" s="8"/>
    </row>
    <row r="3" spans="1:18" s="3" customFormat="1" ht="16.5">
      <c r="A3" s="477" t="str">
        <f>'TECHNICAL SHEET GARMENT'!A3</f>
        <v>FABRIC:</v>
      </c>
      <c r="B3" s="630" t="str">
        <f>+'TECHNICAL SHEET GARMENT'!B3:I3</f>
        <v>PFM0025V45 3L - FLYING TEX</v>
      </c>
      <c r="C3" s="630"/>
      <c r="D3" s="630"/>
      <c r="E3" s="630"/>
      <c r="F3" s="630"/>
      <c r="G3" s="630"/>
      <c r="H3" s="630"/>
      <c r="I3" s="630"/>
      <c r="J3" s="630"/>
      <c r="K3" s="630"/>
      <c r="L3" s="630"/>
      <c r="M3" s="630"/>
      <c r="N3" s="68" t="s">
        <v>14</v>
      </c>
      <c r="O3" s="72"/>
      <c r="P3" s="193" t="str">
        <f>'TECHNICAL SHEET GARMENT'!L3</f>
        <v>MARJORIE</v>
      </c>
      <c r="Q3" s="74"/>
      <c r="R3" s="24"/>
    </row>
    <row r="4" spans="1:18" s="3" customFormat="1" ht="17.25" thickBot="1">
      <c r="A4" s="146" t="s">
        <v>1</v>
      </c>
      <c r="B4" s="69">
        <f ca="1">'TECHNICAL SHEET GARMENT'!B4</f>
        <v>43833</v>
      </c>
      <c r="C4" s="69"/>
      <c r="D4" s="70"/>
      <c r="E4" s="70"/>
      <c r="F4" s="70"/>
      <c r="G4" s="70"/>
      <c r="H4" s="223"/>
      <c r="I4" s="223"/>
      <c r="J4" s="223"/>
      <c r="K4" s="234"/>
      <c r="L4" s="229"/>
      <c r="M4" s="70"/>
      <c r="N4" s="85" t="str">
        <f>'TECHNICAL SHEET GARMENT'!J4</f>
        <v xml:space="preserve">SUPPLIER : </v>
      </c>
      <c r="O4" s="73"/>
      <c r="P4" s="302" t="str">
        <f>'TECHNICAL SHEET GARMENT'!L4</f>
        <v>PRIMA CHANNEL</v>
      </c>
      <c r="Q4" s="75"/>
      <c r="R4" s="24"/>
    </row>
    <row r="5" spans="1:18" s="1" customFormat="1" ht="16.5">
      <c r="A5" s="31"/>
      <c r="B5" s="113"/>
      <c r="C5" s="27"/>
      <c r="D5" s="27"/>
      <c r="E5" s="27"/>
      <c r="F5" s="27"/>
      <c r="G5" s="27"/>
      <c r="H5" s="220"/>
      <c r="I5" s="220"/>
      <c r="J5" s="220"/>
      <c r="K5" s="225"/>
      <c r="L5" s="230"/>
      <c r="M5" s="27"/>
      <c r="N5" s="45"/>
      <c r="O5" s="45"/>
      <c r="P5" s="45"/>
      <c r="Q5" s="46"/>
      <c r="R5" s="206"/>
    </row>
    <row r="6" spans="1:18" ht="17.25" hidden="1" thickBot="1">
      <c r="A6" s="115"/>
      <c r="B6" s="23"/>
      <c r="C6" s="30" t="s">
        <v>17</v>
      </c>
      <c r="D6" s="23"/>
      <c r="E6" s="23"/>
      <c r="F6" s="23"/>
      <c r="G6" s="23"/>
      <c r="H6" s="221"/>
      <c r="I6" s="221"/>
      <c r="J6" s="221"/>
      <c r="K6" s="226"/>
      <c r="L6" s="231"/>
      <c r="M6" s="23"/>
      <c r="N6" s="23"/>
      <c r="O6" s="23"/>
      <c r="P6" s="23"/>
      <c r="Q6" s="116"/>
      <c r="R6" s="23"/>
    </row>
    <row r="7" spans="1:18" s="100" customFormat="1" ht="58.5" hidden="1" customHeight="1">
      <c r="A7" s="131"/>
      <c r="B7" s="621" t="s">
        <v>298</v>
      </c>
      <c r="C7" s="622"/>
      <c r="D7" s="622"/>
      <c r="E7" s="622"/>
      <c r="F7" s="623"/>
      <c r="G7" s="187" t="s">
        <v>18</v>
      </c>
      <c r="H7" s="188" t="s">
        <v>103</v>
      </c>
      <c r="I7" s="189" t="s">
        <v>187</v>
      </c>
      <c r="J7" s="330" t="s">
        <v>208</v>
      </c>
      <c r="K7" s="227" t="s">
        <v>249</v>
      </c>
      <c r="L7" s="330" t="s">
        <v>251</v>
      </c>
      <c r="M7" s="189" t="s">
        <v>268</v>
      </c>
      <c r="N7" s="330" t="s">
        <v>269</v>
      </c>
      <c r="O7" s="189"/>
      <c r="P7" s="288"/>
      <c r="Q7" s="132"/>
      <c r="R7" s="28"/>
    </row>
    <row r="8" spans="1:18" ht="21.75" hidden="1" customHeight="1">
      <c r="A8" s="115"/>
      <c r="B8" s="332" t="s">
        <v>25</v>
      </c>
      <c r="C8" s="277"/>
      <c r="D8" s="277"/>
      <c r="E8" s="277"/>
      <c r="F8" s="277"/>
      <c r="G8" s="278"/>
      <c r="H8" s="339"/>
      <c r="I8" s="339"/>
      <c r="J8" s="340"/>
      <c r="K8" s="341"/>
      <c r="L8" s="340"/>
      <c r="M8" s="342"/>
      <c r="N8" s="342"/>
      <c r="O8" s="342"/>
      <c r="P8" s="343"/>
      <c r="Q8" s="116"/>
      <c r="R8" s="23"/>
    </row>
    <row r="9" spans="1:18" s="100" customFormat="1" ht="21" hidden="1" customHeight="1">
      <c r="A9" s="131"/>
      <c r="B9" s="271" t="s">
        <v>32</v>
      </c>
      <c r="C9" s="275" t="s">
        <v>104</v>
      </c>
      <c r="D9" s="273"/>
      <c r="E9" s="274"/>
      <c r="F9" s="274"/>
      <c r="G9" s="265" t="s">
        <v>21</v>
      </c>
      <c r="H9" s="309">
        <v>38</v>
      </c>
      <c r="I9" s="224">
        <v>38.5</v>
      </c>
      <c r="J9" s="312">
        <v>37</v>
      </c>
      <c r="K9" s="130">
        <v>38</v>
      </c>
      <c r="L9" s="313">
        <v>38</v>
      </c>
      <c r="M9" s="130">
        <v>38</v>
      </c>
      <c r="N9" s="452">
        <v>37</v>
      </c>
      <c r="O9" s="130"/>
      <c r="P9" s="313"/>
      <c r="Q9" s="132"/>
      <c r="R9" s="28"/>
    </row>
    <row r="10" spans="1:18" s="100" customFormat="1" ht="21" hidden="1" customHeight="1">
      <c r="A10" s="131"/>
      <c r="B10" s="253" t="s">
        <v>33</v>
      </c>
      <c r="C10" s="268" t="s">
        <v>19</v>
      </c>
      <c r="D10" s="245"/>
      <c r="E10" s="250"/>
      <c r="F10" s="250"/>
      <c r="G10" s="263" t="s">
        <v>20</v>
      </c>
      <c r="H10" s="309">
        <v>52.5</v>
      </c>
      <c r="I10" s="130">
        <v>52.5</v>
      </c>
      <c r="J10" s="313"/>
      <c r="K10" s="130">
        <v>52</v>
      </c>
      <c r="L10" s="313">
        <v>52</v>
      </c>
      <c r="M10" s="130">
        <v>53</v>
      </c>
      <c r="N10" s="313">
        <v>52</v>
      </c>
      <c r="O10" s="130"/>
      <c r="P10" s="313"/>
      <c r="Q10" s="132"/>
      <c r="R10" s="28"/>
    </row>
    <row r="11" spans="1:18" s="100" customFormat="1" ht="21" hidden="1" customHeight="1">
      <c r="A11" s="131"/>
      <c r="B11" s="253" t="s">
        <v>34</v>
      </c>
      <c r="C11" s="268" t="s">
        <v>105</v>
      </c>
      <c r="D11" s="245"/>
      <c r="E11" s="250"/>
      <c r="F11" s="250"/>
      <c r="G11" s="263" t="s">
        <v>20</v>
      </c>
      <c r="H11" s="309">
        <v>48</v>
      </c>
      <c r="I11" s="426">
        <v>48</v>
      </c>
      <c r="J11" s="313"/>
      <c r="K11" s="130">
        <v>48</v>
      </c>
      <c r="L11" s="452">
        <v>52</v>
      </c>
      <c r="M11" s="130">
        <v>53</v>
      </c>
      <c r="N11" s="313">
        <v>52</v>
      </c>
      <c r="O11" s="130"/>
      <c r="P11" s="313"/>
      <c r="Q11" s="132"/>
      <c r="R11" s="28"/>
    </row>
    <row r="12" spans="1:18" s="100" customFormat="1" ht="21" hidden="1" customHeight="1">
      <c r="A12" s="131"/>
      <c r="B12" s="257" t="s">
        <v>35</v>
      </c>
      <c r="C12" s="375" t="s">
        <v>73</v>
      </c>
      <c r="D12" s="376"/>
      <c r="E12" s="377"/>
      <c r="F12" s="377"/>
      <c r="G12" s="395" t="s">
        <v>20</v>
      </c>
      <c r="H12" s="313">
        <v>53</v>
      </c>
      <c r="I12" s="130">
        <v>53</v>
      </c>
      <c r="J12" s="313">
        <v>56</v>
      </c>
      <c r="K12" s="130">
        <v>56</v>
      </c>
      <c r="L12" s="313">
        <v>56</v>
      </c>
      <c r="M12" s="130">
        <v>56</v>
      </c>
      <c r="N12" s="313">
        <v>56</v>
      </c>
      <c r="O12" s="130"/>
      <c r="P12" s="313"/>
      <c r="Q12" s="132"/>
      <c r="R12" s="28"/>
    </row>
    <row r="13" spans="1:18" s="100" customFormat="1" ht="21" hidden="1" customHeight="1">
      <c r="A13" s="131"/>
      <c r="B13" s="257" t="s">
        <v>72</v>
      </c>
      <c r="C13" s="287" t="s">
        <v>74</v>
      </c>
      <c r="D13" s="279"/>
      <c r="E13" s="280"/>
      <c r="F13" s="281"/>
      <c r="G13" s="265" t="s">
        <v>20</v>
      </c>
      <c r="H13" s="394">
        <v>72</v>
      </c>
      <c r="I13" s="144">
        <v>71.5</v>
      </c>
      <c r="J13" s="312"/>
      <c r="K13" s="130">
        <v>70.5</v>
      </c>
      <c r="L13" s="313">
        <v>70.5</v>
      </c>
      <c r="M13" s="130">
        <v>70.5</v>
      </c>
      <c r="N13" s="313">
        <v>70.5</v>
      </c>
      <c r="O13" s="130"/>
      <c r="P13" s="313"/>
      <c r="Q13" s="132"/>
      <c r="R13" s="28"/>
    </row>
    <row r="14" spans="1:18" s="100" customFormat="1" ht="21" hidden="1" customHeight="1">
      <c r="A14" s="131"/>
      <c r="B14" s="257" t="s">
        <v>75</v>
      </c>
      <c r="C14" s="476" t="s">
        <v>76</v>
      </c>
      <c r="D14" s="279"/>
      <c r="E14" s="280"/>
      <c r="F14" s="281"/>
      <c r="G14" s="265" t="s">
        <v>21</v>
      </c>
      <c r="H14" s="309">
        <v>20</v>
      </c>
      <c r="I14" s="130">
        <v>19.5</v>
      </c>
      <c r="J14" s="312"/>
      <c r="K14" s="130">
        <v>19</v>
      </c>
      <c r="L14" s="313">
        <v>19</v>
      </c>
      <c r="M14" s="130">
        <v>19</v>
      </c>
      <c r="N14" s="313">
        <v>19</v>
      </c>
      <c r="O14" s="130"/>
      <c r="P14" s="313"/>
      <c r="Q14" s="132"/>
      <c r="R14" s="28"/>
    </row>
    <row r="15" spans="1:18" s="100" customFormat="1" ht="21" hidden="1" customHeight="1">
      <c r="A15" s="131"/>
      <c r="B15" s="282" t="s">
        <v>30</v>
      </c>
      <c r="C15" s="283" t="s">
        <v>36</v>
      </c>
      <c r="D15" s="280"/>
      <c r="E15" s="280"/>
      <c r="F15" s="281"/>
      <c r="G15" s="265" t="s">
        <v>77</v>
      </c>
      <c r="H15" s="309">
        <v>11.5</v>
      </c>
      <c r="I15" s="144">
        <v>12</v>
      </c>
      <c r="J15" s="312">
        <v>11.5</v>
      </c>
      <c r="K15" s="130">
        <v>11</v>
      </c>
      <c r="L15" s="313">
        <v>11</v>
      </c>
      <c r="M15" s="130">
        <v>11</v>
      </c>
      <c r="N15" s="313">
        <v>11</v>
      </c>
      <c r="O15" s="130"/>
      <c r="P15" s="313"/>
      <c r="Q15" s="132"/>
      <c r="R15" s="28"/>
    </row>
    <row r="16" spans="1:18" s="100" customFormat="1" ht="21" hidden="1" customHeight="1">
      <c r="A16" s="131"/>
      <c r="B16" s="282" t="s">
        <v>98</v>
      </c>
      <c r="C16" s="283" t="s">
        <v>106</v>
      </c>
      <c r="D16" s="280"/>
      <c r="E16" s="280"/>
      <c r="F16" s="280"/>
      <c r="G16" s="334" t="s">
        <v>77</v>
      </c>
      <c r="H16" s="309">
        <v>22</v>
      </c>
      <c r="I16" s="426">
        <v>23</v>
      </c>
      <c r="J16" s="312"/>
      <c r="K16" s="224">
        <v>22</v>
      </c>
      <c r="L16" s="313">
        <v>22</v>
      </c>
      <c r="M16" s="130">
        <v>22.5</v>
      </c>
      <c r="N16" s="452">
        <v>23.5</v>
      </c>
      <c r="O16" s="224"/>
      <c r="P16" s="313"/>
      <c r="Q16" s="132"/>
      <c r="R16" s="28"/>
    </row>
    <row r="17" spans="1:18" s="100" customFormat="1" ht="21" hidden="1" customHeight="1">
      <c r="A17" s="131"/>
      <c r="B17" s="257" t="s">
        <v>37</v>
      </c>
      <c r="C17" s="375" t="s">
        <v>24</v>
      </c>
      <c r="D17" s="376"/>
      <c r="E17" s="377"/>
      <c r="F17" s="377"/>
      <c r="G17" s="263" t="s">
        <v>21</v>
      </c>
      <c r="H17" s="309">
        <v>20.5</v>
      </c>
      <c r="I17" s="144">
        <v>20.5</v>
      </c>
      <c r="J17" s="312"/>
      <c r="K17" s="224">
        <v>20</v>
      </c>
      <c r="L17" s="313">
        <v>20</v>
      </c>
      <c r="M17" s="130">
        <v>20.5</v>
      </c>
      <c r="N17" s="313">
        <v>20.5</v>
      </c>
      <c r="O17" s="224"/>
      <c r="P17" s="313"/>
      <c r="Q17" s="132"/>
      <c r="R17" s="28"/>
    </row>
    <row r="18" spans="1:18" s="100" customFormat="1" ht="21" hidden="1" customHeight="1">
      <c r="A18" s="131"/>
      <c r="B18" s="257" t="s">
        <v>38</v>
      </c>
      <c r="C18" s="375" t="s">
        <v>107</v>
      </c>
      <c r="D18" s="376"/>
      <c r="E18" s="377"/>
      <c r="F18" s="377"/>
      <c r="G18" s="263" t="s">
        <v>21</v>
      </c>
      <c r="H18" s="309">
        <v>17</v>
      </c>
      <c r="I18" s="427">
        <v>17</v>
      </c>
      <c r="J18" s="355"/>
      <c r="K18" s="427">
        <v>17</v>
      </c>
      <c r="L18" s="313">
        <v>17</v>
      </c>
      <c r="M18" s="470">
        <v>16.5</v>
      </c>
      <c r="N18" s="313">
        <v>17</v>
      </c>
      <c r="O18" s="357"/>
      <c r="P18" s="355"/>
      <c r="Q18" s="132"/>
      <c r="R18" s="28"/>
    </row>
    <row r="19" spans="1:18" s="100" customFormat="1" ht="21" hidden="1" customHeight="1">
      <c r="A19" s="131"/>
      <c r="B19" s="257" t="s">
        <v>39</v>
      </c>
      <c r="C19" s="375" t="s">
        <v>78</v>
      </c>
      <c r="D19" s="376"/>
      <c r="E19" s="377"/>
      <c r="F19" s="377"/>
      <c r="G19" s="263" t="s">
        <v>21</v>
      </c>
      <c r="H19" s="309">
        <v>14</v>
      </c>
      <c r="I19" s="224">
        <v>14</v>
      </c>
      <c r="J19" s="312"/>
      <c r="K19" s="224">
        <v>14</v>
      </c>
      <c r="L19" s="312">
        <v>14</v>
      </c>
      <c r="M19" s="224">
        <v>14.2</v>
      </c>
      <c r="N19" s="312">
        <v>14</v>
      </c>
      <c r="O19" s="224"/>
      <c r="P19" s="358"/>
      <c r="Q19" s="132"/>
      <c r="R19" s="28"/>
    </row>
    <row r="20" spans="1:18" s="100" customFormat="1" ht="21" hidden="1" customHeight="1">
      <c r="A20" s="131"/>
      <c r="B20" s="282" t="s">
        <v>41</v>
      </c>
      <c r="C20" s="284" t="s">
        <v>42</v>
      </c>
      <c r="D20" s="285"/>
      <c r="E20" s="286"/>
      <c r="F20" s="286"/>
      <c r="G20" s="265" t="s">
        <v>20</v>
      </c>
      <c r="H20" s="309">
        <v>64.5</v>
      </c>
      <c r="I20" s="130">
        <v>65</v>
      </c>
      <c r="J20" s="312"/>
      <c r="K20" s="130">
        <v>64.5</v>
      </c>
      <c r="L20" s="313">
        <v>64.5</v>
      </c>
      <c r="M20" s="130">
        <v>65</v>
      </c>
      <c r="N20" s="313">
        <v>64.5</v>
      </c>
      <c r="O20" s="130"/>
      <c r="P20" s="313"/>
      <c r="Q20" s="132"/>
      <c r="R20" s="28"/>
    </row>
    <row r="21" spans="1:18" ht="20.25" hidden="1" customHeight="1">
      <c r="A21" s="115"/>
      <c r="B21" s="266" t="s">
        <v>26</v>
      </c>
      <c r="C21" s="246"/>
      <c r="D21" s="246"/>
      <c r="E21" s="246"/>
      <c r="F21" s="246"/>
      <c r="G21" s="344"/>
      <c r="H21" s="270"/>
      <c r="I21" s="345"/>
      <c r="J21" s="346"/>
      <c r="K21" s="345"/>
      <c r="L21" s="450"/>
      <c r="M21" s="347"/>
      <c r="N21" s="450"/>
      <c r="O21" s="345"/>
      <c r="P21" s="348"/>
      <c r="Q21" s="116"/>
      <c r="R21" s="23"/>
    </row>
    <row r="22" spans="1:18" s="100" customFormat="1" ht="21" hidden="1" customHeight="1">
      <c r="A22" s="131"/>
      <c r="B22" s="271" t="s">
        <v>43</v>
      </c>
      <c r="C22" s="272" t="s">
        <v>108</v>
      </c>
      <c r="D22" s="273"/>
      <c r="E22" s="274"/>
      <c r="F22" s="274"/>
      <c r="G22" s="265" t="s">
        <v>21</v>
      </c>
      <c r="H22" s="309">
        <v>40</v>
      </c>
      <c r="I22" s="130" t="s">
        <v>188</v>
      </c>
      <c r="J22" s="313">
        <v>39</v>
      </c>
      <c r="K22" s="130">
        <v>39.5</v>
      </c>
      <c r="L22" s="313">
        <v>39.5</v>
      </c>
      <c r="M22" s="130">
        <v>39.200000000000003</v>
      </c>
      <c r="N22" s="313">
        <v>39.5</v>
      </c>
      <c r="O22" s="130"/>
      <c r="P22" s="313"/>
      <c r="Q22" s="132"/>
      <c r="R22" s="28"/>
    </row>
    <row r="23" spans="1:18" ht="18.75" hidden="1" customHeight="1">
      <c r="A23" s="115"/>
      <c r="B23" s="335" t="s">
        <v>9</v>
      </c>
      <c r="C23" s="336" t="s">
        <v>22</v>
      </c>
      <c r="D23" s="285"/>
      <c r="E23" s="286"/>
      <c r="F23" s="286"/>
      <c r="G23" s="265" t="s">
        <v>20</v>
      </c>
      <c r="H23" s="309">
        <v>72</v>
      </c>
      <c r="I23" s="130">
        <v>72</v>
      </c>
      <c r="J23" s="355"/>
      <c r="K23" s="130">
        <v>71</v>
      </c>
      <c r="L23" s="313">
        <v>71</v>
      </c>
      <c r="M23" s="470">
        <v>71.3</v>
      </c>
      <c r="N23" s="313">
        <v>71</v>
      </c>
      <c r="O23" s="359"/>
      <c r="P23" s="355"/>
      <c r="Q23" s="116"/>
      <c r="R23" s="23"/>
    </row>
    <row r="24" spans="1:18" ht="18.75" hidden="1">
      <c r="B24" s="257" t="s">
        <v>80</v>
      </c>
      <c r="C24" s="618" t="s">
        <v>81</v>
      </c>
      <c r="D24" s="619"/>
      <c r="E24" s="619"/>
      <c r="F24" s="620"/>
      <c r="G24" s="265" t="s">
        <v>21</v>
      </c>
      <c r="H24" s="309"/>
      <c r="I24" s="258"/>
      <c r="J24" s="259"/>
      <c r="K24" s="446">
        <v>19</v>
      </c>
      <c r="L24" s="314">
        <v>19</v>
      </c>
      <c r="M24" s="259">
        <v>18.5</v>
      </c>
      <c r="N24" s="314">
        <v>19</v>
      </c>
      <c r="O24" s="414"/>
      <c r="P24" s="259"/>
    </row>
    <row r="25" spans="1:18" s="100" customFormat="1" ht="21" hidden="1" customHeight="1">
      <c r="A25" s="131"/>
      <c r="B25" s="266" t="s">
        <v>27</v>
      </c>
      <c r="C25" s="246"/>
      <c r="D25" s="246"/>
      <c r="E25" s="246"/>
      <c r="F25" s="246"/>
      <c r="G25" s="344"/>
      <c r="H25" s="270"/>
      <c r="I25" s="349"/>
      <c r="J25" s="346"/>
      <c r="K25" s="349"/>
      <c r="L25" s="450"/>
      <c r="M25" s="349"/>
      <c r="N25" s="450"/>
      <c r="O25" s="349"/>
      <c r="P25" s="348"/>
      <c r="Q25" s="132"/>
      <c r="R25" s="28"/>
    </row>
    <row r="26" spans="1:18" s="100" customFormat="1" ht="21" hidden="1" customHeight="1">
      <c r="A26" s="131"/>
      <c r="B26" s="249" t="s">
        <v>68</v>
      </c>
      <c r="C26" s="251" t="s">
        <v>69</v>
      </c>
      <c r="D26" s="261"/>
      <c r="E26" s="252"/>
      <c r="F26" s="252"/>
      <c r="G26" s="263" t="s">
        <v>20</v>
      </c>
      <c r="H26" s="360">
        <v>20</v>
      </c>
      <c r="I26" s="130">
        <v>20</v>
      </c>
      <c r="J26" s="312"/>
      <c r="K26" s="130">
        <v>21</v>
      </c>
      <c r="L26" s="313">
        <v>20</v>
      </c>
      <c r="M26" s="130">
        <v>20</v>
      </c>
      <c r="N26" s="313">
        <v>20</v>
      </c>
      <c r="O26" s="130"/>
      <c r="P26" s="313"/>
      <c r="Q26" s="132"/>
      <c r="R26" s="28"/>
    </row>
    <row r="27" spans="1:18" s="100" customFormat="1" ht="21" hidden="1" customHeight="1">
      <c r="A27" s="131"/>
      <c r="B27" s="249" t="s">
        <v>70</v>
      </c>
      <c r="C27" s="251" t="s">
        <v>71</v>
      </c>
      <c r="D27" s="261"/>
      <c r="E27" s="252"/>
      <c r="F27" s="252"/>
      <c r="G27" s="263" t="s">
        <v>20</v>
      </c>
      <c r="H27" s="360">
        <v>9</v>
      </c>
      <c r="I27" s="130">
        <v>9</v>
      </c>
      <c r="J27" s="312"/>
      <c r="K27" s="130">
        <v>8.5</v>
      </c>
      <c r="L27" s="452">
        <v>9</v>
      </c>
      <c r="M27" s="130">
        <v>8.5</v>
      </c>
      <c r="N27" s="452">
        <v>9.5</v>
      </c>
      <c r="O27" s="130"/>
      <c r="P27" s="313"/>
      <c r="Q27" s="132"/>
      <c r="R27" s="28"/>
    </row>
    <row r="28" spans="1:18" s="100" customFormat="1" ht="21" hidden="1" customHeight="1">
      <c r="A28" s="131"/>
      <c r="B28" s="249" t="s">
        <v>44</v>
      </c>
      <c r="C28" s="251" t="s">
        <v>97</v>
      </c>
      <c r="D28" s="261"/>
      <c r="E28" s="252"/>
      <c r="F28" s="252"/>
      <c r="G28" s="263" t="s">
        <v>20</v>
      </c>
      <c r="H28" s="360">
        <v>51</v>
      </c>
      <c r="I28" s="224">
        <v>51.5</v>
      </c>
      <c r="J28" s="355"/>
      <c r="K28" s="224">
        <v>51.5</v>
      </c>
      <c r="L28" s="313">
        <v>51</v>
      </c>
      <c r="M28" s="470">
        <v>52</v>
      </c>
      <c r="N28" s="452">
        <v>53</v>
      </c>
      <c r="O28" s="356"/>
      <c r="P28" s="355"/>
      <c r="Q28" s="132"/>
      <c r="R28" s="28"/>
    </row>
    <row r="29" spans="1:18" s="100" customFormat="1" ht="21" hidden="1" customHeight="1">
      <c r="A29" s="131"/>
      <c r="B29" s="249" t="s">
        <v>176</v>
      </c>
      <c r="C29" s="269" t="s">
        <v>177</v>
      </c>
      <c r="D29" s="245"/>
      <c r="E29" s="250"/>
      <c r="F29" s="250"/>
      <c r="G29" s="263" t="s">
        <v>20</v>
      </c>
      <c r="H29" s="360">
        <v>49</v>
      </c>
      <c r="I29" s="224">
        <v>49.5</v>
      </c>
      <c r="J29" s="355"/>
      <c r="K29" s="224">
        <v>49.5</v>
      </c>
      <c r="L29" s="313">
        <v>49</v>
      </c>
      <c r="M29" s="470">
        <v>50</v>
      </c>
      <c r="N29" s="452">
        <v>52</v>
      </c>
      <c r="O29" s="356"/>
      <c r="P29" s="355"/>
      <c r="Q29" s="132"/>
      <c r="R29" s="28"/>
    </row>
    <row r="30" spans="1:18" s="100" customFormat="1" ht="21" hidden="1" customHeight="1">
      <c r="A30" s="131"/>
      <c r="B30" s="267" t="s">
        <v>45</v>
      </c>
      <c r="C30" s="248" t="s">
        <v>31</v>
      </c>
      <c r="D30" s="254"/>
      <c r="E30" s="255"/>
      <c r="F30" s="255"/>
      <c r="G30" s="263" t="s">
        <v>21</v>
      </c>
      <c r="H30" s="360">
        <v>9</v>
      </c>
      <c r="I30" s="224">
        <v>9</v>
      </c>
      <c r="J30" s="313"/>
      <c r="K30" s="224">
        <v>9</v>
      </c>
      <c r="L30" s="313">
        <v>9</v>
      </c>
      <c r="M30" s="130">
        <v>9</v>
      </c>
      <c r="N30" s="313">
        <v>9</v>
      </c>
      <c r="O30" s="130"/>
      <c r="P30" s="313"/>
      <c r="Q30" s="132"/>
      <c r="R30" s="28"/>
    </row>
    <row r="31" spans="1:18" s="100" customFormat="1" ht="21" hidden="1" customHeight="1">
      <c r="A31" s="28"/>
      <c r="B31" s="266" t="s">
        <v>28</v>
      </c>
      <c r="C31" s="246"/>
      <c r="D31" s="246"/>
      <c r="E31" s="246"/>
      <c r="F31" s="246"/>
      <c r="G31" s="344"/>
      <c r="H31" s="270"/>
      <c r="I31" s="428"/>
      <c r="J31" s="350"/>
      <c r="K31" s="428"/>
      <c r="L31" s="451"/>
      <c r="M31" s="471"/>
      <c r="N31" s="451"/>
      <c r="O31" s="351"/>
      <c r="P31" s="352"/>
      <c r="Q31" s="28"/>
      <c r="R31" s="28"/>
    </row>
    <row r="32" spans="1:18" s="100" customFormat="1" ht="21" hidden="1" customHeight="1">
      <c r="A32" s="28"/>
      <c r="B32" s="249" t="s">
        <v>178</v>
      </c>
      <c r="C32" s="251" t="s">
        <v>179</v>
      </c>
      <c r="D32" s="261"/>
      <c r="E32" s="252"/>
      <c r="F32" s="252"/>
      <c r="G32" s="263" t="s">
        <v>20</v>
      </c>
      <c r="H32" s="360">
        <v>49</v>
      </c>
      <c r="I32" s="247">
        <v>49</v>
      </c>
      <c r="J32" s="360"/>
      <c r="K32" s="259">
        <v>49.5</v>
      </c>
      <c r="L32" s="314">
        <v>49</v>
      </c>
      <c r="M32" s="259">
        <v>49</v>
      </c>
      <c r="N32" s="314">
        <v>49</v>
      </c>
      <c r="O32" s="259"/>
      <c r="P32" s="259"/>
      <c r="Q32" s="28"/>
      <c r="R32" s="28"/>
    </row>
    <row r="33" spans="1:18" s="100" customFormat="1" ht="21" hidden="1" customHeight="1">
      <c r="A33" s="28"/>
      <c r="B33" s="249" t="s">
        <v>46</v>
      </c>
      <c r="C33" s="269" t="s">
        <v>90</v>
      </c>
      <c r="D33" s="245"/>
      <c r="E33" s="250"/>
      <c r="F33" s="250"/>
      <c r="G33" s="263" t="s">
        <v>21</v>
      </c>
      <c r="H33" s="360">
        <v>26</v>
      </c>
      <c r="I33" s="259">
        <v>26.5</v>
      </c>
      <c r="J33" s="314"/>
      <c r="K33" s="259">
        <v>26</v>
      </c>
      <c r="L33" s="314">
        <v>26</v>
      </c>
      <c r="M33" s="259">
        <v>26</v>
      </c>
      <c r="N33" s="314">
        <v>26</v>
      </c>
      <c r="O33" s="259"/>
      <c r="P33" s="259"/>
      <c r="Q33" s="28"/>
      <c r="R33" s="28"/>
    </row>
    <row r="34" spans="1:18" s="100" customFormat="1" ht="21" hidden="1" customHeight="1">
      <c r="A34" s="28"/>
      <c r="B34" s="267" t="s">
        <v>95</v>
      </c>
      <c r="C34" s="248" t="s">
        <v>96</v>
      </c>
      <c r="D34" s="254"/>
      <c r="E34" s="255"/>
      <c r="F34" s="255"/>
      <c r="G34" s="310" t="s">
        <v>21</v>
      </c>
      <c r="H34" s="360">
        <v>33</v>
      </c>
      <c r="I34" s="224">
        <v>32.5</v>
      </c>
      <c r="J34" s="313"/>
      <c r="K34" s="224">
        <v>33</v>
      </c>
      <c r="L34" s="313">
        <v>33</v>
      </c>
      <c r="M34" s="130">
        <v>33</v>
      </c>
      <c r="N34" s="313">
        <v>33</v>
      </c>
      <c r="O34" s="130"/>
      <c r="P34" s="313"/>
      <c r="Q34" s="28"/>
      <c r="R34" s="28"/>
    </row>
    <row r="35" spans="1:18" s="100" customFormat="1" ht="21" hidden="1" customHeight="1">
      <c r="A35" s="28"/>
      <c r="B35" s="249" t="s">
        <v>82</v>
      </c>
      <c r="C35" s="268" t="s">
        <v>83</v>
      </c>
      <c r="D35" s="245"/>
      <c r="E35" s="250"/>
      <c r="F35" s="311"/>
      <c r="G35" s="263" t="s">
        <v>21</v>
      </c>
      <c r="H35" s="360">
        <v>34</v>
      </c>
      <c r="I35" s="224">
        <v>33</v>
      </c>
      <c r="J35" s="355"/>
      <c r="K35" s="224">
        <v>33</v>
      </c>
      <c r="L35" s="313">
        <v>33</v>
      </c>
      <c r="M35" s="470">
        <v>33</v>
      </c>
      <c r="N35" s="313">
        <v>33</v>
      </c>
      <c r="O35" s="356"/>
      <c r="P35" s="355"/>
      <c r="Q35" s="28"/>
      <c r="R35" s="28"/>
    </row>
    <row r="36" spans="1:18" s="100" customFormat="1" ht="21" hidden="1" customHeight="1">
      <c r="A36" s="28"/>
      <c r="B36" s="337" t="s">
        <v>84</v>
      </c>
      <c r="C36" s="338"/>
      <c r="D36" s="338"/>
      <c r="E36" s="338"/>
      <c r="F36" s="338"/>
      <c r="G36" s="276"/>
      <c r="H36" s="270"/>
      <c r="I36" s="354"/>
      <c r="J36" s="353"/>
      <c r="K36" s="354"/>
      <c r="L36" s="353"/>
      <c r="M36" s="354"/>
      <c r="N36" s="353"/>
      <c r="O36" s="354"/>
      <c r="P36" s="354"/>
      <c r="Q36" s="28"/>
      <c r="R36" s="28"/>
    </row>
    <row r="37" spans="1:18" s="100" customFormat="1" ht="21" hidden="1" customHeight="1">
      <c r="A37" s="28"/>
      <c r="B37" s="271" t="s">
        <v>85</v>
      </c>
      <c r="C37" s="272" t="s">
        <v>86</v>
      </c>
      <c r="D37" s="273"/>
      <c r="E37" s="274"/>
      <c r="F37" s="274"/>
      <c r="G37" s="265" t="s">
        <v>21</v>
      </c>
      <c r="H37" s="309">
        <v>72</v>
      </c>
      <c r="I37" s="224">
        <v>71</v>
      </c>
      <c r="J37" s="313"/>
      <c r="K37" s="224">
        <v>71</v>
      </c>
      <c r="L37" s="313">
        <v>71</v>
      </c>
      <c r="M37" s="130">
        <v>72</v>
      </c>
      <c r="N37" s="313">
        <v>71</v>
      </c>
      <c r="O37" s="130"/>
      <c r="P37" s="313"/>
      <c r="Q37" s="28"/>
      <c r="R37" s="28"/>
    </row>
    <row r="38" spans="1:18" s="100" customFormat="1" ht="21" hidden="1" customHeight="1">
      <c r="A38" s="28"/>
      <c r="B38" s="249" t="s">
        <v>87</v>
      </c>
      <c r="C38" s="251" t="s">
        <v>88</v>
      </c>
      <c r="D38" s="261"/>
      <c r="E38" s="252"/>
      <c r="F38" s="252"/>
      <c r="G38" s="263" t="s">
        <v>21</v>
      </c>
      <c r="H38" s="309">
        <v>18</v>
      </c>
      <c r="I38" s="224">
        <v>18</v>
      </c>
      <c r="J38" s="355"/>
      <c r="K38" s="224">
        <v>18</v>
      </c>
      <c r="L38" s="313">
        <v>18</v>
      </c>
      <c r="M38" s="470">
        <v>18</v>
      </c>
      <c r="N38" s="313">
        <v>18</v>
      </c>
      <c r="O38" s="356"/>
      <c r="P38" s="355"/>
      <c r="Q38" s="28"/>
      <c r="R38" s="28"/>
    </row>
    <row r="39" spans="1:18" s="100" customFormat="1" ht="19.5" hidden="1">
      <c r="A39" s="28"/>
      <c r="B39" s="139"/>
      <c r="C39" s="133"/>
      <c r="D39" s="10"/>
      <c r="E39" s="142"/>
      <c r="F39" s="142"/>
      <c r="G39" s="140"/>
      <c r="H39" s="315"/>
      <c r="I39" s="316"/>
      <c r="J39" s="331"/>
      <c r="K39" s="317"/>
      <c r="L39" s="318"/>
      <c r="M39" s="142"/>
      <c r="N39" s="319"/>
      <c r="O39" s="142"/>
      <c r="P39" s="320"/>
      <c r="Q39" s="28"/>
      <c r="R39" s="28"/>
    </row>
    <row r="40" spans="1:18" s="100" customFormat="1" ht="30.75" thickBot="1">
      <c r="A40" s="28"/>
      <c r="B40" s="139"/>
      <c r="C40" s="133"/>
      <c r="D40" s="10"/>
      <c r="E40" s="142"/>
      <c r="F40" s="142"/>
      <c r="G40" s="140"/>
      <c r="H40" s="315"/>
      <c r="I40" s="316"/>
      <c r="J40" s="331"/>
      <c r="K40" s="317"/>
      <c r="L40" s="479" t="s">
        <v>319</v>
      </c>
      <c r="M40" s="479"/>
      <c r="N40" s="505" t="s">
        <v>320</v>
      </c>
      <c r="O40" s="142"/>
      <c r="P40" s="320"/>
      <c r="Q40" s="28"/>
      <c r="R40" s="28"/>
    </row>
    <row r="41" spans="1:18" s="100" customFormat="1" ht="54.75" customHeight="1">
      <c r="A41" s="131"/>
      <c r="B41" s="624" t="s">
        <v>297</v>
      </c>
      <c r="C41" s="625"/>
      <c r="D41" s="625"/>
      <c r="E41" s="625"/>
      <c r="F41" s="626"/>
      <c r="G41" s="191" t="s">
        <v>18</v>
      </c>
      <c r="H41" s="418" t="s">
        <v>103</v>
      </c>
      <c r="I41" s="189" t="s">
        <v>187</v>
      </c>
      <c r="J41" s="330" t="s">
        <v>208</v>
      </c>
      <c r="K41" s="227" t="s">
        <v>249</v>
      </c>
      <c r="L41" s="330" t="s">
        <v>251</v>
      </c>
      <c r="M41" s="189" t="s">
        <v>268</v>
      </c>
      <c r="N41" s="497" t="s">
        <v>269</v>
      </c>
      <c r="O41" s="419"/>
      <c r="P41" s="420"/>
      <c r="Q41" s="132"/>
      <c r="R41" s="28"/>
    </row>
    <row r="42" spans="1:18" ht="21" customHeight="1">
      <c r="B42" s="332" t="s">
        <v>112</v>
      </c>
      <c r="C42" s="277"/>
      <c r="D42" s="277"/>
      <c r="E42" s="277"/>
      <c r="F42" s="277"/>
      <c r="G42" s="278"/>
      <c r="H42" s="629"/>
      <c r="I42" s="629"/>
      <c r="J42" s="629"/>
      <c r="K42" s="629"/>
      <c r="L42" s="629"/>
      <c r="M42" s="629"/>
      <c r="N42" s="629"/>
      <c r="O42" s="629"/>
      <c r="P42" s="629"/>
    </row>
    <row r="43" spans="1:18" ht="28.5">
      <c r="B43" s="271" t="s">
        <v>32</v>
      </c>
      <c r="C43" s="275" t="s">
        <v>104</v>
      </c>
      <c r="D43" s="273"/>
      <c r="E43" s="274"/>
      <c r="F43" s="513" t="s">
        <v>321</v>
      </c>
      <c r="G43" s="265" t="s">
        <v>21</v>
      </c>
      <c r="H43" s="309">
        <v>37</v>
      </c>
      <c r="I43" s="423">
        <v>37</v>
      </c>
      <c r="J43" s="368"/>
      <c r="K43" s="447">
        <v>37</v>
      </c>
      <c r="L43" s="309">
        <v>37</v>
      </c>
      <c r="M43" s="368">
        <v>37.5</v>
      </c>
      <c r="N43" s="509">
        <v>37</v>
      </c>
      <c r="O43" s="608">
        <f>M43-N43</f>
        <v>0.5</v>
      </c>
      <c r="P43" s="259"/>
    </row>
    <row r="44" spans="1:18" ht="28.5">
      <c r="B44" s="253" t="s">
        <v>33</v>
      </c>
      <c r="C44" s="268" t="s">
        <v>19</v>
      </c>
      <c r="D44" s="245"/>
      <c r="E44" s="250"/>
      <c r="F44" s="514" t="s">
        <v>322</v>
      </c>
      <c r="G44" s="263" t="s">
        <v>20</v>
      </c>
      <c r="H44" s="309">
        <v>50</v>
      </c>
      <c r="I44" s="144">
        <v>51</v>
      </c>
      <c r="J44" s="247"/>
      <c r="K44" s="448">
        <v>51</v>
      </c>
      <c r="L44" s="309">
        <v>50</v>
      </c>
      <c r="M44" s="259">
        <v>50</v>
      </c>
      <c r="N44" s="509">
        <v>50</v>
      </c>
      <c r="O44" s="608"/>
      <c r="P44" s="259"/>
    </row>
    <row r="45" spans="1:18" ht="28.5">
      <c r="B45" s="253" t="s">
        <v>34</v>
      </c>
      <c r="C45" s="268" t="s">
        <v>105</v>
      </c>
      <c r="D45" s="245"/>
      <c r="E45" s="250"/>
      <c r="F45" s="514" t="s">
        <v>323</v>
      </c>
      <c r="G45" s="263" t="s">
        <v>20</v>
      </c>
      <c r="H45" s="309">
        <v>45</v>
      </c>
      <c r="I45" s="130">
        <v>46</v>
      </c>
      <c r="J45" s="247"/>
      <c r="K45" s="448">
        <v>46</v>
      </c>
      <c r="L45" s="309">
        <v>45</v>
      </c>
      <c r="M45" s="259">
        <v>45</v>
      </c>
      <c r="N45" s="509">
        <v>45</v>
      </c>
      <c r="O45" s="608"/>
      <c r="P45" s="259"/>
    </row>
    <row r="46" spans="1:18" ht="30">
      <c r="B46" s="393" t="s">
        <v>35</v>
      </c>
      <c r="C46" s="97" t="s">
        <v>158</v>
      </c>
      <c r="D46" s="512"/>
      <c r="E46" s="512"/>
      <c r="F46" s="515" t="s">
        <v>324</v>
      </c>
      <c r="G46" s="265" t="s">
        <v>20</v>
      </c>
      <c r="H46" s="313">
        <v>52</v>
      </c>
      <c r="I46" s="130">
        <v>51</v>
      </c>
      <c r="J46" s="247"/>
      <c r="K46" s="448">
        <v>51</v>
      </c>
      <c r="L46" s="313">
        <v>52</v>
      </c>
      <c r="M46" s="259">
        <v>51.5</v>
      </c>
      <c r="N46" s="499">
        <v>52</v>
      </c>
      <c r="O46" s="608">
        <f t="shared" ref="O46:O54" si="0">M46-N46</f>
        <v>-0.5</v>
      </c>
      <c r="P46" s="259"/>
    </row>
    <row r="47" spans="1:18" ht="30">
      <c r="B47" s="257" t="s">
        <v>72</v>
      </c>
      <c r="C47" s="287" t="s">
        <v>74</v>
      </c>
      <c r="D47" s="279"/>
      <c r="E47" s="280"/>
      <c r="F47" s="516" t="s">
        <v>325</v>
      </c>
      <c r="G47" s="265" t="s">
        <v>20</v>
      </c>
      <c r="H47" s="313">
        <v>65</v>
      </c>
      <c r="I47" s="130">
        <v>64.5</v>
      </c>
      <c r="J47" s="259"/>
      <c r="K47" s="446">
        <v>64</v>
      </c>
      <c r="L47" s="313">
        <v>65</v>
      </c>
      <c r="M47" s="259">
        <v>64.5</v>
      </c>
      <c r="N47" s="499">
        <v>65</v>
      </c>
      <c r="O47" s="608">
        <f t="shared" si="0"/>
        <v>-0.5</v>
      </c>
      <c r="P47" s="259"/>
    </row>
    <row r="48" spans="1:18" ht="30">
      <c r="B48" s="257" t="s">
        <v>75</v>
      </c>
      <c r="C48" s="476" t="s">
        <v>76</v>
      </c>
      <c r="D48" s="279"/>
      <c r="E48" s="280"/>
      <c r="F48" s="516" t="s">
        <v>347</v>
      </c>
      <c r="G48" s="265" t="s">
        <v>21</v>
      </c>
      <c r="H48" s="313">
        <v>20</v>
      </c>
      <c r="I48" s="424">
        <v>19</v>
      </c>
      <c r="J48" s="259"/>
      <c r="K48" s="446">
        <v>19</v>
      </c>
      <c r="L48" s="313">
        <v>19</v>
      </c>
      <c r="M48" s="259">
        <v>19</v>
      </c>
      <c r="N48" s="499">
        <v>19</v>
      </c>
      <c r="O48" s="608"/>
      <c r="P48" s="259"/>
    </row>
    <row r="49" spans="2:16" ht="28.5">
      <c r="B49" s="282" t="s">
        <v>30</v>
      </c>
      <c r="C49" s="283" t="s">
        <v>36</v>
      </c>
      <c r="D49" s="280"/>
      <c r="E49" s="280"/>
      <c r="F49" s="516" t="s">
        <v>327</v>
      </c>
      <c r="G49" s="265" t="s">
        <v>77</v>
      </c>
      <c r="H49" s="309">
        <v>11.5</v>
      </c>
      <c r="I49" s="258">
        <v>11.5</v>
      </c>
      <c r="J49" s="259"/>
      <c r="K49" s="446">
        <v>11.5</v>
      </c>
      <c r="L49" s="309">
        <v>11.5</v>
      </c>
      <c r="M49" s="259">
        <v>11.5</v>
      </c>
      <c r="N49" s="509">
        <v>11.5</v>
      </c>
      <c r="O49" s="608"/>
      <c r="P49" s="259"/>
    </row>
    <row r="50" spans="2:16" ht="28.5">
      <c r="B50" s="282" t="s">
        <v>98</v>
      </c>
      <c r="C50" s="283" t="s">
        <v>106</v>
      </c>
      <c r="D50" s="280"/>
      <c r="E50" s="280"/>
      <c r="F50" s="517" t="s">
        <v>328</v>
      </c>
      <c r="G50" s="265" t="s">
        <v>77</v>
      </c>
      <c r="H50" s="309">
        <v>22</v>
      </c>
      <c r="I50" s="361">
        <v>22</v>
      </c>
      <c r="J50" s="362"/>
      <c r="K50" s="446" t="s">
        <v>250</v>
      </c>
      <c r="L50" s="309">
        <v>22</v>
      </c>
      <c r="M50" s="362">
        <v>21</v>
      </c>
      <c r="N50" s="509">
        <v>22</v>
      </c>
      <c r="O50" s="608">
        <f t="shared" si="0"/>
        <v>-1</v>
      </c>
      <c r="P50" s="259"/>
    </row>
    <row r="51" spans="2:16" ht="28.5">
      <c r="B51" s="257" t="s">
        <v>37</v>
      </c>
      <c r="C51" s="375" t="s">
        <v>24</v>
      </c>
      <c r="D51" s="376"/>
      <c r="E51" s="377"/>
      <c r="F51" s="517" t="s">
        <v>329</v>
      </c>
      <c r="G51" s="265" t="s">
        <v>21</v>
      </c>
      <c r="H51" s="309">
        <v>19</v>
      </c>
      <c r="I51" s="256">
        <v>19</v>
      </c>
      <c r="J51" s="247"/>
      <c r="K51" s="446">
        <v>19</v>
      </c>
      <c r="L51" s="309">
        <v>19</v>
      </c>
      <c r="M51" s="247">
        <v>18.5</v>
      </c>
      <c r="N51" s="509">
        <v>19</v>
      </c>
      <c r="O51" s="608">
        <f t="shared" si="0"/>
        <v>-0.5</v>
      </c>
      <c r="P51" s="247"/>
    </row>
    <row r="52" spans="2:16" ht="28.5">
      <c r="B52" s="257" t="s">
        <v>38</v>
      </c>
      <c r="C52" s="375" t="s">
        <v>109</v>
      </c>
      <c r="D52" s="376"/>
      <c r="E52" s="377"/>
      <c r="F52" s="517" t="s">
        <v>348</v>
      </c>
      <c r="G52" s="265" t="s">
        <v>21</v>
      </c>
      <c r="H52" s="309">
        <v>15</v>
      </c>
      <c r="I52" s="256">
        <v>15</v>
      </c>
      <c r="J52" s="247"/>
      <c r="K52" s="446">
        <v>15</v>
      </c>
      <c r="L52" s="309">
        <v>15</v>
      </c>
      <c r="M52" s="247">
        <v>14.5</v>
      </c>
      <c r="N52" s="509">
        <v>15</v>
      </c>
      <c r="O52" s="608">
        <f t="shared" si="0"/>
        <v>-0.5</v>
      </c>
      <c r="P52" s="247"/>
    </row>
    <row r="53" spans="2:16" ht="28.5">
      <c r="B53" s="257" t="s">
        <v>40</v>
      </c>
      <c r="C53" s="375" t="s">
        <v>79</v>
      </c>
      <c r="D53" s="376"/>
      <c r="E53" s="377"/>
      <c r="F53" s="517" t="s">
        <v>331</v>
      </c>
      <c r="G53" s="265" t="s">
        <v>21</v>
      </c>
      <c r="H53" s="309">
        <v>13</v>
      </c>
      <c r="I53" s="363">
        <v>13</v>
      </c>
      <c r="J53" s="363"/>
      <c r="K53" s="446">
        <v>12.5</v>
      </c>
      <c r="L53" s="309">
        <v>12.5</v>
      </c>
      <c r="M53" s="363">
        <v>12.5</v>
      </c>
      <c r="N53" s="509">
        <v>12.5</v>
      </c>
      <c r="O53" s="608"/>
      <c r="P53" s="363"/>
    </row>
    <row r="54" spans="2:16" ht="28.5">
      <c r="B54" s="282" t="s">
        <v>41</v>
      </c>
      <c r="C54" s="284" t="s">
        <v>42</v>
      </c>
      <c r="D54" s="285"/>
      <c r="E54" s="286"/>
      <c r="F54" s="518" t="s">
        <v>332</v>
      </c>
      <c r="G54" s="265" t="s">
        <v>20</v>
      </c>
      <c r="H54" s="309">
        <v>62</v>
      </c>
      <c r="I54" s="258">
        <v>62.5</v>
      </c>
      <c r="J54" s="259"/>
      <c r="K54" s="446">
        <v>62</v>
      </c>
      <c r="L54" s="309">
        <v>62</v>
      </c>
      <c r="M54" s="259">
        <v>63.5</v>
      </c>
      <c r="N54" s="509">
        <v>62</v>
      </c>
      <c r="O54" s="608">
        <f t="shared" si="0"/>
        <v>1.5</v>
      </c>
      <c r="P54" s="259"/>
    </row>
    <row r="55" spans="2:16" ht="28.5">
      <c r="B55" s="266" t="s">
        <v>26</v>
      </c>
      <c r="C55" s="246"/>
      <c r="D55" s="246"/>
      <c r="E55" s="246"/>
      <c r="F55" s="519"/>
      <c r="G55" s="262"/>
      <c r="H55" s="270"/>
      <c r="I55" s="425"/>
      <c r="J55" s="260"/>
      <c r="K55" s="449"/>
      <c r="L55" s="270"/>
      <c r="M55" s="264"/>
      <c r="N55" s="510"/>
      <c r="O55" s="609"/>
      <c r="P55" s="364"/>
    </row>
    <row r="56" spans="2:16" ht="28.5">
      <c r="B56" s="271" t="s">
        <v>43</v>
      </c>
      <c r="C56" s="272" t="s">
        <v>108</v>
      </c>
      <c r="D56" s="273"/>
      <c r="E56" s="274"/>
      <c r="F56" s="513" t="s">
        <v>333</v>
      </c>
      <c r="G56" s="265" t="s">
        <v>21</v>
      </c>
      <c r="H56" s="309">
        <v>39</v>
      </c>
      <c r="I56" s="258">
        <v>38</v>
      </c>
      <c r="J56" s="259"/>
      <c r="K56" s="446">
        <v>38</v>
      </c>
      <c r="L56" s="309">
        <v>39</v>
      </c>
      <c r="M56" s="259">
        <v>38.5</v>
      </c>
      <c r="N56" s="509">
        <v>39</v>
      </c>
      <c r="O56" s="608">
        <f>M56-N56</f>
        <v>-0.5</v>
      </c>
      <c r="P56" s="259"/>
    </row>
    <row r="57" spans="2:16" ht="28.5">
      <c r="B57" s="335" t="s">
        <v>9</v>
      </c>
      <c r="C57" s="336" t="s">
        <v>22</v>
      </c>
      <c r="D57" s="285"/>
      <c r="E57" s="286"/>
      <c r="F57" s="518" t="s">
        <v>334</v>
      </c>
      <c r="G57" s="265" t="s">
        <v>20</v>
      </c>
      <c r="H57" s="309">
        <v>65</v>
      </c>
      <c r="I57" s="258">
        <v>65</v>
      </c>
      <c r="J57" s="259"/>
      <c r="K57" s="446">
        <v>65</v>
      </c>
      <c r="L57" s="309">
        <v>65</v>
      </c>
      <c r="M57" s="259">
        <v>65</v>
      </c>
      <c r="N57" s="509">
        <v>65</v>
      </c>
      <c r="O57" s="608"/>
      <c r="P57" s="259"/>
    </row>
    <row r="58" spans="2:16" ht="28.5">
      <c r="B58" s="257" t="s">
        <v>80</v>
      </c>
      <c r="C58" s="484" t="s">
        <v>81</v>
      </c>
      <c r="D58" s="485"/>
      <c r="E58" s="485"/>
      <c r="F58" s="492" t="s">
        <v>335</v>
      </c>
      <c r="G58" s="265" t="s">
        <v>21</v>
      </c>
      <c r="H58" s="309">
        <v>18</v>
      </c>
      <c r="I58" s="258">
        <v>17</v>
      </c>
      <c r="J58" s="259"/>
      <c r="K58" s="446">
        <v>18</v>
      </c>
      <c r="L58" s="309">
        <v>18</v>
      </c>
      <c r="M58" s="259">
        <v>18</v>
      </c>
      <c r="N58" s="509">
        <v>18</v>
      </c>
      <c r="O58" s="608"/>
      <c r="P58" s="259"/>
    </row>
    <row r="59" spans="2:16" ht="28.5">
      <c r="B59" s="266" t="s">
        <v>27</v>
      </c>
      <c r="C59" s="246"/>
      <c r="D59" s="246"/>
      <c r="E59" s="246"/>
      <c r="F59" s="519"/>
      <c r="G59" s="262"/>
      <c r="H59" s="270"/>
      <c r="I59" s="425"/>
      <c r="J59" s="260"/>
      <c r="K59" s="449"/>
      <c r="L59" s="270"/>
      <c r="M59" s="264"/>
      <c r="N59" s="510"/>
      <c r="O59" s="609"/>
      <c r="P59" s="364"/>
    </row>
    <row r="60" spans="2:16" ht="28.5">
      <c r="B60" s="249" t="s">
        <v>68</v>
      </c>
      <c r="C60" s="251" t="s">
        <v>69</v>
      </c>
      <c r="D60" s="261"/>
      <c r="E60" s="252"/>
      <c r="F60" s="520" t="s">
        <v>336</v>
      </c>
      <c r="G60" s="263" t="s">
        <v>20</v>
      </c>
      <c r="H60" s="360">
        <v>18</v>
      </c>
      <c r="I60" s="256">
        <v>18</v>
      </c>
      <c r="J60" s="247"/>
      <c r="K60" s="448">
        <v>18</v>
      </c>
      <c r="L60" s="360">
        <v>18</v>
      </c>
      <c r="M60" s="259">
        <v>19</v>
      </c>
      <c r="N60" s="511">
        <v>18</v>
      </c>
      <c r="O60" s="608">
        <f>M60-N60</f>
        <v>1</v>
      </c>
      <c r="P60" s="259"/>
    </row>
    <row r="61" spans="2:16" ht="28.5">
      <c r="B61" s="249" t="s">
        <v>70</v>
      </c>
      <c r="C61" s="251" t="s">
        <v>71</v>
      </c>
      <c r="D61" s="261"/>
      <c r="E61" s="252"/>
      <c r="F61" s="520" t="s">
        <v>337</v>
      </c>
      <c r="G61" s="263" t="s">
        <v>20</v>
      </c>
      <c r="H61" s="360">
        <v>8</v>
      </c>
      <c r="I61" s="256">
        <v>8</v>
      </c>
      <c r="J61" s="247"/>
      <c r="K61" s="448">
        <v>8</v>
      </c>
      <c r="L61" s="360">
        <v>8</v>
      </c>
      <c r="M61" s="259">
        <v>8</v>
      </c>
      <c r="N61" s="511">
        <v>8</v>
      </c>
      <c r="O61" s="608"/>
      <c r="P61" s="259"/>
    </row>
    <row r="62" spans="2:16" ht="28.5">
      <c r="B62" s="249" t="s">
        <v>44</v>
      </c>
      <c r="C62" s="251" t="s">
        <v>97</v>
      </c>
      <c r="D62" s="261"/>
      <c r="E62" s="252"/>
      <c r="F62" s="520" t="s">
        <v>338</v>
      </c>
      <c r="G62" s="263" t="s">
        <v>20</v>
      </c>
      <c r="H62" s="360">
        <v>43</v>
      </c>
      <c r="I62" s="256">
        <v>43</v>
      </c>
      <c r="J62" s="247"/>
      <c r="K62" s="448">
        <v>43.5</v>
      </c>
      <c r="L62" s="360">
        <v>43</v>
      </c>
      <c r="M62" s="247">
        <v>43</v>
      </c>
      <c r="N62" s="511">
        <v>43</v>
      </c>
      <c r="O62" s="608"/>
      <c r="P62" s="247"/>
    </row>
    <row r="63" spans="2:16" ht="28.5">
      <c r="B63" s="249" t="s">
        <v>176</v>
      </c>
      <c r="C63" s="269" t="s">
        <v>177</v>
      </c>
      <c r="D63" s="245"/>
      <c r="E63" s="250"/>
      <c r="F63" s="514" t="s">
        <v>339</v>
      </c>
      <c r="G63" s="263" t="s">
        <v>20</v>
      </c>
      <c r="H63" s="360">
        <v>42</v>
      </c>
      <c r="I63" s="256">
        <v>42</v>
      </c>
      <c r="J63" s="247"/>
      <c r="K63" s="448">
        <v>41.5</v>
      </c>
      <c r="L63" s="360">
        <v>42</v>
      </c>
      <c r="M63" s="247">
        <v>42</v>
      </c>
      <c r="N63" s="511">
        <v>42</v>
      </c>
      <c r="O63" s="608"/>
      <c r="P63" s="247"/>
    </row>
    <row r="64" spans="2:16" ht="28.5">
      <c r="B64" s="267" t="s">
        <v>45</v>
      </c>
      <c r="C64" s="248" t="s">
        <v>31</v>
      </c>
      <c r="D64" s="254"/>
      <c r="E64" s="255"/>
      <c r="F64" s="521" t="s">
        <v>340</v>
      </c>
      <c r="G64" s="263" t="s">
        <v>21</v>
      </c>
      <c r="H64" s="360">
        <v>7</v>
      </c>
      <c r="I64" s="363">
        <v>7</v>
      </c>
      <c r="J64" s="363"/>
      <c r="K64" s="448">
        <v>7</v>
      </c>
      <c r="L64" s="360">
        <v>7</v>
      </c>
      <c r="M64" s="363">
        <v>7</v>
      </c>
      <c r="N64" s="511">
        <v>7</v>
      </c>
      <c r="O64" s="608"/>
      <c r="P64" s="363"/>
    </row>
    <row r="65" spans="1:16" ht="28.5">
      <c r="B65" s="337" t="s">
        <v>84</v>
      </c>
      <c r="C65" s="338"/>
      <c r="D65" s="338"/>
      <c r="E65" s="338"/>
      <c r="F65" s="522"/>
      <c r="G65" s="276"/>
      <c r="H65" s="270"/>
      <c r="I65" s="425"/>
      <c r="J65" s="260"/>
      <c r="K65" s="449"/>
      <c r="L65" s="270"/>
      <c r="M65" s="264"/>
      <c r="N65" s="510"/>
      <c r="O65" s="610"/>
      <c r="P65" s="364"/>
    </row>
    <row r="66" spans="1:16" ht="28.5">
      <c r="B66" s="271" t="s">
        <v>85</v>
      </c>
      <c r="C66" s="272" t="s">
        <v>86</v>
      </c>
      <c r="D66" s="273"/>
      <c r="E66" s="274"/>
      <c r="F66" s="513" t="s">
        <v>345</v>
      </c>
      <c r="G66" s="265" t="s">
        <v>21</v>
      </c>
      <c r="H66" s="309">
        <v>64</v>
      </c>
      <c r="I66" s="258">
        <v>64</v>
      </c>
      <c r="J66" s="259"/>
      <c r="K66" s="446">
        <v>64</v>
      </c>
      <c r="L66" s="309">
        <v>64</v>
      </c>
      <c r="M66" s="259">
        <v>64</v>
      </c>
      <c r="N66" s="509">
        <v>64</v>
      </c>
      <c r="O66" s="608"/>
      <c r="P66" s="259"/>
    </row>
    <row r="67" spans="1:16" ht="28.5">
      <c r="B67" s="249" t="s">
        <v>87</v>
      </c>
      <c r="C67" s="251" t="s">
        <v>88</v>
      </c>
      <c r="D67" s="261"/>
      <c r="E67" s="252"/>
      <c r="F67" s="520" t="s">
        <v>346</v>
      </c>
      <c r="G67" s="263" t="s">
        <v>21</v>
      </c>
      <c r="H67" s="309">
        <v>17</v>
      </c>
      <c r="I67" s="144">
        <v>16</v>
      </c>
      <c r="J67" s="366"/>
      <c r="K67" s="446">
        <v>16</v>
      </c>
      <c r="L67" s="309">
        <v>17</v>
      </c>
      <c r="M67" s="367">
        <v>15</v>
      </c>
      <c r="N67" s="509">
        <v>17</v>
      </c>
      <c r="O67" s="608">
        <f>M67-N67</f>
        <v>-2</v>
      </c>
      <c r="P67" s="366"/>
    </row>
    <row r="68" spans="1:16" ht="20.25" customHeight="1">
      <c r="B68" s="29"/>
      <c r="C68" s="29"/>
      <c r="D68" s="29"/>
      <c r="E68" s="29"/>
      <c r="F68" s="29"/>
      <c r="G68" s="29"/>
      <c r="H68" s="29"/>
      <c r="I68" s="103"/>
      <c r="J68" s="289"/>
      <c r="K68" s="290"/>
      <c r="L68" s="291"/>
      <c r="M68" s="29"/>
      <c r="N68" s="29"/>
      <c r="O68" s="29"/>
      <c r="P68" s="29"/>
    </row>
    <row r="69" spans="1:16" s="211" customFormat="1" ht="19.5">
      <c r="B69" s="429" t="s">
        <v>175</v>
      </c>
      <c r="C69" s="430"/>
      <c r="D69" s="430"/>
      <c r="E69" s="430"/>
      <c r="F69" s="430"/>
      <c r="G69" s="430"/>
      <c r="H69" s="430"/>
      <c r="I69" s="430"/>
      <c r="J69" s="430"/>
      <c r="K69" s="431"/>
      <c r="L69" s="430"/>
      <c r="M69" s="430"/>
      <c r="N69" s="430"/>
      <c r="O69" s="430"/>
      <c r="P69" s="430"/>
    </row>
    <row r="70" spans="1:16" s="211" customFormat="1" ht="19.5">
      <c r="B70" s="432" t="s">
        <v>180</v>
      </c>
      <c r="C70" s="210"/>
      <c r="D70" s="210"/>
      <c r="E70" s="210"/>
      <c r="F70" s="210"/>
      <c r="G70" s="210"/>
      <c r="H70" s="210"/>
      <c r="I70" s="210"/>
      <c r="J70" s="210"/>
      <c r="K70" s="292"/>
      <c r="L70" s="210"/>
      <c r="M70" s="210"/>
      <c r="N70" s="210"/>
      <c r="O70" s="210"/>
      <c r="P70" s="210"/>
    </row>
    <row r="71" spans="1:16" s="242" customFormat="1" ht="20.25" customHeight="1">
      <c r="A71" s="239"/>
      <c r="B71" s="398"/>
      <c r="C71" s="240"/>
      <c r="D71" s="240"/>
      <c r="E71" s="240"/>
      <c r="F71" s="240"/>
      <c r="G71" s="240"/>
      <c r="H71" s="240"/>
      <c r="I71" s="240"/>
      <c r="J71" s="240"/>
      <c r="K71" s="241"/>
      <c r="L71" s="240"/>
      <c r="M71" s="240"/>
      <c r="N71" s="240"/>
      <c r="O71" s="240"/>
      <c r="P71" s="240"/>
    </row>
    <row r="72" spans="1:16" s="211" customFormat="1" ht="19.5">
      <c r="B72" s="429" t="s">
        <v>189</v>
      </c>
      <c r="C72" s="430"/>
      <c r="D72" s="430"/>
      <c r="E72" s="430"/>
      <c r="F72" s="430"/>
      <c r="G72" s="430"/>
      <c r="H72" s="430"/>
      <c r="I72" s="430"/>
      <c r="J72" s="430"/>
      <c r="K72" s="431"/>
      <c r="L72" s="430"/>
      <c r="M72" s="430"/>
      <c r="N72" s="430"/>
      <c r="O72" s="430"/>
      <c r="P72" s="430"/>
    </row>
    <row r="73" spans="1:16" s="211" customFormat="1" ht="19.5">
      <c r="B73" s="440" t="s">
        <v>99</v>
      </c>
      <c r="C73" s="210"/>
      <c r="D73" s="210"/>
      <c r="E73" s="210"/>
      <c r="F73" s="210"/>
      <c r="G73" s="210"/>
      <c r="H73" s="210"/>
      <c r="I73" s="210"/>
      <c r="J73" s="210"/>
      <c r="K73" s="292"/>
      <c r="L73" s="210"/>
      <c r="M73" s="210"/>
      <c r="N73" s="210"/>
      <c r="O73" s="210"/>
      <c r="P73" s="210"/>
    </row>
    <row r="74" spans="1:16" s="211" customFormat="1" ht="19.5">
      <c r="B74" s="432" t="s">
        <v>194</v>
      </c>
      <c r="C74" s="210"/>
      <c r="D74" s="210"/>
      <c r="E74" s="210"/>
      <c r="F74" s="210"/>
      <c r="G74" s="210"/>
      <c r="H74" s="210"/>
      <c r="I74" s="210"/>
      <c r="J74" s="210"/>
      <c r="K74" s="292"/>
      <c r="L74" s="210"/>
      <c r="M74" s="210"/>
      <c r="N74" s="210"/>
      <c r="O74" s="210"/>
      <c r="P74" s="210"/>
    </row>
    <row r="75" spans="1:16" s="242" customFormat="1" ht="20.25" customHeight="1">
      <c r="A75" s="239"/>
      <c r="B75" s="240" t="s">
        <v>191</v>
      </c>
      <c r="C75" s="240"/>
      <c r="D75" s="240"/>
      <c r="E75" s="240"/>
      <c r="F75" s="240"/>
      <c r="G75" s="240"/>
      <c r="H75" s="240"/>
      <c r="I75" s="240"/>
      <c r="J75" s="240"/>
      <c r="K75" s="241"/>
      <c r="L75" s="240"/>
      <c r="M75" s="240"/>
      <c r="N75" s="240"/>
      <c r="O75" s="240"/>
      <c r="P75" s="240"/>
    </row>
    <row r="76" spans="1:16" s="211" customFormat="1" ht="19.5">
      <c r="B76" s="432" t="s">
        <v>192</v>
      </c>
      <c r="C76" s="210"/>
      <c r="D76" s="210"/>
      <c r="E76" s="210"/>
      <c r="F76" s="210"/>
      <c r="G76" s="210"/>
      <c r="H76" s="210"/>
      <c r="I76" s="210"/>
      <c r="J76" s="210"/>
      <c r="K76" s="292"/>
      <c r="L76" s="210"/>
      <c r="M76" s="210"/>
      <c r="N76" s="210"/>
      <c r="O76" s="210"/>
      <c r="P76" s="210"/>
    </row>
    <row r="77" spans="1:16" s="211" customFormat="1" ht="19.5">
      <c r="B77" s="432" t="s">
        <v>213</v>
      </c>
      <c r="C77" s="210"/>
      <c r="D77" s="210"/>
      <c r="E77" s="210"/>
      <c r="F77" s="210"/>
      <c r="G77" s="210"/>
      <c r="H77" s="210"/>
      <c r="I77" s="210"/>
      <c r="J77" s="210"/>
      <c r="K77" s="292"/>
      <c r="L77" s="210"/>
      <c r="M77" s="210"/>
      <c r="N77" s="210"/>
      <c r="O77" s="210"/>
      <c r="P77" s="210"/>
    </row>
    <row r="78" spans="1:16" s="211" customFormat="1" ht="19.5">
      <c r="B78" s="432" t="s">
        <v>209</v>
      </c>
      <c r="C78" s="210"/>
      <c r="D78" s="210"/>
      <c r="E78" s="210"/>
      <c r="F78" s="210"/>
      <c r="G78" s="210"/>
      <c r="H78" s="210"/>
      <c r="I78" s="210"/>
      <c r="J78" s="210"/>
      <c r="K78" s="292"/>
      <c r="L78" s="210"/>
      <c r="M78" s="210"/>
      <c r="N78" s="210"/>
      <c r="O78" s="210"/>
      <c r="P78" s="210"/>
    </row>
    <row r="79" spans="1:16" s="211" customFormat="1" ht="19.5">
      <c r="B79" s="432" t="s">
        <v>210</v>
      </c>
      <c r="C79" s="210"/>
      <c r="D79" s="210"/>
      <c r="E79" s="210"/>
      <c r="F79" s="210"/>
      <c r="G79" s="210"/>
      <c r="H79" s="210"/>
      <c r="I79" s="210"/>
      <c r="J79" s="210"/>
      <c r="K79" s="292"/>
      <c r="L79" s="210"/>
      <c r="M79" s="210"/>
      <c r="N79" s="210"/>
      <c r="O79" s="210"/>
      <c r="P79" s="210"/>
    </row>
    <row r="80" spans="1:16" s="211" customFormat="1" ht="19.5">
      <c r="B80" s="432" t="s">
        <v>214</v>
      </c>
      <c r="C80" s="210"/>
      <c r="D80" s="210"/>
      <c r="E80" s="210"/>
      <c r="F80" s="210"/>
      <c r="G80" s="210"/>
      <c r="H80" s="210"/>
      <c r="I80" s="210"/>
      <c r="J80" s="210"/>
      <c r="K80" s="292"/>
      <c r="L80" s="210"/>
      <c r="M80" s="210"/>
      <c r="N80" s="210"/>
      <c r="O80" s="210"/>
      <c r="P80" s="210"/>
    </row>
    <row r="81" spans="2:16" s="211" customFormat="1" ht="19.5">
      <c r="B81" s="432" t="s">
        <v>215</v>
      </c>
      <c r="C81" s="210"/>
      <c r="D81" s="210"/>
      <c r="E81" s="210"/>
      <c r="F81" s="210"/>
      <c r="G81" s="210"/>
      <c r="H81" s="210"/>
      <c r="I81" s="210"/>
      <c r="J81" s="210"/>
      <c r="K81" s="292"/>
      <c r="L81" s="210"/>
      <c r="M81" s="210"/>
      <c r="N81" s="210"/>
      <c r="O81" s="210"/>
      <c r="P81" s="210"/>
    </row>
    <row r="82" spans="2:16" s="211" customFormat="1" ht="19.5">
      <c r="B82" s="432" t="s">
        <v>211</v>
      </c>
      <c r="C82" s="210"/>
      <c r="D82" s="210"/>
      <c r="E82" s="210"/>
      <c r="F82" s="210"/>
      <c r="G82" s="210"/>
      <c r="H82" s="210"/>
      <c r="I82" s="210"/>
      <c r="J82" s="210"/>
      <c r="K82" s="292"/>
      <c r="L82" s="210"/>
      <c r="M82" s="210"/>
      <c r="N82" s="210"/>
      <c r="O82" s="210"/>
      <c r="P82" s="210"/>
    </row>
    <row r="83" spans="2:16" s="211" customFormat="1" ht="19.5">
      <c r="B83" s="432" t="s">
        <v>212</v>
      </c>
      <c r="C83" s="210"/>
      <c r="D83" s="210"/>
      <c r="E83" s="210"/>
      <c r="F83" s="210"/>
      <c r="G83" s="210"/>
      <c r="H83" s="210"/>
      <c r="I83" s="210"/>
      <c r="J83" s="210"/>
      <c r="K83" s="292"/>
      <c r="L83" s="210"/>
      <c r="M83" s="210"/>
      <c r="N83" s="210"/>
      <c r="O83" s="210"/>
      <c r="P83" s="210"/>
    </row>
    <row r="84" spans="2:16" s="211" customFormat="1" ht="19.5">
      <c r="B84" s="432"/>
      <c r="C84" s="210"/>
      <c r="D84" s="210"/>
      <c r="E84" s="210"/>
      <c r="F84" s="210"/>
      <c r="G84" s="210"/>
      <c r="H84" s="210"/>
      <c r="I84" s="210"/>
      <c r="J84" s="210"/>
      <c r="K84" s="292"/>
      <c r="L84" s="210"/>
      <c r="M84" s="210"/>
      <c r="N84" s="210"/>
      <c r="O84" s="210"/>
      <c r="P84" s="210"/>
    </row>
    <row r="85" spans="2:16" s="211" customFormat="1" ht="19.5">
      <c r="B85" s="440" t="s">
        <v>118</v>
      </c>
      <c r="C85" s="432"/>
      <c r="D85" s="210"/>
      <c r="E85" s="210"/>
      <c r="F85" s="210"/>
      <c r="G85" s="210"/>
      <c r="H85" s="210"/>
      <c r="I85" s="210"/>
      <c r="J85" s="210"/>
      <c r="K85" s="292"/>
      <c r="L85" s="210"/>
      <c r="M85" s="210"/>
      <c r="N85" s="210"/>
      <c r="O85" s="210"/>
      <c r="P85" s="210"/>
    </row>
    <row r="86" spans="2:16" s="211" customFormat="1" ht="19.5">
      <c r="B86" s="432" t="s">
        <v>190</v>
      </c>
      <c r="C86" s="432"/>
      <c r="D86" s="210"/>
      <c r="E86" s="210"/>
      <c r="F86" s="210"/>
      <c r="G86" s="210"/>
      <c r="H86" s="210"/>
      <c r="I86" s="210"/>
      <c r="J86" s="210"/>
      <c r="K86" s="292"/>
      <c r="L86" s="210"/>
      <c r="M86" s="210"/>
      <c r="N86" s="210"/>
      <c r="O86" s="210"/>
      <c r="P86" s="210"/>
    </row>
    <row r="87" spans="2:16" s="211" customFormat="1" ht="19.5">
      <c r="B87" s="432" t="s">
        <v>193</v>
      </c>
      <c r="C87" s="432"/>
      <c r="D87" s="210"/>
      <c r="E87" s="210"/>
      <c r="F87" s="210"/>
      <c r="G87" s="210"/>
      <c r="H87" s="210"/>
      <c r="I87" s="210"/>
      <c r="J87" s="210"/>
      <c r="K87" s="292"/>
      <c r="L87" s="210"/>
      <c r="M87" s="210"/>
      <c r="N87" s="210"/>
      <c r="O87" s="210"/>
      <c r="P87" s="210"/>
    </row>
    <row r="88" spans="2:16" s="211" customFormat="1" ht="19.5">
      <c r="B88" s="432"/>
      <c r="C88" s="432"/>
      <c r="D88" s="210"/>
      <c r="E88" s="210"/>
      <c r="F88" s="210"/>
      <c r="G88" s="210"/>
      <c r="H88" s="210"/>
      <c r="I88" s="210"/>
      <c r="J88" s="210"/>
      <c r="K88" s="292"/>
      <c r="L88" s="210"/>
      <c r="M88" s="210"/>
      <c r="N88" s="210"/>
      <c r="O88" s="210"/>
      <c r="P88" s="210"/>
    </row>
    <row r="89" spans="2:16" s="211" customFormat="1" ht="19.5">
      <c r="B89" s="441" t="s">
        <v>216</v>
      </c>
      <c r="C89" s="432"/>
      <c r="D89" s="210"/>
      <c r="E89" s="210"/>
      <c r="F89" s="210"/>
      <c r="G89" s="210"/>
      <c r="H89" s="210"/>
      <c r="I89" s="210"/>
      <c r="J89" s="210"/>
      <c r="K89" s="292"/>
      <c r="L89" s="210"/>
      <c r="M89" s="210"/>
      <c r="N89" s="210"/>
      <c r="O89" s="210"/>
      <c r="P89" s="210"/>
    </row>
    <row r="90" spans="2:16" ht="17.25" customHeight="1">
      <c r="B90" s="29"/>
      <c r="C90" s="29"/>
      <c r="D90" s="29"/>
      <c r="E90" s="29"/>
      <c r="F90" s="29"/>
      <c r="G90" s="29"/>
      <c r="H90" s="289"/>
      <c r="I90" s="289"/>
      <c r="J90" s="289"/>
      <c r="K90" s="290"/>
      <c r="L90" s="291"/>
      <c r="M90" s="29"/>
      <c r="N90" s="29"/>
      <c r="O90" s="29"/>
      <c r="P90" s="29"/>
    </row>
    <row r="91" spans="2:16" s="211" customFormat="1" ht="19.5">
      <c r="B91" s="429" t="s">
        <v>247</v>
      </c>
      <c r="C91" s="430"/>
      <c r="D91" s="430"/>
      <c r="E91" s="430"/>
      <c r="F91" s="430"/>
      <c r="G91" s="430"/>
      <c r="H91" s="430"/>
      <c r="I91" s="430"/>
      <c r="J91" s="430"/>
      <c r="K91" s="431"/>
      <c r="L91" s="430"/>
      <c r="M91" s="430"/>
      <c r="N91" s="430"/>
      <c r="O91" s="430"/>
      <c r="P91" s="430"/>
    </row>
    <row r="92" spans="2:16" s="460" customFormat="1" ht="19.5">
      <c r="B92" s="459" t="s">
        <v>99</v>
      </c>
    </row>
    <row r="93" spans="2:16" s="460" customFormat="1" ht="19.5">
      <c r="B93" s="460" t="s">
        <v>234</v>
      </c>
    </row>
    <row r="94" spans="2:16" s="460" customFormat="1" ht="19.5">
      <c r="B94" s="460" t="s">
        <v>238</v>
      </c>
    </row>
    <row r="95" spans="2:16" s="460" customFormat="1" ht="19.5"/>
    <row r="96" spans="2:16" s="460" customFormat="1" ht="19.5">
      <c r="B96" s="459" t="s">
        <v>118</v>
      </c>
    </row>
    <row r="97" spans="2:16" s="461" customFormat="1" ht="19.5">
      <c r="B97" s="441" t="s">
        <v>230</v>
      </c>
      <c r="C97" s="441"/>
      <c r="D97" s="292"/>
      <c r="E97" s="292"/>
      <c r="F97" s="292"/>
      <c r="G97" s="292"/>
      <c r="H97" s="292"/>
      <c r="I97" s="292"/>
      <c r="J97" s="292"/>
      <c r="K97" s="292"/>
      <c r="L97" s="292"/>
      <c r="M97" s="292"/>
      <c r="N97" s="292"/>
      <c r="O97" s="292"/>
      <c r="P97" s="292"/>
    </row>
    <row r="98" spans="2:16" s="461" customFormat="1" ht="19.5">
      <c r="B98" s="441" t="s">
        <v>237</v>
      </c>
      <c r="C98" s="441"/>
      <c r="D98" s="292"/>
      <c r="E98" s="292"/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292"/>
    </row>
    <row r="99" spans="2:16" s="461" customFormat="1" ht="19.5">
      <c r="B99" s="441" t="s">
        <v>236</v>
      </c>
      <c r="C99" s="441"/>
      <c r="D99" s="292"/>
      <c r="E99" s="292"/>
      <c r="F99" s="292"/>
      <c r="G99" s="292"/>
      <c r="H99" s="292"/>
      <c r="I99" s="292"/>
      <c r="J99" s="292"/>
      <c r="K99" s="292"/>
      <c r="L99" s="292"/>
      <c r="M99" s="292"/>
      <c r="N99" s="292"/>
      <c r="O99" s="292"/>
      <c r="P99" s="292"/>
    </row>
    <row r="100" spans="2:16" s="211" customFormat="1" ht="19.5">
      <c r="B100" s="432"/>
      <c r="C100" s="432"/>
      <c r="D100" s="210"/>
      <c r="E100" s="210"/>
      <c r="F100" s="210"/>
      <c r="G100" s="210"/>
      <c r="H100" s="210"/>
      <c r="I100" s="210"/>
      <c r="J100" s="210"/>
      <c r="K100" s="292"/>
      <c r="L100" s="210"/>
      <c r="M100" s="210"/>
      <c r="N100" s="210"/>
      <c r="O100" s="210"/>
      <c r="P100" s="210"/>
    </row>
    <row r="101" spans="2:16" s="463" customFormat="1" ht="19.5">
      <c r="B101" s="429" t="s">
        <v>248</v>
      </c>
      <c r="C101" s="462"/>
      <c r="D101" s="462"/>
      <c r="E101" s="462"/>
      <c r="F101" s="462"/>
      <c r="G101" s="462"/>
      <c r="H101" s="462"/>
      <c r="I101" s="462"/>
      <c r="J101" s="462"/>
      <c r="K101" s="429"/>
      <c r="L101" s="462"/>
      <c r="M101" s="462"/>
      <c r="N101" s="462"/>
      <c r="O101" s="462"/>
      <c r="P101" s="462"/>
    </row>
    <row r="102" spans="2:16" s="463" customFormat="1" ht="19.5">
      <c r="B102" s="440" t="s">
        <v>252</v>
      </c>
      <c r="C102" s="432"/>
      <c r="D102" s="432"/>
      <c r="E102" s="432"/>
      <c r="F102" s="432"/>
      <c r="G102" s="432"/>
      <c r="H102" s="432"/>
      <c r="I102" s="432"/>
      <c r="J102" s="432"/>
      <c r="K102" s="441"/>
      <c r="L102" s="432"/>
      <c r="M102" s="432"/>
      <c r="N102" s="432"/>
      <c r="O102" s="432"/>
      <c r="P102" s="432"/>
    </row>
    <row r="103" spans="2:16" s="463" customFormat="1" ht="19.5">
      <c r="B103" s="432" t="s">
        <v>253</v>
      </c>
      <c r="C103" s="432"/>
      <c r="D103" s="432"/>
      <c r="E103" s="432"/>
      <c r="F103" s="432"/>
      <c r="G103" s="432"/>
      <c r="H103" s="432"/>
      <c r="I103" s="432"/>
      <c r="J103" s="432"/>
      <c r="K103" s="441"/>
      <c r="L103" s="432"/>
      <c r="M103" s="432"/>
      <c r="N103" s="432"/>
      <c r="O103" s="432"/>
      <c r="P103" s="432"/>
    </row>
    <row r="104" spans="2:16" s="463" customFormat="1" ht="19.5">
      <c r="B104" s="463" t="s">
        <v>254</v>
      </c>
      <c r="K104" s="460"/>
    </row>
    <row r="105" spans="2:16" s="211" customFormat="1">
      <c r="K105" s="461"/>
    </row>
    <row r="142" spans="2:16" s="211" customFormat="1" ht="19.5">
      <c r="B142" s="460" t="s">
        <v>255</v>
      </c>
      <c r="K142" s="461"/>
    </row>
    <row r="144" spans="2:16" s="455" customFormat="1" ht="19.5">
      <c r="B144" s="399" t="s">
        <v>290</v>
      </c>
      <c r="C144" s="453"/>
      <c r="D144" s="453"/>
      <c r="E144" s="453"/>
      <c r="F144" s="453"/>
      <c r="G144" s="453"/>
      <c r="H144" s="453"/>
      <c r="I144" s="453"/>
      <c r="J144" s="453"/>
      <c r="K144" s="399"/>
      <c r="L144" s="453"/>
      <c r="M144" s="453"/>
      <c r="N144" s="453"/>
      <c r="O144" s="453"/>
      <c r="P144" s="453"/>
    </row>
    <row r="145" spans="2:16" s="455" customFormat="1" ht="19.5">
      <c r="B145" s="469" t="s">
        <v>270</v>
      </c>
      <c r="K145" s="444"/>
    </row>
    <row r="146" spans="2:16" s="455" customFormat="1" ht="19.5">
      <c r="B146" s="455" t="s">
        <v>271</v>
      </c>
      <c r="K146" s="444"/>
    </row>
    <row r="147" spans="2:16" s="455" customFormat="1" ht="19.5">
      <c r="B147" s="294" t="s">
        <v>259</v>
      </c>
      <c r="C147" s="294"/>
      <c r="D147" s="294"/>
      <c r="E147" s="294"/>
      <c r="F147" s="294"/>
      <c r="G147" s="294"/>
      <c r="H147" s="294"/>
      <c r="I147" s="294"/>
      <c r="J147" s="294"/>
      <c r="K147" s="293"/>
      <c r="L147" s="294"/>
      <c r="M147" s="294"/>
      <c r="N147" s="294"/>
      <c r="O147" s="294"/>
      <c r="P147" s="294"/>
    </row>
    <row r="148" spans="2:16" s="455" customFormat="1" ht="19.5">
      <c r="B148" s="294"/>
      <c r="C148" s="294"/>
      <c r="D148" s="294"/>
      <c r="E148" s="294"/>
      <c r="F148" s="294"/>
      <c r="G148" s="294"/>
      <c r="H148" s="294"/>
      <c r="I148" s="294"/>
      <c r="J148" s="294"/>
      <c r="K148" s="293"/>
      <c r="L148" s="294"/>
      <c r="M148" s="294"/>
      <c r="N148" s="294"/>
      <c r="O148" s="294"/>
      <c r="P148" s="294"/>
    </row>
    <row r="149" spans="2:16" s="455" customFormat="1" ht="19.5">
      <c r="B149" s="454" t="s">
        <v>99</v>
      </c>
      <c r="C149" s="294"/>
      <c r="D149" s="294"/>
      <c r="E149" s="294"/>
      <c r="F149" s="294"/>
      <c r="G149" s="294"/>
      <c r="H149" s="294"/>
      <c r="I149" s="294"/>
      <c r="J149" s="294"/>
      <c r="K149" s="293"/>
      <c r="L149" s="294"/>
      <c r="M149" s="294"/>
      <c r="N149" s="294"/>
      <c r="O149" s="294"/>
      <c r="P149" s="294"/>
    </row>
    <row r="150" spans="2:16" s="455" customFormat="1" ht="19.5">
      <c r="B150" s="475" t="s">
        <v>278</v>
      </c>
      <c r="C150" s="475"/>
      <c r="D150" s="475"/>
      <c r="E150" s="475"/>
      <c r="K150" s="444"/>
    </row>
    <row r="151" spans="2:16" s="455" customFormat="1" ht="19.5">
      <c r="B151" s="455" t="s">
        <v>273</v>
      </c>
      <c r="K151" s="444"/>
    </row>
    <row r="152" spans="2:16" s="455" customFormat="1" ht="19.5">
      <c r="B152" s="455" t="s">
        <v>292</v>
      </c>
      <c r="K152" s="444"/>
    </row>
    <row r="153" spans="2:16" s="455" customFormat="1" ht="19.5">
      <c r="B153" s="455" t="s">
        <v>289</v>
      </c>
      <c r="K153" s="444"/>
    </row>
    <row r="154" spans="2:16" s="455" customFormat="1" ht="19.5">
      <c r="B154" s="455" t="s">
        <v>293</v>
      </c>
      <c r="K154" s="444"/>
    </row>
    <row r="155" spans="2:16" s="455" customFormat="1" ht="19.5">
      <c r="B155" s="469"/>
      <c r="K155" s="444"/>
    </row>
    <row r="156" spans="2:16" s="455" customFormat="1" ht="19.5">
      <c r="B156" s="469" t="s">
        <v>252</v>
      </c>
      <c r="K156" s="444"/>
    </row>
    <row r="157" spans="2:16" s="455" customFormat="1" ht="19.5">
      <c r="B157" s="478" t="s">
        <v>294</v>
      </c>
      <c r="K157" s="444"/>
    </row>
    <row r="158" spans="2:16" s="455" customFormat="1" ht="19.5">
      <c r="B158" s="455" t="s">
        <v>279</v>
      </c>
      <c r="K158" s="444"/>
    </row>
    <row r="159" spans="2:16" s="455" customFormat="1" ht="19.5">
      <c r="B159" s="455" t="s">
        <v>288</v>
      </c>
      <c r="K159" s="444"/>
    </row>
    <row r="160" spans="2:16" s="455" customFormat="1" ht="19.5">
      <c r="B160" s="455" t="s">
        <v>295</v>
      </c>
      <c r="K160" s="444"/>
    </row>
    <row r="161" spans="2:11" s="455" customFormat="1" ht="19.5">
      <c r="B161" s="455" t="s">
        <v>280</v>
      </c>
      <c r="K161" s="444"/>
    </row>
    <row r="162" spans="2:11" s="455" customFormat="1" ht="19.5">
      <c r="K162" s="444"/>
    </row>
    <row r="163" spans="2:11" s="455" customFormat="1" ht="19.5">
      <c r="B163" s="469" t="s">
        <v>276</v>
      </c>
      <c r="K163" s="444"/>
    </row>
    <row r="164" spans="2:11" s="455" customFormat="1" ht="19.5">
      <c r="B164" s="455" t="s">
        <v>277</v>
      </c>
      <c r="K164" s="444"/>
    </row>
    <row r="165" spans="2:11" s="455" customFormat="1" ht="19.5">
      <c r="K165" s="444"/>
    </row>
    <row r="185" spans="2:11" s="455" customFormat="1" ht="19.5">
      <c r="B185" s="469" t="s">
        <v>283</v>
      </c>
      <c r="K185" s="444"/>
    </row>
    <row r="186" spans="2:11" s="455" customFormat="1" ht="19.5">
      <c r="B186" s="455" t="s">
        <v>286</v>
      </c>
      <c r="K186" s="444"/>
    </row>
    <row r="187" spans="2:11" s="455" customFormat="1" ht="19.5">
      <c r="B187" s="455" t="s">
        <v>285</v>
      </c>
      <c r="K187" s="444"/>
    </row>
    <row r="188" spans="2:11" s="455" customFormat="1" ht="19.5">
      <c r="K188" s="444"/>
    </row>
    <row r="189" spans="2:11" s="455" customFormat="1" ht="19.5">
      <c r="B189" s="469" t="s">
        <v>282</v>
      </c>
      <c r="K189" s="444"/>
    </row>
    <row r="190" spans="2:11" s="455" customFormat="1" ht="19.5">
      <c r="B190" s="455" t="s">
        <v>263</v>
      </c>
      <c r="K190" s="444"/>
    </row>
    <row r="191" spans="2:11" s="455" customFormat="1" ht="19.5">
      <c r="B191" s="455" t="s">
        <v>264</v>
      </c>
      <c r="K191" s="444"/>
    </row>
    <row r="192" spans="2:11" s="455" customFormat="1" ht="19.5">
      <c r="B192" s="455" t="s">
        <v>284</v>
      </c>
      <c r="K192" s="444"/>
    </row>
    <row r="194" spans="2:2" ht="19.5">
      <c r="B194" s="455" t="s">
        <v>287</v>
      </c>
    </row>
  </sheetData>
  <mergeCells count="7">
    <mergeCell ref="H42:P42"/>
    <mergeCell ref="D1:M1"/>
    <mergeCell ref="B2:L2"/>
    <mergeCell ref="B3:M3"/>
    <mergeCell ref="B7:F7"/>
    <mergeCell ref="C24:F24"/>
    <mergeCell ref="B41:F41"/>
  </mergeCells>
  <phoneticPr fontId="26" type="noConversion"/>
  <printOptions horizontalCentered="1"/>
  <pageMargins left="0.19685039370078741" right="0.19685039370078741" top="0.39370078740157483" bottom="0.35433070866141736" header="0.39370078740157483" footer="0.19685039370078741"/>
  <pageSetup paperSize="9" scale="50" orientation="portrait" r:id="rId1"/>
  <rowBreaks count="1" manualBreakCount="1">
    <brk id="40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196"/>
  <sheetViews>
    <sheetView showGridLines="0" view="pageBreakPreview" topLeftCell="A146" zoomScale="80" zoomScaleNormal="60" zoomScaleSheetLayoutView="80" workbookViewId="0">
      <selection activeCell="F161" sqref="F161"/>
    </sheetView>
  </sheetViews>
  <sheetFormatPr defaultColWidth="12" defaultRowHeight="11.25"/>
  <cols>
    <col min="1" max="1" width="8.33203125" customWidth="1"/>
    <col min="2" max="2" width="17.83203125" customWidth="1"/>
    <col min="3" max="3" width="16.83203125" customWidth="1"/>
    <col min="4" max="4" width="14.33203125" customWidth="1"/>
    <col min="5" max="6" width="19.83203125" customWidth="1"/>
    <col min="7" max="7" width="18.83203125" customWidth="1"/>
    <col min="8" max="8" width="15.33203125" style="222" customWidth="1"/>
    <col min="9" max="9" width="16.5" style="222" customWidth="1"/>
    <col min="10" max="10" width="16" style="222" customWidth="1"/>
    <col min="11" max="11" width="16" style="228" customWidth="1"/>
    <col min="12" max="12" width="15.33203125" style="232" customWidth="1"/>
    <col min="13" max="16" width="15.33203125" customWidth="1"/>
    <col min="17" max="17" width="8.83203125" customWidth="1"/>
    <col min="18" max="18" width="12.6640625" customWidth="1"/>
  </cols>
  <sheetData>
    <row r="1" spans="1:18" s="1" customFormat="1" ht="42" customHeight="1">
      <c r="A1" s="61"/>
      <c r="B1" s="62"/>
      <c r="C1" s="62"/>
      <c r="D1" s="628" t="s">
        <v>16</v>
      </c>
      <c r="E1" s="628"/>
      <c r="F1" s="628"/>
      <c r="G1" s="628"/>
      <c r="H1" s="628"/>
      <c r="I1" s="628"/>
      <c r="J1" s="628"/>
      <c r="K1" s="628"/>
      <c r="L1" s="628"/>
      <c r="M1" s="628"/>
      <c r="N1" s="63" t="str">
        <f>'TECHNICAL SHEET GARMENT'!J1</f>
        <v>WINTER 2018/19</v>
      </c>
      <c r="O1" s="62"/>
      <c r="P1" s="62"/>
      <c r="Q1" s="64"/>
      <c r="R1" s="206"/>
    </row>
    <row r="2" spans="1:18" s="4" customFormat="1" ht="19.5">
      <c r="A2" s="66" t="str">
        <f>'TECHNICAL SHEET GARMENT'!A2</f>
        <v>LFV11492</v>
      </c>
      <c r="B2" s="627" t="str">
        <f>'TECHNICAL SHEET GARMENT'!B2:I2</f>
        <v>LD ULSTER 3in1 JKT</v>
      </c>
      <c r="C2" s="627"/>
      <c r="D2" s="627"/>
      <c r="E2" s="627"/>
      <c r="F2" s="627"/>
      <c r="G2" s="627"/>
      <c r="H2" s="627"/>
      <c r="I2" s="627"/>
      <c r="J2" s="627"/>
      <c r="K2" s="627"/>
      <c r="L2" s="627"/>
      <c r="M2" s="65"/>
      <c r="N2" s="65" t="s">
        <v>2</v>
      </c>
      <c r="O2" s="66" t="str">
        <f>'TECHNICAL SHEET GARMENT'!K2</f>
        <v>V1</v>
      </c>
      <c r="P2" s="65"/>
      <c r="Q2" s="67"/>
      <c r="R2" s="8"/>
    </row>
    <row r="3" spans="1:18" s="3" customFormat="1" ht="16.5">
      <c r="A3" s="477" t="str">
        <f>'TECHNICAL SHEET GARMENT'!A3</f>
        <v>FABRIC:</v>
      </c>
      <c r="B3" s="630" t="str">
        <f>+'TECHNICAL SHEET GARMENT'!B3:I3</f>
        <v>PFM0025V45 3L - FLYING TEX</v>
      </c>
      <c r="C3" s="630"/>
      <c r="D3" s="630"/>
      <c r="E3" s="630"/>
      <c r="F3" s="630"/>
      <c r="G3" s="630"/>
      <c r="H3" s="630"/>
      <c r="I3" s="630"/>
      <c r="J3" s="630"/>
      <c r="K3" s="630"/>
      <c r="L3" s="630"/>
      <c r="M3" s="630"/>
      <c r="N3" s="68" t="s">
        <v>14</v>
      </c>
      <c r="O3" s="72"/>
      <c r="P3" s="193" t="str">
        <f>'TECHNICAL SHEET GARMENT'!L3</f>
        <v>MARJORIE</v>
      </c>
      <c r="Q3" s="74"/>
      <c r="R3" s="24"/>
    </row>
    <row r="4" spans="1:18" s="3" customFormat="1" ht="17.25" thickBot="1">
      <c r="A4" s="146" t="s">
        <v>1</v>
      </c>
      <c r="B4" s="69">
        <f ca="1">'TECHNICAL SHEET GARMENT'!B4</f>
        <v>43833</v>
      </c>
      <c r="C4" s="69"/>
      <c r="D4" s="70"/>
      <c r="E4" s="70"/>
      <c r="F4" s="70"/>
      <c r="G4" s="70"/>
      <c r="H4" s="223"/>
      <c r="I4" s="223"/>
      <c r="J4" s="223"/>
      <c r="K4" s="234"/>
      <c r="L4" s="229"/>
      <c r="M4" s="70"/>
      <c r="N4" s="85" t="str">
        <f>'TECHNICAL SHEET GARMENT'!J4</f>
        <v xml:space="preserve">SUPPLIER : </v>
      </c>
      <c r="O4" s="73"/>
      <c r="P4" s="302" t="str">
        <f>'TECHNICAL SHEET GARMENT'!L4</f>
        <v>PRIMA CHANNEL</v>
      </c>
      <c r="Q4" s="75"/>
      <c r="R4" s="24"/>
    </row>
    <row r="5" spans="1:18" s="1" customFormat="1" ht="16.5" hidden="1">
      <c r="A5" s="31"/>
      <c r="B5" s="113"/>
      <c r="C5" s="27"/>
      <c r="D5" s="27"/>
      <c r="E5" s="27"/>
      <c r="F5" s="27"/>
      <c r="G5" s="27"/>
      <c r="H5" s="220"/>
      <c r="I5" s="220"/>
      <c r="J5" s="220"/>
      <c r="K5" s="225"/>
      <c r="L5" s="230"/>
      <c r="M5" s="27"/>
      <c r="N5" s="45"/>
      <c r="O5" s="45"/>
      <c r="P5" s="45"/>
      <c r="Q5" s="46"/>
      <c r="R5" s="206"/>
    </row>
    <row r="6" spans="1:18" ht="17.25" hidden="1" thickBot="1">
      <c r="A6" s="115"/>
      <c r="B6" s="23"/>
      <c r="C6" s="30" t="s">
        <v>17</v>
      </c>
      <c r="D6" s="23"/>
      <c r="E6" s="23"/>
      <c r="F6" s="23"/>
      <c r="G6" s="23"/>
      <c r="H6" s="221"/>
      <c r="I6" s="221"/>
      <c r="J6" s="221"/>
      <c r="K6" s="226"/>
      <c r="L6" s="231"/>
      <c r="M6" s="23"/>
      <c r="N6" s="23"/>
      <c r="O6" s="23"/>
      <c r="P6" s="23"/>
      <c r="Q6" s="116"/>
      <c r="R6" s="23"/>
    </row>
    <row r="7" spans="1:18" s="100" customFormat="1" ht="58.5" hidden="1" customHeight="1">
      <c r="A7" s="131"/>
      <c r="B7" s="621" t="s">
        <v>298</v>
      </c>
      <c r="C7" s="622"/>
      <c r="D7" s="622"/>
      <c r="E7" s="622"/>
      <c r="F7" s="623"/>
      <c r="G7" s="187" t="s">
        <v>18</v>
      </c>
      <c r="H7" s="188" t="s">
        <v>103</v>
      </c>
      <c r="I7" s="189" t="s">
        <v>187</v>
      </c>
      <c r="J7" s="330" t="s">
        <v>208</v>
      </c>
      <c r="K7" s="227" t="s">
        <v>249</v>
      </c>
      <c r="L7" s="330" t="s">
        <v>251</v>
      </c>
      <c r="M7" s="189" t="s">
        <v>268</v>
      </c>
      <c r="N7" s="330" t="s">
        <v>269</v>
      </c>
      <c r="O7" s="189"/>
      <c r="P7" s="288"/>
      <c r="Q7" s="132"/>
      <c r="R7" s="28"/>
    </row>
    <row r="8" spans="1:18" ht="21.75" hidden="1" customHeight="1">
      <c r="A8" s="115"/>
      <c r="B8" s="332" t="s">
        <v>25</v>
      </c>
      <c r="C8" s="277"/>
      <c r="D8" s="277"/>
      <c r="E8" s="277"/>
      <c r="F8" s="277"/>
      <c r="G8" s="278"/>
      <c r="H8" s="339"/>
      <c r="I8" s="339"/>
      <c r="J8" s="340"/>
      <c r="K8" s="341"/>
      <c r="L8" s="340"/>
      <c r="M8" s="342"/>
      <c r="N8" s="342"/>
      <c r="O8" s="342"/>
      <c r="P8" s="343"/>
      <c r="Q8" s="116"/>
      <c r="R8" s="23"/>
    </row>
    <row r="9" spans="1:18" s="100" customFormat="1" ht="21" hidden="1" customHeight="1">
      <c r="A9" s="131"/>
      <c r="B9" s="271" t="s">
        <v>32</v>
      </c>
      <c r="C9" s="275" t="s">
        <v>104</v>
      </c>
      <c r="D9" s="273"/>
      <c r="E9" s="274"/>
      <c r="F9" s="274"/>
      <c r="G9" s="265" t="s">
        <v>21</v>
      </c>
      <c r="H9" s="309">
        <v>38</v>
      </c>
      <c r="I9" s="224">
        <v>38.5</v>
      </c>
      <c r="J9" s="312">
        <v>37</v>
      </c>
      <c r="K9" s="130">
        <v>38</v>
      </c>
      <c r="L9" s="313">
        <v>38</v>
      </c>
      <c r="M9" s="130">
        <v>38</v>
      </c>
      <c r="N9" s="452">
        <v>37</v>
      </c>
      <c r="O9" s="130"/>
      <c r="P9" s="313"/>
      <c r="Q9" s="132"/>
      <c r="R9" s="28"/>
    </row>
    <row r="10" spans="1:18" s="100" customFormat="1" ht="21" hidden="1" customHeight="1">
      <c r="A10" s="131"/>
      <c r="B10" s="253" t="s">
        <v>33</v>
      </c>
      <c r="C10" s="268" t="s">
        <v>19</v>
      </c>
      <c r="D10" s="245"/>
      <c r="E10" s="250"/>
      <c r="F10" s="250"/>
      <c r="G10" s="263" t="s">
        <v>20</v>
      </c>
      <c r="H10" s="309">
        <v>52.5</v>
      </c>
      <c r="I10" s="130">
        <v>52.5</v>
      </c>
      <c r="J10" s="313"/>
      <c r="K10" s="130">
        <v>52</v>
      </c>
      <c r="L10" s="313">
        <v>52</v>
      </c>
      <c r="M10" s="130">
        <v>53</v>
      </c>
      <c r="N10" s="313">
        <v>52</v>
      </c>
      <c r="O10" s="130"/>
      <c r="P10" s="313"/>
      <c r="Q10" s="132"/>
      <c r="R10" s="28"/>
    </row>
    <row r="11" spans="1:18" s="100" customFormat="1" ht="21" hidden="1" customHeight="1">
      <c r="A11" s="131"/>
      <c r="B11" s="253" t="s">
        <v>34</v>
      </c>
      <c r="C11" s="268" t="s">
        <v>105</v>
      </c>
      <c r="D11" s="245"/>
      <c r="E11" s="250"/>
      <c r="F11" s="250"/>
      <c r="G11" s="263" t="s">
        <v>20</v>
      </c>
      <c r="H11" s="309">
        <v>48</v>
      </c>
      <c r="I11" s="426">
        <v>48</v>
      </c>
      <c r="J11" s="313"/>
      <c r="K11" s="130">
        <v>48</v>
      </c>
      <c r="L11" s="452">
        <v>52</v>
      </c>
      <c r="M11" s="130">
        <v>53</v>
      </c>
      <c r="N11" s="313">
        <v>52</v>
      </c>
      <c r="O11" s="130"/>
      <c r="P11" s="313"/>
      <c r="Q11" s="132"/>
      <c r="R11" s="28"/>
    </row>
    <row r="12" spans="1:18" s="100" customFormat="1" ht="21" hidden="1" customHeight="1">
      <c r="A12" s="131"/>
      <c r="B12" s="257" t="s">
        <v>35</v>
      </c>
      <c r="C12" s="375" t="s">
        <v>73</v>
      </c>
      <c r="D12" s="376"/>
      <c r="E12" s="377"/>
      <c r="F12" s="377"/>
      <c r="G12" s="395" t="s">
        <v>20</v>
      </c>
      <c r="H12" s="313">
        <v>53</v>
      </c>
      <c r="I12" s="130">
        <v>53</v>
      </c>
      <c r="J12" s="313">
        <v>56</v>
      </c>
      <c r="K12" s="130">
        <v>56</v>
      </c>
      <c r="L12" s="313">
        <v>56</v>
      </c>
      <c r="M12" s="130">
        <v>56</v>
      </c>
      <c r="N12" s="313">
        <v>56</v>
      </c>
      <c r="O12" s="130"/>
      <c r="P12" s="313"/>
      <c r="Q12" s="132"/>
      <c r="R12" s="28"/>
    </row>
    <row r="13" spans="1:18" s="100" customFormat="1" ht="21" hidden="1" customHeight="1">
      <c r="A13" s="131"/>
      <c r="B13" s="257" t="s">
        <v>72</v>
      </c>
      <c r="C13" s="287" t="s">
        <v>74</v>
      </c>
      <c r="D13" s="279"/>
      <c r="E13" s="280"/>
      <c r="F13" s="281"/>
      <c r="G13" s="265" t="s">
        <v>20</v>
      </c>
      <c r="H13" s="394">
        <v>72</v>
      </c>
      <c r="I13" s="144">
        <v>71.5</v>
      </c>
      <c r="J13" s="312"/>
      <c r="K13" s="130">
        <v>70.5</v>
      </c>
      <c r="L13" s="313">
        <v>70.5</v>
      </c>
      <c r="M13" s="130">
        <v>70.5</v>
      </c>
      <c r="N13" s="313">
        <v>70.5</v>
      </c>
      <c r="O13" s="130"/>
      <c r="P13" s="313"/>
      <c r="Q13" s="132"/>
      <c r="R13" s="28"/>
    </row>
    <row r="14" spans="1:18" s="100" customFormat="1" ht="21" hidden="1" customHeight="1">
      <c r="A14" s="131"/>
      <c r="B14" s="257" t="s">
        <v>75</v>
      </c>
      <c r="C14" s="476" t="s">
        <v>76</v>
      </c>
      <c r="D14" s="279"/>
      <c r="E14" s="280"/>
      <c r="F14" s="281"/>
      <c r="G14" s="265" t="s">
        <v>21</v>
      </c>
      <c r="H14" s="309">
        <v>20</v>
      </c>
      <c r="I14" s="130">
        <v>19.5</v>
      </c>
      <c r="J14" s="312"/>
      <c r="K14" s="130">
        <v>19</v>
      </c>
      <c r="L14" s="313">
        <v>19</v>
      </c>
      <c r="M14" s="130">
        <v>19</v>
      </c>
      <c r="N14" s="313">
        <v>19</v>
      </c>
      <c r="O14" s="130"/>
      <c r="P14" s="313"/>
      <c r="Q14" s="132"/>
      <c r="R14" s="28"/>
    </row>
    <row r="15" spans="1:18" s="100" customFormat="1" ht="21" hidden="1" customHeight="1">
      <c r="A15" s="131"/>
      <c r="B15" s="282" t="s">
        <v>30</v>
      </c>
      <c r="C15" s="283" t="s">
        <v>36</v>
      </c>
      <c r="D15" s="280"/>
      <c r="E15" s="280"/>
      <c r="F15" s="281"/>
      <c r="G15" s="265" t="s">
        <v>77</v>
      </c>
      <c r="H15" s="309">
        <v>11.5</v>
      </c>
      <c r="I15" s="144">
        <v>12</v>
      </c>
      <c r="J15" s="312">
        <v>11.5</v>
      </c>
      <c r="K15" s="130">
        <v>11</v>
      </c>
      <c r="L15" s="313">
        <v>11</v>
      </c>
      <c r="M15" s="130">
        <v>11</v>
      </c>
      <c r="N15" s="313">
        <v>11</v>
      </c>
      <c r="O15" s="130"/>
      <c r="P15" s="313"/>
      <c r="Q15" s="132"/>
      <c r="R15" s="28"/>
    </row>
    <row r="16" spans="1:18" s="100" customFormat="1" ht="21" hidden="1" customHeight="1">
      <c r="A16" s="131"/>
      <c r="B16" s="282" t="s">
        <v>98</v>
      </c>
      <c r="C16" s="283" t="s">
        <v>106</v>
      </c>
      <c r="D16" s="280"/>
      <c r="E16" s="280"/>
      <c r="F16" s="280"/>
      <c r="G16" s="334" t="s">
        <v>77</v>
      </c>
      <c r="H16" s="309">
        <v>22</v>
      </c>
      <c r="I16" s="426">
        <v>23</v>
      </c>
      <c r="J16" s="312"/>
      <c r="K16" s="224">
        <v>22</v>
      </c>
      <c r="L16" s="313">
        <v>22</v>
      </c>
      <c r="M16" s="130">
        <v>22.5</v>
      </c>
      <c r="N16" s="452">
        <v>23.5</v>
      </c>
      <c r="O16" s="224"/>
      <c r="P16" s="313"/>
      <c r="Q16" s="132"/>
      <c r="R16" s="28"/>
    </row>
    <row r="17" spans="1:18" s="100" customFormat="1" ht="21" hidden="1" customHeight="1">
      <c r="A17" s="131"/>
      <c r="B17" s="257" t="s">
        <v>37</v>
      </c>
      <c r="C17" s="375" t="s">
        <v>24</v>
      </c>
      <c r="D17" s="376"/>
      <c r="E17" s="377"/>
      <c r="F17" s="377"/>
      <c r="G17" s="263" t="s">
        <v>21</v>
      </c>
      <c r="H17" s="309">
        <v>20.5</v>
      </c>
      <c r="I17" s="144">
        <v>20.5</v>
      </c>
      <c r="J17" s="312"/>
      <c r="K17" s="224">
        <v>20</v>
      </c>
      <c r="L17" s="313">
        <v>20</v>
      </c>
      <c r="M17" s="130">
        <v>20.5</v>
      </c>
      <c r="N17" s="313">
        <v>20.5</v>
      </c>
      <c r="O17" s="224"/>
      <c r="P17" s="313"/>
      <c r="Q17" s="132"/>
      <c r="R17" s="28"/>
    </row>
    <row r="18" spans="1:18" s="100" customFormat="1" ht="21" hidden="1" customHeight="1">
      <c r="A18" s="131"/>
      <c r="B18" s="257" t="s">
        <v>38</v>
      </c>
      <c r="C18" s="375" t="s">
        <v>107</v>
      </c>
      <c r="D18" s="376"/>
      <c r="E18" s="377"/>
      <c r="F18" s="377"/>
      <c r="G18" s="263" t="s">
        <v>21</v>
      </c>
      <c r="H18" s="309">
        <v>17</v>
      </c>
      <c r="I18" s="427">
        <v>17</v>
      </c>
      <c r="J18" s="355"/>
      <c r="K18" s="427">
        <v>17</v>
      </c>
      <c r="L18" s="313">
        <v>17</v>
      </c>
      <c r="M18" s="470">
        <v>16.5</v>
      </c>
      <c r="N18" s="313">
        <v>17</v>
      </c>
      <c r="O18" s="357"/>
      <c r="P18" s="355"/>
      <c r="Q18" s="132"/>
      <c r="R18" s="28"/>
    </row>
    <row r="19" spans="1:18" s="100" customFormat="1" ht="21" hidden="1" customHeight="1">
      <c r="A19" s="131"/>
      <c r="B19" s="257" t="s">
        <v>39</v>
      </c>
      <c r="C19" s="375" t="s">
        <v>78</v>
      </c>
      <c r="D19" s="376"/>
      <c r="E19" s="377"/>
      <c r="F19" s="377"/>
      <c r="G19" s="263" t="s">
        <v>21</v>
      </c>
      <c r="H19" s="309">
        <v>14</v>
      </c>
      <c r="I19" s="224">
        <v>14</v>
      </c>
      <c r="J19" s="312"/>
      <c r="K19" s="224">
        <v>14</v>
      </c>
      <c r="L19" s="312">
        <v>14</v>
      </c>
      <c r="M19" s="224">
        <v>14.2</v>
      </c>
      <c r="N19" s="312">
        <v>14</v>
      </c>
      <c r="O19" s="224"/>
      <c r="P19" s="358"/>
      <c r="Q19" s="132"/>
      <c r="R19" s="28"/>
    </row>
    <row r="20" spans="1:18" s="100" customFormat="1" ht="21" hidden="1" customHeight="1">
      <c r="A20" s="131"/>
      <c r="B20" s="282" t="s">
        <v>41</v>
      </c>
      <c r="C20" s="284" t="s">
        <v>42</v>
      </c>
      <c r="D20" s="285"/>
      <c r="E20" s="286"/>
      <c r="F20" s="286"/>
      <c r="G20" s="265" t="s">
        <v>20</v>
      </c>
      <c r="H20" s="309">
        <v>64.5</v>
      </c>
      <c r="I20" s="130">
        <v>65</v>
      </c>
      <c r="J20" s="312"/>
      <c r="K20" s="130">
        <v>64.5</v>
      </c>
      <c r="L20" s="313">
        <v>64.5</v>
      </c>
      <c r="M20" s="130">
        <v>65</v>
      </c>
      <c r="N20" s="313">
        <v>64.5</v>
      </c>
      <c r="O20" s="130"/>
      <c r="P20" s="313"/>
      <c r="Q20" s="132"/>
      <c r="R20" s="28"/>
    </row>
    <row r="21" spans="1:18" ht="20.25" hidden="1" customHeight="1">
      <c r="A21" s="115"/>
      <c r="B21" s="266" t="s">
        <v>26</v>
      </c>
      <c r="C21" s="246"/>
      <c r="D21" s="246"/>
      <c r="E21" s="246"/>
      <c r="F21" s="246"/>
      <c r="G21" s="344"/>
      <c r="H21" s="270"/>
      <c r="I21" s="345"/>
      <c r="J21" s="346"/>
      <c r="K21" s="345"/>
      <c r="L21" s="450"/>
      <c r="M21" s="347"/>
      <c r="N21" s="450"/>
      <c r="O21" s="345"/>
      <c r="P21" s="348"/>
      <c r="Q21" s="116"/>
      <c r="R21" s="23"/>
    </row>
    <row r="22" spans="1:18" s="100" customFormat="1" ht="21" hidden="1" customHeight="1">
      <c r="A22" s="131"/>
      <c r="B22" s="271" t="s">
        <v>43</v>
      </c>
      <c r="C22" s="272" t="s">
        <v>108</v>
      </c>
      <c r="D22" s="273"/>
      <c r="E22" s="274"/>
      <c r="F22" s="274"/>
      <c r="G22" s="265" t="s">
        <v>21</v>
      </c>
      <c r="H22" s="309">
        <v>40</v>
      </c>
      <c r="I22" s="130" t="s">
        <v>188</v>
      </c>
      <c r="J22" s="313">
        <v>39</v>
      </c>
      <c r="K22" s="130">
        <v>39.5</v>
      </c>
      <c r="L22" s="313">
        <v>39.5</v>
      </c>
      <c r="M22" s="130">
        <v>39.200000000000003</v>
      </c>
      <c r="N22" s="313">
        <v>39.5</v>
      </c>
      <c r="O22" s="130"/>
      <c r="P22" s="313"/>
      <c r="Q22" s="132"/>
      <c r="R22" s="28"/>
    </row>
    <row r="23" spans="1:18" ht="18.75" hidden="1" customHeight="1">
      <c r="A23" s="115"/>
      <c r="B23" s="335" t="s">
        <v>9</v>
      </c>
      <c r="C23" s="336" t="s">
        <v>22</v>
      </c>
      <c r="D23" s="285"/>
      <c r="E23" s="286"/>
      <c r="F23" s="286"/>
      <c r="G23" s="265" t="s">
        <v>20</v>
      </c>
      <c r="H23" s="309">
        <v>72</v>
      </c>
      <c r="I23" s="130">
        <v>72</v>
      </c>
      <c r="J23" s="355"/>
      <c r="K23" s="130">
        <v>71</v>
      </c>
      <c r="L23" s="313">
        <v>71</v>
      </c>
      <c r="M23" s="470">
        <v>71.3</v>
      </c>
      <c r="N23" s="313">
        <v>71</v>
      </c>
      <c r="O23" s="359"/>
      <c r="P23" s="355"/>
      <c r="Q23" s="116"/>
      <c r="R23" s="23"/>
    </row>
    <row r="24" spans="1:18" ht="18.75" hidden="1">
      <c r="B24" s="257" t="s">
        <v>80</v>
      </c>
      <c r="C24" s="618" t="s">
        <v>81</v>
      </c>
      <c r="D24" s="619"/>
      <c r="E24" s="619"/>
      <c r="F24" s="620"/>
      <c r="G24" s="265" t="s">
        <v>21</v>
      </c>
      <c r="H24" s="309"/>
      <c r="I24" s="258"/>
      <c r="J24" s="259"/>
      <c r="K24" s="446">
        <v>19</v>
      </c>
      <c r="L24" s="314">
        <v>19</v>
      </c>
      <c r="M24" s="259">
        <v>18.5</v>
      </c>
      <c r="N24" s="314">
        <v>19</v>
      </c>
      <c r="O24" s="414"/>
      <c r="P24" s="259"/>
    </row>
    <row r="25" spans="1:18" s="100" customFormat="1" ht="21" hidden="1" customHeight="1">
      <c r="A25" s="131"/>
      <c r="B25" s="266" t="s">
        <v>27</v>
      </c>
      <c r="C25" s="246"/>
      <c r="D25" s="246"/>
      <c r="E25" s="246"/>
      <c r="F25" s="246"/>
      <c r="G25" s="344"/>
      <c r="H25" s="270"/>
      <c r="I25" s="349"/>
      <c r="J25" s="346"/>
      <c r="K25" s="349"/>
      <c r="L25" s="450"/>
      <c r="M25" s="349"/>
      <c r="N25" s="450"/>
      <c r="O25" s="349"/>
      <c r="P25" s="348"/>
      <c r="Q25" s="132"/>
      <c r="R25" s="28"/>
    </row>
    <row r="26" spans="1:18" s="100" customFormat="1" ht="21" hidden="1" customHeight="1">
      <c r="A26" s="131"/>
      <c r="B26" s="249" t="s">
        <v>68</v>
      </c>
      <c r="C26" s="251" t="s">
        <v>69</v>
      </c>
      <c r="D26" s="261"/>
      <c r="E26" s="252"/>
      <c r="F26" s="252"/>
      <c r="G26" s="263" t="s">
        <v>20</v>
      </c>
      <c r="H26" s="360">
        <v>20</v>
      </c>
      <c r="I26" s="130">
        <v>20</v>
      </c>
      <c r="J26" s="312"/>
      <c r="K26" s="130">
        <v>21</v>
      </c>
      <c r="L26" s="313">
        <v>20</v>
      </c>
      <c r="M26" s="130">
        <v>20</v>
      </c>
      <c r="N26" s="313">
        <v>20</v>
      </c>
      <c r="O26" s="130"/>
      <c r="P26" s="313"/>
      <c r="Q26" s="132"/>
      <c r="R26" s="28"/>
    </row>
    <row r="27" spans="1:18" s="100" customFormat="1" ht="21" hidden="1" customHeight="1">
      <c r="A27" s="131"/>
      <c r="B27" s="249" t="s">
        <v>70</v>
      </c>
      <c r="C27" s="251" t="s">
        <v>71</v>
      </c>
      <c r="D27" s="261"/>
      <c r="E27" s="252"/>
      <c r="F27" s="252"/>
      <c r="G27" s="263" t="s">
        <v>20</v>
      </c>
      <c r="H27" s="360">
        <v>9</v>
      </c>
      <c r="I27" s="130">
        <v>9</v>
      </c>
      <c r="J27" s="312"/>
      <c r="K27" s="130">
        <v>8.5</v>
      </c>
      <c r="L27" s="452">
        <v>9</v>
      </c>
      <c r="M27" s="130">
        <v>8.5</v>
      </c>
      <c r="N27" s="452">
        <v>9.5</v>
      </c>
      <c r="O27" s="130"/>
      <c r="P27" s="313"/>
      <c r="Q27" s="132"/>
      <c r="R27" s="28"/>
    </row>
    <row r="28" spans="1:18" s="100" customFormat="1" ht="21" hidden="1" customHeight="1">
      <c r="A28" s="131"/>
      <c r="B28" s="249" t="s">
        <v>44</v>
      </c>
      <c r="C28" s="251" t="s">
        <v>97</v>
      </c>
      <c r="D28" s="261"/>
      <c r="E28" s="252"/>
      <c r="F28" s="252"/>
      <c r="G28" s="263" t="s">
        <v>20</v>
      </c>
      <c r="H28" s="360">
        <v>51</v>
      </c>
      <c r="I28" s="224">
        <v>51.5</v>
      </c>
      <c r="J28" s="355"/>
      <c r="K28" s="224">
        <v>51.5</v>
      </c>
      <c r="L28" s="313">
        <v>51</v>
      </c>
      <c r="M28" s="470">
        <v>52</v>
      </c>
      <c r="N28" s="452">
        <v>53</v>
      </c>
      <c r="O28" s="356"/>
      <c r="P28" s="355"/>
      <c r="Q28" s="132"/>
      <c r="R28" s="28"/>
    </row>
    <row r="29" spans="1:18" s="100" customFormat="1" ht="21" hidden="1" customHeight="1">
      <c r="A29" s="131"/>
      <c r="B29" s="249" t="s">
        <v>176</v>
      </c>
      <c r="C29" s="269" t="s">
        <v>177</v>
      </c>
      <c r="D29" s="245"/>
      <c r="E29" s="250"/>
      <c r="F29" s="250"/>
      <c r="G29" s="263" t="s">
        <v>20</v>
      </c>
      <c r="H29" s="360">
        <v>49</v>
      </c>
      <c r="I29" s="224">
        <v>49.5</v>
      </c>
      <c r="J29" s="355"/>
      <c r="K29" s="224">
        <v>49.5</v>
      </c>
      <c r="L29" s="313">
        <v>49</v>
      </c>
      <c r="M29" s="470">
        <v>50</v>
      </c>
      <c r="N29" s="452">
        <v>52</v>
      </c>
      <c r="O29" s="356"/>
      <c r="P29" s="355"/>
      <c r="Q29" s="132"/>
      <c r="R29" s="28"/>
    </row>
    <row r="30" spans="1:18" s="100" customFormat="1" ht="21" hidden="1" customHeight="1">
      <c r="A30" s="131"/>
      <c r="B30" s="267" t="s">
        <v>45</v>
      </c>
      <c r="C30" s="248" t="s">
        <v>31</v>
      </c>
      <c r="D30" s="254"/>
      <c r="E30" s="255"/>
      <c r="F30" s="255"/>
      <c r="G30" s="263" t="s">
        <v>21</v>
      </c>
      <c r="H30" s="360">
        <v>9</v>
      </c>
      <c r="I30" s="224">
        <v>9</v>
      </c>
      <c r="J30" s="313"/>
      <c r="K30" s="224">
        <v>9</v>
      </c>
      <c r="L30" s="313">
        <v>9</v>
      </c>
      <c r="M30" s="130">
        <v>9</v>
      </c>
      <c r="N30" s="313">
        <v>9</v>
      </c>
      <c r="O30" s="130"/>
      <c r="P30" s="313"/>
      <c r="Q30" s="132"/>
      <c r="R30" s="28"/>
    </row>
    <row r="31" spans="1:18" s="100" customFormat="1" ht="21" hidden="1" customHeight="1">
      <c r="A31" s="28"/>
      <c r="B31" s="266" t="s">
        <v>28</v>
      </c>
      <c r="C31" s="246"/>
      <c r="D31" s="246"/>
      <c r="E31" s="246"/>
      <c r="F31" s="246"/>
      <c r="G31" s="344"/>
      <c r="H31" s="270"/>
      <c r="I31" s="428"/>
      <c r="J31" s="350"/>
      <c r="K31" s="428"/>
      <c r="L31" s="451"/>
      <c r="M31" s="471"/>
      <c r="N31" s="451"/>
      <c r="O31" s="351"/>
      <c r="P31" s="352"/>
      <c r="Q31" s="28"/>
      <c r="R31" s="28"/>
    </row>
    <row r="32" spans="1:18" s="100" customFormat="1" ht="21" hidden="1" customHeight="1">
      <c r="A32" s="28"/>
      <c r="B32" s="249" t="s">
        <v>178</v>
      </c>
      <c r="C32" s="251" t="s">
        <v>179</v>
      </c>
      <c r="D32" s="261"/>
      <c r="E32" s="252"/>
      <c r="F32" s="252"/>
      <c r="G32" s="263" t="s">
        <v>20</v>
      </c>
      <c r="H32" s="360">
        <v>49</v>
      </c>
      <c r="I32" s="247">
        <v>49</v>
      </c>
      <c r="J32" s="360"/>
      <c r="K32" s="259">
        <v>49.5</v>
      </c>
      <c r="L32" s="314">
        <v>49</v>
      </c>
      <c r="M32" s="259">
        <v>49</v>
      </c>
      <c r="N32" s="314">
        <v>49</v>
      </c>
      <c r="O32" s="259"/>
      <c r="P32" s="259"/>
      <c r="Q32" s="28"/>
      <c r="R32" s="28"/>
    </row>
    <row r="33" spans="1:18" s="100" customFormat="1" ht="21" hidden="1" customHeight="1">
      <c r="A33" s="28"/>
      <c r="B33" s="249" t="s">
        <v>46</v>
      </c>
      <c r="C33" s="269" t="s">
        <v>90</v>
      </c>
      <c r="D33" s="245"/>
      <c r="E33" s="250"/>
      <c r="F33" s="250"/>
      <c r="G33" s="263" t="s">
        <v>21</v>
      </c>
      <c r="H33" s="360">
        <v>26</v>
      </c>
      <c r="I33" s="259">
        <v>26.5</v>
      </c>
      <c r="J33" s="314"/>
      <c r="K33" s="259">
        <v>26</v>
      </c>
      <c r="L33" s="314">
        <v>26</v>
      </c>
      <c r="M33" s="259">
        <v>26</v>
      </c>
      <c r="N33" s="314">
        <v>26</v>
      </c>
      <c r="O33" s="259"/>
      <c r="P33" s="259"/>
      <c r="Q33" s="28"/>
      <c r="R33" s="28"/>
    </row>
    <row r="34" spans="1:18" s="100" customFormat="1" ht="21" hidden="1" customHeight="1">
      <c r="A34" s="28"/>
      <c r="B34" s="267" t="s">
        <v>95</v>
      </c>
      <c r="C34" s="248" t="s">
        <v>96</v>
      </c>
      <c r="D34" s="254"/>
      <c r="E34" s="255"/>
      <c r="F34" s="255"/>
      <c r="G34" s="310" t="s">
        <v>21</v>
      </c>
      <c r="H34" s="360">
        <v>33</v>
      </c>
      <c r="I34" s="224">
        <v>32.5</v>
      </c>
      <c r="J34" s="313"/>
      <c r="K34" s="224">
        <v>33</v>
      </c>
      <c r="L34" s="313">
        <v>33</v>
      </c>
      <c r="M34" s="130">
        <v>33</v>
      </c>
      <c r="N34" s="313">
        <v>33</v>
      </c>
      <c r="O34" s="130"/>
      <c r="P34" s="313"/>
      <c r="Q34" s="28"/>
      <c r="R34" s="28"/>
    </row>
    <row r="35" spans="1:18" s="100" customFormat="1" ht="21" hidden="1" customHeight="1">
      <c r="A35" s="28"/>
      <c r="B35" s="249" t="s">
        <v>82</v>
      </c>
      <c r="C35" s="268" t="s">
        <v>83</v>
      </c>
      <c r="D35" s="245"/>
      <c r="E35" s="250"/>
      <c r="F35" s="311"/>
      <c r="G35" s="263" t="s">
        <v>21</v>
      </c>
      <c r="H35" s="360">
        <v>34</v>
      </c>
      <c r="I35" s="224">
        <v>33</v>
      </c>
      <c r="J35" s="355"/>
      <c r="K35" s="224">
        <v>33</v>
      </c>
      <c r="L35" s="313">
        <v>33</v>
      </c>
      <c r="M35" s="470">
        <v>33</v>
      </c>
      <c r="N35" s="313">
        <v>33</v>
      </c>
      <c r="O35" s="356"/>
      <c r="P35" s="355"/>
      <c r="Q35" s="28"/>
      <c r="R35" s="28"/>
    </row>
    <row r="36" spans="1:18" s="100" customFormat="1" ht="21" hidden="1" customHeight="1">
      <c r="A36" s="28"/>
      <c r="B36" s="337" t="s">
        <v>84</v>
      </c>
      <c r="C36" s="338"/>
      <c r="D36" s="338"/>
      <c r="E36" s="338"/>
      <c r="F36" s="338"/>
      <c r="G36" s="276"/>
      <c r="H36" s="270"/>
      <c r="I36" s="354"/>
      <c r="J36" s="353"/>
      <c r="K36" s="354"/>
      <c r="L36" s="353"/>
      <c r="M36" s="354"/>
      <c r="N36" s="353"/>
      <c r="O36" s="354"/>
      <c r="P36" s="354"/>
      <c r="Q36" s="28"/>
      <c r="R36" s="28"/>
    </row>
    <row r="37" spans="1:18" s="100" customFormat="1" ht="21" hidden="1" customHeight="1">
      <c r="A37" s="28"/>
      <c r="B37" s="271" t="s">
        <v>85</v>
      </c>
      <c r="C37" s="272" t="s">
        <v>86</v>
      </c>
      <c r="D37" s="273"/>
      <c r="E37" s="274"/>
      <c r="F37" s="274"/>
      <c r="G37" s="265" t="s">
        <v>21</v>
      </c>
      <c r="H37" s="309">
        <v>72</v>
      </c>
      <c r="I37" s="224">
        <v>71</v>
      </c>
      <c r="J37" s="313"/>
      <c r="K37" s="224">
        <v>71</v>
      </c>
      <c r="L37" s="313">
        <v>71</v>
      </c>
      <c r="M37" s="130">
        <v>72</v>
      </c>
      <c r="N37" s="313">
        <v>71</v>
      </c>
      <c r="O37" s="130"/>
      <c r="P37" s="313"/>
      <c r="Q37" s="28"/>
      <c r="R37" s="28"/>
    </row>
    <row r="38" spans="1:18" s="100" customFormat="1" ht="21" hidden="1" customHeight="1">
      <c r="A38" s="28"/>
      <c r="B38" s="249" t="s">
        <v>87</v>
      </c>
      <c r="C38" s="251" t="s">
        <v>88</v>
      </c>
      <c r="D38" s="261"/>
      <c r="E38" s="252"/>
      <c r="F38" s="252"/>
      <c r="G38" s="263" t="s">
        <v>21</v>
      </c>
      <c r="H38" s="309">
        <v>18</v>
      </c>
      <c r="I38" s="224">
        <v>18</v>
      </c>
      <c r="J38" s="355"/>
      <c r="K38" s="224">
        <v>18</v>
      </c>
      <c r="L38" s="313">
        <v>18</v>
      </c>
      <c r="M38" s="470">
        <v>18</v>
      </c>
      <c r="N38" s="313">
        <v>18</v>
      </c>
      <c r="O38" s="356"/>
      <c r="P38" s="355"/>
      <c r="Q38" s="28"/>
      <c r="R38" s="28"/>
    </row>
    <row r="39" spans="1:18" s="100" customFormat="1" ht="21" hidden="1" customHeight="1" thickBot="1">
      <c r="A39" s="28"/>
      <c r="B39" s="139"/>
      <c r="C39" s="133"/>
      <c r="D39" s="10"/>
      <c r="E39" s="142"/>
      <c r="F39" s="142"/>
      <c r="G39" s="140"/>
      <c r="H39" s="315"/>
      <c r="I39" s="316"/>
      <c r="J39" s="331"/>
      <c r="K39" s="317"/>
      <c r="L39" s="318"/>
      <c r="M39" s="142"/>
      <c r="N39" s="319"/>
      <c r="O39" s="142"/>
      <c r="P39" s="320"/>
      <c r="Q39" s="28"/>
      <c r="R39" s="28"/>
    </row>
    <row r="40" spans="1:18" s="100" customFormat="1" ht="54.75" hidden="1" customHeight="1">
      <c r="A40" s="131"/>
      <c r="B40" s="624" t="s">
        <v>297</v>
      </c>
      <c r="C40" s="625"/>
      <c r="D40" s="625"/>
      <c r="E40" s="625"/>
      <c r="F40" s="626"/>
      <c r="G40" s="191" t="s">
        <v>18</v>
      </c>
      <c r="H40" s="418" t="s">
        <v>103</v>
      </c>
      <c r="I40" s="189" t="s">
        <v>187</v>
      </c>
      <c r="J40" s="330" t="s">
        <v>208</v>
      </c>
      <c r="K40" s="227" t="s">
        <v>249</v>
      </c>
      <c r="L40" s="330" t="s">
        <v>251</v>
      </c>
      <c r="M40" s="189" t="s">
        <v>268</v>
      </c>
      <c r="N40" s="330" t="s">
        <v>269</v>
      </c>
      <c r="O40" s="419"/>
      <c r="P40" s="420"/>
      <c r="Q40" s="132"/>
      <c r="R40" s="28"/>
    </row>
    <row r="41" spans="1:18" ht="21" hidden="1" customHeight="1">
      <c r="B41" s="332" t="s">
        <v>112</v>
      </c>
      <c r="C41" s="277"/>
      <c r="D41" s="277"/>
      <c r="E41" s="277"/>
      <c r="F41" s="277"/>
      <c r="G41" s="278"/>
      <c r="H41" s="629"/>
      <c r="I41" s="629"/>
      <c r="J41" s="629"/>
      <c r="K41" s="629"/>
      <c r="L41" s="629"/>
      <c r="M41" s="629"/>
      <c r="N41" s="629"/>
      <c r="O41" s="629"/>
      <c r="P41" s="629"/>
    </row>
    <row r="42" spans="1:18" ht="18.75" hidden="1">
      <c r="B42" s="271" t="s">
        <v>32</v>
      </c>
      <c r="C42" s="275" t="s">
        <v>104</v>
      </c>
      <c r="D42" s="273"/>
      <c r="E42" s="274"/>
      <c r="F42" s="274"/>
      <c r="G42" s="265" t="s">
        <v>21</v>
      </c>
      <c r="H42" s="309">
        <v>37</v>
      </c>
      <c r="I42" s="423">
        <v>37</v>
      </c>
      <c r="J42" s="368"/>
      <c r="K42" s="447">
        <v>37</v>
      </c>
      <c r="L42" s="309">
        <v>37</v>
      </c>
      <c r="M42" s="368">
        <v>37.5</v>
      </c>
      <c r="N42" s="309">
        <v>37</v>
      </c>
      <c r="O42" s="413"/>
      <c r="P42" s="259"/>
    </row>
    <row r="43" spans="1:18" ht="18.75" hidden="1">
      <c r="B43" s="253" t="s">
        <v>33</v>
      </c>
      <c r="C43" s="268" t="s">
        <v>19</v>
      </c>
      <c r="D43" s="245"/>
      <c r="E43" s="250"/>
      <c r="F43" s="250"/>
      <c r="G43" s="263" t="s">
        <v>20</v>
      </c>
      <c r="H43" s="309">
        <v>50</v>
      </c>
      <c r="I43" s="144">
        <v>51</v>
      </c>
      <c r="J43" s="247"/>
      <c r="K43" s="448">
        <v>51</v>
      </c>
      <c r="L43" s="309">
        <v>50</v>
      </c>
      <c r="M43" s="259">
        <v>50</v>
      </c>
      <c r="N43" s="309">
        <v>50</v>
      </c>
      <c r="O43" s="414"/>
      <c r="P43" s="259"/>
    </row>
    <row r="44" spans="1:18" ht="18.75" hidden="1">
      <c r="B44" s="253" t="s">
        <v>34</v>
      </c>
      <c r="C44" s="268" t="s">
        <v>105</v>
      </c>
      <c r="D44" s="245"/>
      <c r="E44" s="250"/>
      <c r="F44" s="250"/>
      <c r="G44" s="263" t="s">
        <v>20</v>
      </c>
      <c r="H44" s="309">
        <v>45</v>
      </c>
      <c r="I44" s="130">
        <v>46</v>
      </c>
      <c r="J44" s="247"/>
      <c r="K44" s="448">
        <v>46</v>
      </c>
      <c r="L44" s="309">
        <v>45</v>
      </c>
      <c r="M44" s="259">
        <v>45</v>
      </c>
      <c r="N44" s="309">
        <v>45</v>
      </c>
      <c r="O44" s="414"/>
      <c r="P44" s="259"/>
    </row>
    <row r="45" spans="1:18" ht="19.5" hidden="1">
      <c r="B45" s="393" t="s">
        <v>35</v>
      </c>
      <c r="C45" s="615" t="s">
        <v>158</v>
      </c>
      <c r="D45" s="616"/>
      <c r="E45" s="616"/>
      <c r="F45" s="617"/>
      <c r="G45" s="265" t="s">
        <v>20</v>
      </c>
      <c r="H45" s="313">
        <v>52</v>
      </c>
      <c r="I45" s="130">
        <v>51</v>
      </c>
      <c r="J45" s="247"/>
      <c r="K45" s="448">
        <v>51</v>
      </c>
      <c r="L45" s="313">
        <v>52</v>
      </c>
      <c r="M45" s="259">
        <v>51.5</v>
      </c>
      <c r="N45" s="313">
        <v>52</v>
      </c>
      <c r="O45" s="414"/>
      <c r="P45" s="259"/>
    </row>
    <row r="46" spans="1:18" ht="18.75" hidden="1">
      <c r="B46" s="257" t="s">
        <v>72</v>
      </c>
      <c r="C46" s="287" t="s">
        <v>74</v>
      </c>
      <c r="D46" s="279"/>
      <c r="E46" s="280"/>
      <c r="F46" s="281"/>
      <c r="G46" s="265" t="s">
        <v>20</v>
      </c>
      <c r="H46" s="313">
        <v>65</v>
      </c>
      <c r="I46" s="130">
        <v>64.5</v>
      </c>
      <c r="J46" s="259"/>
      <c r="K46" s="446">
        <v>64</v>
      </c>
      <c r="L46" s="313">
        <v>65</v>
      </c>
      <c r="M46" s="259">
        <v>64.5</v>
      </c>
      <c r="N46" s="313">
        <v>65</v>
      </c>
      <c r="O46" s="414"/>
      <c r="P46" s="259"/>
    </row>
    <row r="47" spans="1:18" ht="18.75" hidden="1">
      <c r="B47" s="257" t="s">
        <v>75</v>
      </c>
      <c r="C47" s="476" t="s">
        <v>76</v>
      </c>
      <c r="D47" s="279"/>
      <c r="E47" s="280"/>
      <c r="F47" s="281"/>
      <c r="G47" s="265" t="s">
        <v>21</v>
      </c>
      <c r="H47" s="313">
        <v>20</v>
      </c>
      <c r="I47" s="424">
        <v>19</v>
      </c>
      <c r="J47" s="259"/>
      <c r="K47" s="446">
        <v>19</v>
      </c>
      <c r="L47" s="313">
        <v>19</v>
      </c>
      <c r="M47" s="259">
        <v>19</v>
      </c>
      <c r="N47" s="313">
        <v>19</v>
      </c>
      <c r="O47" s="414"/>
      <c r="P47" s="259"/>
    </row>
    <row r="48" spans="1:18" ht="18.75" hidden="1">
      <c r="B48" s="282" t="s">
        <v>30</v>
      </c>
      <c r="C48" s="283" t="s">
        <v>36</v>
      </c>
      <c r="D48" s="280"/>
      <c r="E48" s="280"/>
      <c r="F48" s="281"/>
      <c r="G48" s="265" t="s">
        <v>77</v>
      </c>
      <c r="H48" s="309">
        <v>11.5</v>
      </c>
      <c r="I48" s="258">
        <v>11.5</v>
      </c>
      <c r="J48" s="259"/>
      <c r="K48" s="446">
        <v>11.5</v>
      </c>
      <c r="L48" s="309">
        <v>11.5</v>
      </c>
      <c r="M48" s="259">
        <v>11.5</v>
      </c>
      <c r="N48" s="309">
        <v>11.5</v>
      </c>
      <c r="O48" s="414"/>
      <c r="P48" s="259"/>
    </row>
    <row r="49" spans="2:16" ht="18.75" hidden="1">
      <c r="B49" s="282" t="s">
        <v>98</v>
      </c>
      <c r="C49" s="283" t="s">
        <v>106</v>
      </c>
      <c r="D49" s="280"/>
      <c r="E49" s="280"/>
      <c r="F49" s="280"/>
      <c r="G49" s="265" t="s">
        <v>77</v>
      </c>
      <c r="H49" s="309">
        <v>22</v>
      </c>
      <c r="I49" s="361">
        <v>22</v>
      </c>
      <c r="J49" s="362"/>
      <c r="K49" s="446" t="s">
        <v>250</v>
      </c>
      <c r="L49" s="309">
        <v>22</v>
      </c>
      <c r="M49" s="362">
        <v>21</v>
      </c>
      <c r="N49" s="309">
        <v>22</v>
      </c>
      <c r="O49" s="414"/>
      <c r="P49" s="259"/>
    </row>
    <row r="50" spans="2:16" ht="18.75" hidden="1">
      <c r="B50" s="257" t="s">
        <v>37</v>
      </c>
      <c r="C50" s="375" t="s">
        <v>24</v>
      </c>
      <c r="D50" s="376"/>
      <c r="E50" s="377"/>
      <c r="F50" s="377"/>
      <c r="G50" s="265" t="s">
        <v>21</v>
      </c>
      <c r="H50" s="309">
        <v>19</v>
      </c>
      <c r="I50" s="256">
        <v>19</v>
      </c>
      <c r="J50" s="247"/>
      <c r="K50" s="446">
        <v>19</v>
      </c>
      <c r="L50" s="309">
        <v>19</v>
      </c>
      <c r="M50" s="247">
        <v>18.5</v>
      </c>
      <c r="N50" s="309">
        <v>19</v>
      </c>
      <c r="O50" s="415"/>
      <c r="P50" s="247"/>
    </row>
    <row r="51" spans="2:16" ht="18.75" hidden="1">
      <c r="B51" s="257" t="s">
        <v>38</v>
      </c>
      <c r="C51" s="375" t="s">
        <v>109</v>
      </c>
      <c r="D51" s="376"/>
      <c r="E51" s="377"/>
      <c r="F51" s="377"/>
      <c r="G51" s="265" t="s">
        <v>21</v>
      </c>
      <c r="H51" s="309">
        <v>15</v>
      </c>
      <c r="I51" s="256">
        <v>15</v>
      </c>
      <c r="J51" s="247"/>
      <c r="K51" s="446">
        <v>15</v>
      </c>
      <c r="L51" s="309">
        <v>15</v>
      </c>
      <c r="M51" s="247">
        <v>14.5</v>
      </c>
      <c r="N51" s="309">
        <v>15</v>
      </c>
      <c r="O51" s="415"/>
      <c r="P51" s="247"/>
    </row>
    <row r="52" spans="2:16" ht="18.75" hidden="1">
      <c r="B52" s="257" t="s">
        <v>40</v>
      </c>
      <c r="C52" s="375" t="s">
        <v>79</v>
      </c>
      <c r="D52" s="376"/>
      <c r="E52" s="377"/>
      <c r="F52" s="377"/>
      <c r="G52" s="265" t="s">
        <v>21</v>
      </c>
      <c r="H52" s="309">
        <v>13</v>
      </c>
      <c r="I52" s="363">
        <v>13</v>
      </c>
      <c r="J52" s="363"/>
      <c r="K52" s="446">
        <v>12.5</v>
      </c>
      <c r="L52" s="309">
        <v>12.5</v>
      </c>
      <c r="M52" s="363">
        <v>12.5</v>
      </c>
      <c r="N52" s="309">
        <v>12.5</v>
      </c>
      <c r="O52" s="416"/>
      <c r="P52" s="363"/>
    </row>
    <row r="53" spans="2:16" ht="18.75" hidden="1">
      <c r="B53" s="282" t="s">
        <v>41</v>
      </c>
      <c r="C53" s="284" t="s">
        <v>42</v>
      </c>
      <c r="D53" s="285"/>
      <c r="E53" s="286"/>
      <c r="F53" s="286"/>
      <c r="G53" s="265" t="s">
        <v>20</v>
      </c>
      <c r="H53" s="309">
        <v>62</v>
      </c>
      <c r="I53" s="258">
        <v>62.5</v>
      </c>
      <c r="J53" s="259"/>
      <c r="K53" s="446">
        <v>62</v>
      </c>
      <c r="L53" s="309">
        <v>62</v>
      </c>
      <c r="M53" s="259">
        <v>63.5</v>
      </c>
      <c r="N53" s="309">
        <v>62</v>
      </c>
      <c r="O53" s="414"/>
      <c r="P53" s="259"/>
    </row>
    <row r="54" spans="2:16" ht="21" hidden="1">
      <c r="B54" s="266" t="s">
        <v>26</v>
      </c>
      <c r="C54" s="246"/>
      <c r="D54" s="246"/>
      <c r="E54" s="246"/>
      <c r="F54" s="246"/>
      <c r="G54" s="262"/>
      <c r="H54" s="270"/>
      <c r="I54" s="425"/>
      <c r="J54" s="260"/>
      <c r="K54" s="449"/>
      <c r="L54" s="270"/>
      <c r="M54" s="264"/>
      <c r="N54" s="270"/>
      <c r="O54" s="365"/>
      <c r="P54" s="364"/>
    </row>
    <row r="55" spans="2:16" ht="18.75" hidden="1">
      <c r="B55" s="271" t="s">
        <v>43</v>
      </c>
      <c r="C55" s="272" t="s">
        <v>108</v>
      </c>
      <c r="D55" s="273"/>
      <c r="E55" s="274"/>
      <c r="F55" s="274"/>
      <c r="G55" s="265" t="s">
        <v>21</v>
      </c>
      <c r="H55" s="309">
        <v>39</v>
      </c>
      <c r="I55" s="258">
        <v>38</v>
      </c>
      <c r="J55" s="259"/>
      <c r="K55" s="446">
        <v>38</v>
      </c>
      <c r="L55" s="309">
        <v>39</v>
      </c>
      <c r="M55" s="259">
        <v>38.5</v>
      </c>
      <c r="N55" s="309">
        <v>39</v>
      </c>
      <c r="O55" s="414"/>
      <c r="P55" s="259"/>
    </row>
    <row r="56" spans="2:16" ht="18.75" hidden="1">
      <c r="B56" s="335" t="s">
        <v>9</v>
      </c>
      <c r="C56" s="336" t="s">
        <v>22</v>
      </c>
      <c r="D56" s="285"/>
      <c r="E56" s="286"/>
      <c r="F56" s="286"/>
      <c r="G56" s="265" t="s">
        <v>20</v>
      </c>
      <c r="H56" s="309">
        <v>65</v>
      </c>
      <c r="I56" s="258">
        <v>65</v>
      </c>
      <c r="J56" s="259"/>
      <c r="K56" s="446">
        <v>65</v>
      </c>
      <c r="L56" s="309">
        <v>65</v>
      </c>
      <c r="M56" s="259">
        <v>65</v>
      </c>
      <c r="N56" s="309">
        <v>65</v>
      </c>
      <c r="O56" s="414"/>
      <c r="P56" s="259"/>
    </row>
    <row r="57" spans="2:16" ht="18.75" hidden="1">
      <c r="B57" s="257" t="s">
        <v>80</v>
      </c>
      <c r="C57" s="618" t="s">
        <v>81</v>
      </c>
      <c r="D57" s="619"/>
      <c r="E57" s="619"/>
      <c r="F57" s="620"/>
      <c r="G57" s="265" t="s">
        <v>21</v>
      </c>
      <c r="H57" s="309">
        <v>18</v>
      </c>
      <c r="I57" s="258">
        <v>17</v>
      </c>
      <c r="J57" s="259"/>
      <c r="K57" s="446">
        <v>18</v>
      </c>
      <c r="L57" s="309">
        <v>18</v>
      </c>
      <c r="M57" s="259">
        <v>18</v>
      </c>
      <c r="N57" s="309">
        <v>18</v>
      </c>
      <c r="O57" s="414"/>
      <c r="P57" s="259"/>
    </row>
    <row r="58" spans="2:16" ht="21" hidden="1">
      <c r="B58" s="266" t="s">
        <v>27</v>
      </c>
      <c r="C58" s="246"/>
      <c r="D58" s="246"/>
      <c r="E58" s="246"/>
      <c r="F58" s="246"/>
      <c r="G58" s="262"/>
      <c r="H58" s="270"/>
      <c r="I58" s="425"/>
      <c r="J58" s="260"/>
      <c r="K58" s="449"/>
      <c r="L58" s="270"/>
      <c r="M58" s="264"/>
      <c r="N58" s="270"/>
      <c r="O58" s="365"/>
      <c r="P58" s="364"/>
    </row>
    <row r="59" spans="2:16" ht="18.75" hidden="1">
      <c r="B59" s="249" t="s">
        <v>68</v>
      </c>
      <c r="C59" s="251" t="s">
        <v>69</v>
      </c>
      <c r="D59" s="261"/>
      <c r="E59" s="252"/>
      <c r="F59" s="252"/>
      <c r="G59" s="263" t="s">
        <v>20</v>
      </c>
      <c r="H59" s="360">
        <v>18</v>
      </c>
      <c r="I59" s="256">
        <v>18</v>
      </c>
      <c r="J59" s="247"/>
      <c r="K59" s="448">
        <v>18</v>
      </c>
      <c r="L59" s="360">
        <v>18</v>
      </c>
      <c r="M59" s="259">
        <v>19</v>
      </c>
      <c r="N59" s="360">
        <v>18</v>
      </c>
      <c r="O59" s="414"/>
      <c r="P59" s="259"/>
    </row>
    <row r="60" spans="2:16" ht="18.75" hidden="1">
      <c r="B60" s="249" t="s">
        <v>70</v>
      </c>
      <c r="C60" s="251" t="s">
        <v>71</v>
      </c>
      <c r="D60" s="261"/>
      <c r="E60" s="252"/>
      <c r="F60" s="252"/>
      <c r="G60" s="263" t="s">
        <v>20</v>
      </c>
      <c r="H60" s="360">
        <v>8</v>
      </c>
      <c r="I60" s="256">
        <v>8</v>
      </c>
      <c r="J60" s="247"/>
      <c r="K60" s="448">
        <v>8</v>
      </c>
      <c r="L60" s="360">
        <v>8</v>
      </c>
      <c r="M60" s="259">
        <v>8</v>
      </c>
      <c r="N60" s="360">
        <v>8</v>
      </c>
      <c r="O60" s="414"/>
      <c r="P60" s="259"/>
    </row>
    <row r="61" spans="2:16" ht="18.75" hidden="1">
      <c r="B61" s="249" t="s">
        <v>44</v>
      </c>
      <c r="C61" s="251" t="s">
        <v>97</v>
      </c>
      <c r="D61" s="261"/>
      <c r="E61" s="252"/>
      <c r="F61" s="252"/>
      <c r="G61" s="263" t="s">
        <v>20</v>
      </c>
      <c r="H61" s="360">
        <v>43</v>
      </c>
      <c r="I61" s="256">
        <v>43</v>
      </c>
      <c r="J61" s="247"/>
      <c r="K61" s="448">
        <v>43.5</v>
      </c>
      <c r="L61" s="360">
        <v>43</v>
      </c>
      <c r="M61" s="247">
        <v>43</v>
      </c>
      <c r="N61" s="360">
        <v>43</v>
      </c>
      <c r="O61" s="415"/>
      <c r="P61" s="247"/>
    </row>
    <row r="62" spans="2:16" ht="18.75" hidden="1">
      <c r="B62" s="249" t="s">
        <v>176</v>
      </c>
      <c r="C62" s="269" t="s">
        <v>177</v>
      </c>
      <c r="D62" s="245"/>
      <c r="E62" s="250"/>
      <c r="F62" s="250"/>
      <c r="G62" s="263" t="s">
        <v>20</v>
      </c>
      <c r="H62" s="360">
        <v>42</v>
      </c>
      <c r="I62" s="256">
        <v>42</v>
      </c>
      <c r="J62" s="247"/>
      <c r="K62" s="448">
        <v>41.5</v>
      </c>
      <c r="L62" s="360">
        <v>42</v>
      </c>
      <c r="M62" s="247">
        <v>42</v>
      </c>
      <c r="N62" s="360">
        <v>42</v>
      </c>
      <c r="O62" s="415"/>
      <c r="P62" s="247"/>
    </row>
    <row r="63" spans="2:16" ht="18.75" hidden="1">
      <c r="B63" s="267" t="s">
        <v>45</v>
      </c>
      <c r="C63" s="248" t="s">
        <v>31</v>
      </c>
      <c r="D63" s="254"/>
      <c r="E63" s="255"/>
      <c r="F63" s="255"/>
      <c r="G63" s="263" t="s">
        <v>21</v>
      </c>
      <c r="H63" s="360">
        <v>7</v>
      </c>
      <c r="I63" s="363">
        <v>7</v>
      </c>
      <c r="J63" s="363"/>
      <c r="K63" s="448">
        <v>7</v>
      </c>
      <c r="L63" s="360">
        <v>7</v>
      </c>
      <c r="M63" s="363">
        <v>7</v>
      </c>
      <c r="N63" s="360">
        <v>7</v>
      </c>
      <c r="O63" s="416"/>
      <c r="P63" s="363"/>
    </row>
    <row r="64" spans="2:16" ht="21" hidden="1">
      <c r="B64" s="337" t="s">
        <v>84</v>
      </c>
      <c r="C64" s="338"/>
      <c r="D64" s="338"/>
      <c r="E64" s="338"/>
      <c r="F64" s="338"/>
      <c r="G64" s="276"/>
      <c r="H64" s="270"/>
      <c r="I64" s="425"/>
      <c r="J64" s="260"/>
      <c r="K64" s="449"/>
      <c r="L64" s="270"/>
      <c r="M64" s="264"/>
      <c r="N64" s="270"/>
      <c r="O64" s="417"/>
      <c r="P64" s="364"/>
    </row>
    <row r="65" spans="1:16" ht="18.75" hidden="1">
      <c r="B65" s="271" t="s">
        <v>85</v>
      </c>
      <c r="C65" s="272" t="s">
        <v>86</v>
      </c>
      <c r="D65" s="273"/>
      <c r="E65" s="274"/>
      <c r="F65" s="274"/>
      <c r="G65" s="265" t="s">
        <v>21</v>
      </c>
      <c r="H65" s="309">
        <v>64</v>
      </c>
      <c r="I65" s="258">
        <v>64</v>
      </c>
      <c r="J65" s="259"/>
      <c r="K65" s="446">
        <v>64</v>
      </c>
      <c r="L65" s="309">
        <v>64</v>
      </c>
      <c r="M65" s="259">
        <v>64</v>
      </c>
      <c r="N65" s="309">
        <v>64</v>
      </c>
      <c r="O65" s="414"/>
      <c r="P65" s="259"/>
    </row>
    <row r="66" spans="1:16" ht="18.75" hidden="1">
      <c r="B66" s="249" t="s">
        <v>87</v>
      </c>
      <c r="C66" s="251" t="s">
        <v>88</v>
      </c>
      <c r="D66" s="261"/>
      <c r="E66" s="252"/>
      <c r="F66" s="252"/>
      <c r="G66" s="263" t="s">
        <v>21</v>
      </c>
      <c r="H66" s="309">
        <v>17</v>
      </c>
      <c r="I66" s="144">
        <v>16</v>
      </c>
      <c r="J66" s="366"/>
      <c r="K66" s="446">
        <v>16</v>
      </c>
      <c r="L66" s="309">
        <v>17</v>
      </c>
      <c r="M66" s="367">
        <v>15</v>
      </c>
      <c r="N66" s="309">
        <v>17</v>
      </c>
      <c r="O66" s="367"/>
      <c r="P66" s="366"/>
    </row>
    <row r="67" spans="1:16" ht="20.25" hidden="1" customHeight="1">
      <c r="B67" s="29"/>
      <c r="C67" s="29"/>
      <c r="D67" s="29"/>
      <c r="E67" s="29"/>
      <c r="F67" s="29"/>
      <c r="G67" s="29"/>
      <c r="H67" s="29"/>
      <c r="I67" s="103"/>
      <c r="J67" s="289"/>
      <c r="K67" s="290"/>
      <c r="L67" s="291"/>
      <c r="M67" s="29"/>
      <c r="N67" s="29"/>
      <c r="O67" s="29"/>
      <c r="P67" s="29"/>
    </row>
    <row r="68" spans="1:16" s="211" customFormat="1" ht="19.5" hidden="1">
      <c r="B68" s="429" t="s">
        <v>175</v>
      </c>
      <c r="C68" s="430"/>
      <c r="D68" s="430"/>
      <c r="E68" s="430"/>
      <c r="F68" s="430"/>
      <c r="G68" s="430"/>
      <c r="H68" s="430"/>
      <c r="I68" s="430"/>
      <c r="J68" s="430"/>
      <c r="K68" s="431"/>
      <c r="L68" s="430"/>
      <c r="M68" s="430"/>
      <c r="N68" s="430"/>
      <c r="O68" s="430"/>
      <c r="P68" s="430"/>
    </row>
    <row r="69" spans="1:16" s="211" customFormat="1" ht="19.5" hidden="1">
      <c r="B69" s="432" t="s">
        <v>180</v>
      </c>
      <c r="C69" s="210"/>
      <c r="D69" s="210"/>
      <c r="E69" s="210"/>
      <c r="F69" s="210"/>
      <c r="G69" s="210"/>
      <c r="H69" s="210"/>
      <c r="I69" s="210"/>
      <c r="J69" s="210"/>
      <c r="K69" s="292"/>
      <c r="L69" s="210"/>
      <c r="M69" s="210"/>
      <c r="N69" s="210"/>
      <c r="O69" s="210"/>
      <c r="P69" s="210"/>
    </row>
    <row r="70" spans="1:16" s="242" customFormat="1" ht="20.25" hidden="1" customHeight="1">
      <c r="A70" s="239"/>
      <c r="B70" s="398"/>
      <c r="C70" s="240"/>
      <c r="D70" s="240"/>
      <c r="E70" s="240"/>
      <c r="F70" s="240"/>
      <c r="G70" s="240"/>
      <c r="H70" s="240"/>
      <c r="I70" s="240"/>
      <c r="J70" s="240"/>
      <c r="K70" s="241"/>
      <c r="L70" s="240"/>
      <c r="M70" s="240"/>
      <c r="N70" s="240"/>
      <c r="O70" s="240"/>
      <c r="P70" s="240"/>
    </row>
    <row r="71" spans="1:16" s="211" customFormat="1" ht="19.5" hidden="1">
      <c r="B71" s="429" t="s">
        <v>189</v>
      </c>
      <c r="C71" s="430"/>
      <c r="D71" s="430"/>
      <c r="E71" s="430"/>
      <c r="F71" s="430"/>
      <c r="G71" s="430"/>
      <c r="H71" s="430"/>
      <c r="I71" s="430"/>
      <c r="J71" s="430"/>
      <c r="K71" s="431"/>
      <c r="L71" s="430"/>
      <c r="M71" s="430"/>
      <c r="N71" s="430"/>
      <c r="O71" s="430"/>
      <c r="P71" s="430"/>
    </row>
    <row r="72" spans="1:16" s="211" customFormat="1" ht="19.5" hidden="1">
      <c r="B72" s="440" t="s">
        <v>99</v>
      </c>
      <c r="C72" s="210"/>
      <c r="D72" s="210"/>
      <c r="E72" s="210"/>
      <c r="F72" s="210"/>
      <c r="G72" s="210"/>
      <c r="H72" s="210"/>
      <c r="I72" s="210"/>
      <c r="J72" s="210"/>
      <c r="K72" s="292"/>
      <c r="L72" s="210"/>
      <c r="M72" s="210"/>
      <c r="N72" s="210"/>
      <c r="O72" s="210"/>
      <c r="P72" s="210"/>
    </row>
    <row r="73" spans="1:16" s="211" customFormat="1" ht="19.5" hidden="1">
      <c r="B73" s="432" t="s">
        <v>194</v>
      </c>
      <c r="C73" s="210"/>
      <c r="D73" s="210"/>
      <c r="E73" s="210"/>
      <c r="F73" s="210"/>
      <c r="G73" s="210"/>
      <c r="H73" s="210"/>
      <c r="I73" s="210"/>
      <c r="J73" s="210"/>
      <c r="K73" s="292"/>
      <c r="L73" s="210"/>
      <c r="M73" s="210"/>
      <c r="N73" s="210"/>
      <c r="O73" s="210"/>
      <c r="P73" s="210"/>
    </row>
    <row r="74" spans="1:16" s="242" customFormat="1" ht="20.25" hidden="1" customHeight="1">
      <c r="A74" s="239"/>
      <c r="B74" s="240" t="s">
        <v>191</v>
      </c>
      <c r="C74" s="240"/>
      <c r="D74" s="240"/>
      <c r="E74" s="240"/>
      <c r="F74" s="240"/>
      <c r="G74" s="240"/>
      <c r="H74" s="240"/>
      <c r="I74" s="240"/>
      <c r="J74" s="240"/>
      <c r="K74" s="241"/>
      <c r="L74" s="240"/>
      <c r="M74" s="240"/>
      <c r="N74" s="240"/>
      <c r="O74" s="240"/>
      <c r="P74" s="240"/>
    </row>
    <row r="75" spans="1:16" s="211" customFormat="1" ht="19.5" hidden="1">
      <c r="B75" s="432" t="s">
        <v>192</v>
      </c>
      <c r="C75" s="210"/>
      <c r="D75" s="210"/>
      <c r="E75" s="210"/>
      <c r="F75" s="210"/>
      <c r="G75" s="210"/>
      <c r="H75" s="210"/>
      <c r="I75" s="210"/>
      <c r="J75" s="210"/>
      <c r="K75" s="292"/>
      <c r="L75" s="210"/>
      <c r="M75" s="210"/>
      <c r="N75" s="210"/>
      <c r="O75" s="210"/>
      <c r="P75" s="210"/>
    </row>
    <row r="76" spans="1:16" s="211" customFormat="1" ht="19.5" hidden="1">
      <c r="B76" s="432" t="s">
        <v>213</v>
      </c>
      <c r="C76" s="210"/>
      <c r="D76" s="210"/>
      <c r="E76" s="210"/>
      <c r="F76" s="210"/>
      <c r="G76" s="210"/>
      <c r="H76" s="210"/>
      <c r="I76" s="210"/>
      <c r="J76" s="210"/>
      <c r="K76" s="292"/>
      <c r="L76" s="210"/>
      <c r="M76" s="210"/>
      <c r="N76" s="210"/>
      <c r="O76" s="210"/>
      <c r="P76" s="210"/>
    </row>
    <row r="77" spans="1:16" s="211" customFormat="1" ht="19.5" hidden="1">
      <c r="B77" s="432" t="s">
        <v>209</v>
      </c>
      <c r="C77" s="210"/>
      <c r="D77" s="210"/>
      <c r="E77" s="210"/>
      <c r="F77" s="210"/>
      <c r="G77" s="210"/>
      <c r="H77" s="210"/>
      <c r="I77" s="210"/>
      <c r="J77" s="210"/>
      <c r="K77" s="292"/>
      <c r="L77" s="210"/>
      <c r="M77" s="210"/>
      <c r="N77" s="210"/>
      <c r="O77" s="210"/>
      <c r="P77" s="210"/>
    </row>
    <row r="78" spans="1:16" s="211" customFormat="1" ht="19.5" hidden="1">
      <c r="B78" s="432" t="s">
        <v>210</v>
      </c>
      <c r="C78" s="210"/>
      <c r="D78" s="210"/>
      <c r="E78" s="210"/>
      <c r="F78" s="210"/>
      <c r="G78" s="210"/>
      <c r="H78" s="210"/>
      <c r="I78" s="210"/>
      <c r="J78" s="210"/>
      <c r="K78" s="292"/>
      <c r="L78" s="210"/>
      <c r="M78" s="210"/>
      <c r="N78" s="210"/>
      <c r="O78" s="210"/>
      <c r="P78" s="210"/>
    </row>
    <row r="79" spans="1:16" s="211" customFormat="1" ht="19.5" hidden="1">
      <c r="B79" s="432" t="s">
        <v>214</v>
      </c>
      <c r="C79" s="210"/>
      <c r="D79" s="210"/>
      <c r="E79" s="210"/>
      <c r="F79" s="210"/>
      <c r="G79" s="210"/>
      <c r="H79" s="210"/>
      <c r="I79" s="210"/>
      <c r="J79" s="210"/>
      <c r="K79" s="292"/>
      <c r="L79" s="210"/>
      <c r="M79" s="210"/>
      <c r="N79" s="210"/>
      <c r="O79" s="210"/>
      <c r="P79" s="210"/>
    </row>
    <row r="80" spans="1:16" s="211" customFormat="1" ht="19.5" hidden="1">
      <c r="B80" s="432" t="s">
        <v>215</v>
      </c>
      <c r="C80" s="210"/>
      <c r="D80" s="210"/>
      <c r="E80" s="210"/>
      <c r="F80" s="210"/>
      <c r="G80" s="210"/>
      <c r="H80" s="210"/>
      <c r="I80" s="210"/>
      <c r="J80" s="210"/>
      <c r="K80" s="292"/>
      <c r="L80" s="210"/>
      <c r="M80" s="210"/>
      <c r="N80" s="210"/>
      <c r="O80" s="210"/>
      <c r="P80" s="210"/>
    </row>
    <row r="81" spans="2:16" s="211" customFormat="1" ht="19.5" hidden="1">
      <c r="B81" s="432" t="s">
        <v>211</v>
      </c>
      <c r="C81" s="210"/>
      <c r="D81" s="210"/>
      <c r="E81" s="210"/>
      <c r="F81" s="210"/>
      <c r="G81" s="210"/>
      <c r="H81" s="210"/>
      <c r="I81" s="210"/>
      <c r="J81" s="210"/>
      <c r="K81" s="292"/>
      <c r="L81" s="210"/>
      <c r="M81" s="210"/>
      <c r="N81" s="210"/>
      <c r="O81" s="210"/>
      <c r="P81" s="210"/>
    </row>
    <row r="82" spans="2:16" s="211" customFormat="1" ht="19.5" hidden="1">
      <c r="B82" s="432" t="s">
        <v>212</v>
      </c>
      <c r="C82" s="210"/>
      <c r="D82" s="210"/>
      <c r="E82" s="210"/>
      <c r="F82" s="210"/>
      <c r="G82" s="210"/>
      <c r="H82" s="210"/>
      <c r="I82" s="210"/>
      <c r="J82" s="210"/>
      <c r="K82" s="292"/>
      <c r="L82" s="210"/>
      <c r="M82" s="210"/>
      <c r="N82" s="210"/>
      <c r="O82" s="210"/>
      <c r="P82" s="210"/>
    </row>
    <row r="83" spans="2:16" s="211" customFormat="1" ht="19.5" hidden="1">
      <c r="B83" s="432"/>
      <c r="C83" s="210"/>
      <c r="D83" s="210"/>
      <c r="E83" s="210"/>
      <c r="F83" s="210"/>
      <c r="G83" s="210"/>
      <c r="H83" s="210"/>
      <c r="I83" s="210"/>
      <c r="J83" s="210"/>
      <c r="K83" s="292"/>
      <c r="L83" s="210"/>
      <c r="M83" s="210"/>
      <c r="N83" s="210"/>
      <c r="O83" s="210"/>
      <c r="P83" s="210"/>
    </row>
    <row r="84" spans="2:16" s="211" customFormat="1" ht="19.5" hidden="1">
      <c r="B84" s="440" t="s">
        <v>118</v>
      </c>
      <c r="C84" s="432"/>
      <c r="D84" s="210"/>
      <c r="E84" s="210"/>
      <c r="F84" s="210"/>
      <c r="G84" s="210"/>
      <c r="H84" s="210"/>
      <c r="I84" s="210"/>
      <c r="J84" s="210"/>
      <c r="K84" s="292"/>
      <c r="L84" s="210"/>
      <c r="M84" s="210"/>
      <c r="N84" s="210"/>
      <c r="O84" s="210"/>
      <c r="P84" s="210"/>
    </row>
    <row r="85" spans="2:16" s="211" customFormat="1" ht="19.5" hidden="1">
      <c r="B85" s="432" t="s">
        <v>190</v>
      </c>
      <c r="C85" s="432"/>
      <c r="D85" s="210"/>
      <c r="E85" s="210"/>
      <c r="F85" s="210"/>
      <c r="G85" s="210"/>
      <c r="H85" s="210"/>
      <c r="I85" s="210"/>
      <c r="J85" s="210"/>
      <c r="K85" s="292"/>
      <c r="L85" s="210"/>
      <c r="M85" s="210"/>
      <c r="N85" s="210"/>
      <c r="O85" s="210"/>
      <c r="P85" s="210"/>
    </row>
    <row r="86" spans="2:16" s="211" customFormat="1" ht="19.5" hidden="1">
      <c r="B86" s="432" t="s">
        <v>193</v>
      </c>
      <c r="C86" s="432"/>
      <c r="D86" s="210"/>
      <c r="E86" s="210"/>
      <c r="F86" s="210"/>
      <c r="G86" s="210"/>
      <c r="H86" s="210"/>
      <c r="I86" s="210"/>
      <c r="J86" s="210"/>
      <c r="K86" s="292"/>
      <c r="L86" s="210"/>
      <c r="M86" s="210"/>
      <c r="N86" s="210"/>
      <c r="O86" s="210"/>
      <c r="P86" s="210"/>
    </row>
    <row r="87" spans="2:16" s="211" customFormat="1" ht="19.5" hidden="1">
      <c r="B87" s="432"/>
      <c r="C87" s="432"/>
      <c r="D87" s="210"/>
      <c r="E87" s="210"/>
      <c r="F87" s="210"/>
      <c r="G87" s="210"/>
      <c r="H87" s="210"/>
      <c r="I87" s="210"/>
      <c r="J87" s="210"/>
      <c r="K87" s="292"/>
      <c r="L87" s="210"/>
      <c r="M87" s="210"/>
      <c r="N87" s="210"/>
      <c r="O87" s="210"/>
      <c r="P87" s="210"/>
    </row>
    <row r="88" spans="2:16" s="211" customFormat="1" ht="19.5" hidden="1">
      <c r="B88" s="441" t="s">
        <v>216</v>
      </c>
      <c r="C88" s="432"/>
      <c r="D88" s="210"/>
      <c r="E88" s="210"/>
      <c r="F88" s="210"/>
      <c r="G88" s="210"/>
      <c r="H88" s="210"/>
      <c r="I88" s="210"/>
      <c r="J88" s="210"/>
      <c r="K88" s="292"/>
      <c r="L88" s="210"/>
      <c r="M88" s="210"/>
      <c r="N88" s="210"/>
      <c r="O88" s="210"/>
      <c r="P88" s="210"/>
    </row>
    <row r="89" spans="2:16" ht="17.25" hidden="1" customHeight="1">
      <c r="B89" s="29"/>
      <c r="C89" s="29"/>
      <c r="D89" s="29"/>
      <c r="E89" s="29"/>
      <c r="F89" s="29"/>
      <c r="G89" s="29"/>
      <c r="H89" s="289"/>
      <c r="I89" s="289"/>
      <c r="J89" s="289"/>
      <c r="K89" s="290"/>
      <c r="L89" s="291"/>
      <c r="M89" s="29"/>
      <c r="N89" s="29"/>
      <c r="O89" s="29"/>
      <c r="P89" s="29"/>
    </row>
    <row r="90" spans="2:16" s="211" customFormat="1" ht="19.5" hidden="1">
      <c r="B90" s="429" t="s">
        <v>247</v>
      </c>
      <c r="C90" s="430"/>
      <c r="D90" s="430"/>
      <c r="E90" s="430"/>
      <c r="F90" s="430"/>
      <c r="G90" s="430"/>
      <c r="H90" s="430"/>
      <c r="I90" s="430"/>
      <c r="J90" s="430"/>
      <c r="K90" s="431"/>
      <c r="L90" s="430"/>
      <c r="M90" s="430"/>
      <c r="N90" s="430"/>
      <c r="O90" s="430"/>
      <c r="P90" s="430"/>
    </row>
    <row r="91" spans="2:16" s="460" customFormat="1" ht="19.5" hidden="1">
      <c r="B91" s="459" t="s">
        <v>99</v>
      </c>
    </row>
    <row r="92" spans="2:16" s="460" customFormat="1" ht="19.5" hidden="1">
      <c r="B92" s="460" t="s">
        <v>234</v>
      </c>
    </row>
    <row r="93" spans="2:16" s="460" customFormat="1" ht="19.5" hidden="1">
      <c r="B93" s="460" t="s">
        <v>238</v>
      </c>
    </row>
    <row r="94" spans="2:16" s="460" customFormat="1" ht="19.5" hidden="1"/>
    <row r="95" spans="2:16" s="460" customFormat="1" ht="19.5" hidden="1">
      <c r="B95" s="459" t="s">
        <v>118</v>
      </c>
    </row>
    <row r="96" spans="2:16" s="461" customFormat="1" ht="19.5" hidden="1">
      <c r="B96" s="441" t="s">
        <v>230</v>
      </c>
      <c r="C96" s="441"/>
      <c r="D96" s="292"/>
      <c r="E96" s="292"/>
      <c r="F96" s="292"/>
      <c r="G96" s="292"/>
      <c r="H96" s="292"/>
      <c r="I96" s="292"/>
      <c r="J96" s="292"/>
      <c r="K96" s="292"/>
      <c r="L96" s="292"/>
      <c r="M96" s="292"/>
      <c r="N96" s="292"/>
      <c r="O96" s="292"/>
      <c r="P96" s="292"/>
    </row>
    <row r="97" spans="2:16" s="461" customFormat="1" ht="19.5" hidden="1">
      <c r="B97" s="441" t="s">
        <v>237</v>
      </c>
      <c r="C97" s="441"/>
      <c r="D97" s="292"/>
      <c r="E97" s="292"/>
      <c r="F97" s="292"/>
      <c r="G97" s="292"/>
      <c r="H97" s="292"/>
      <c r="I97" s="292"/>
      <c r="J97" s="292"/>
      <c r="K97" s="292"/>
      <c r="L97" s="292"/>
      <c r="M97" s="292"/>
      <c r="N97" s="292"/>
      <c r="O97" s="292"/>
      <c r="P97" s="292"/>
    </row>
    <row r="98" spans="2:16" s="461" customFormat="1" ht="19.5" hidden="1">
      <c r="B98" s="441" t="s">
        <v>236</v>
      </c>
      <c r="C98" s="441"/>
      <c r="D98" s="292"/>
      <c r="E98" s="292"/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292"/>
    </row>
    <row r="99" spans="2:16" s="211" customFormat="1" ht="19.5" hidden="1">
      <c r="B99" s="432"/>
      <c r="C99" s="432"/>
      <c r="D99" s="210"/>
      <c r="E99" s="210"/>
      <c r="F99" s="210"/>
      <c r="G99" s="210"/>
      <c r="H99" s="210"/>
      <c r="I99" s="210"/>
      <c r="J99" s="210"/>
      <c r="K99" s="292"/>
      <c r="L99" s="210"/>
      <c r="M99" s="210"/>
      <c r="N99" s="210"/>
      <c r="O99" s="210"/>
      <c r="P99" s="210"/>
    </row>
    <row r="100" spans="2:16" s="463" customFormat="1" ht="19.5" hidden="1">
      <c r="B100" s="429" t="s">
        <v>248</v>
      </c>
      <c r="C100" s="462"/>
      <c r="D100" s="462"/>
      <c r="E100" s="462"/>
      <c r="F100" s="462"/>
      <c r="G100" s="462"/>
      <c r="H100" s="462"/>
      <c r="I100" s="462"/>
      <c r="J100" s="462"/>
      <c r="K100" s="429"/>
      <c r="L100" s="462"/>
      <c r="M100" s="462"/>
      <c r="N100" s="462"/>
      <c r="O100" s="462"/>
      <c r="P100" s="462"/>
    </row>
    <row r="101" spans="2:16" s="463" customFormat="1" ht="19.5" hidden="1">
      <c r="B101" s="440" t="s">
        <v>252</v>
      </c>
      <c r="C101" s="432"/>
      <c r="D101" s="432"/>
      <c r="E101" s="432"/>
      <c r="F101" s="432"/>
      <c r="G101" s="432"/>
      <c r="H101" s="432"/>
      <c r="I101" s="432"/>
      <c r="J101" s="432"/>
      <c r="K101" s="441"/>
      <c r="L101" s="432"/>
      <c r="M101" s="432"/>
      <c r="N101" s="432"/>
      <c r="O101" s="432"/>
      <c r="P101" s="432"/>
    </row>
    <row r="102" spans="2:16" s="463" customFormat="1" ht="19.5" hidden="1">
      <c r="B102" s="432" t="s">
        <v>253</v>
      </c>
      <c r="C102" s="432"/>
      <c r="D102" s="432"/>
      <c r="E102" s="432"/>
      <c r="F102" s="432"/>
      <c r="G102" s="432"/>
      <c r="H102" s="432"/>
      <c r="I102" s="432"/>
      <c r="J102" s="432"/>
      <c r="K102" s="441"/>
      <c r="L102" s="432"/>
      <c r="M102" s="432"/>
      <c r="N102" s="432"/>
      <c r="O102" s="432"/>
      <c r="P102" s="432"/>
    </row>
    <row r="103" spans="2:16" s="463" customFormat="1" ht="19.5" hidden="1">
      <c r="B103" s="463" t="s">
        <v>254</v>
      </c>
      <c r="K103" s="460"/>
    </row>
    <row r="104" spans="2:16" s="211" customFormat="1" hidden="1">
      <c r="K104" s="461"/>
    </row>
    <row r="105" spans="2:16" hidden="1"/>
    <row r="106" spans="2:16" hidden="1"/>
    <row r="107" spans="2:16" hidden="1"/>
    <row r="108" spans="2:16" hidden="1"/>
    <row r="109" spans="2:16" hidden="1"/>
    <row r="110" spans="2:16" hidden="1"/>
    <row r="111" spans="2:16" hidden="1"/>
    <row r="112" spans="2:16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spans="2:16" hidden="1"/>
    <row r="130" spans="2:16" hidden="1"/>
    <row r="131" spans="2:16" hidden="1"/>
    <row r="132" spans="2:16" hidden="1"/>
    <row r="133" spans="2:16" hidden="1"/>
    <row r="134" spans="2:16" hidden="1"/>
    <row r="135" spans="2:16" hidden="1"/>
    <row r="136" spans="2:16" hidden="1"/>
    <row r="137" spans="2:16" hidden="1"/>
    <row r="138" spans="2:16" hidden="1"/>
    <row r="139" spans="2:16" hidden="1"/>
    <row r="140" spans="2:16" hidden="1"/>
    <row r="141" spans="2:16" s="211" customFormat="1" ht="19.5" hidden="1">
      <c r="B141" s="460" t="s">
        <v>255</v>
      </c>
      <c r="K141" s="461"/>
    </row>
    <row r="142" spans="2:16" hidden="1"/>
    <row r="143" spans="2:16" s="455" customFormat="1" ht="19.5">
      <c r="B143" s="399" t="s">
        <v>290</v>
      </c>
      <c r="C143" s="453"/>
      <c r="D143" s="453"/>
      <c r="E143" s="453"/>
      <c r="F143" s="453"/>
      <c r="G143" s="453"/>
      <c r="H143" s="453"/>
      <c r="I143" s="453"/>
      <c r="J143" s="453"/>
      <c r="K143" s="399"/>
      <c r="L143" s="453"/>
      <c r="M143" s="453"/>
      <c r="N143" s="453"/>
      <c r="O143" s="453"/>
      <c r="P143" s="453"/>
    </row>
    <row r="144" spans="2:16" s="455" customFormat="1" ht="25.5">
      <c r="B144" s="469" t="s">
        <v>270</v>
      </c>
      <c r="I144" s="480" t="s">
        <v>315</v>
      </c>
      <c r="K144" s="444"/>
    </row>
    <row r="145" spans="2:16" s="455" customFormat="1" ht="25.5">
      <c r="B145" s="455" t="s">
        <v>271</v>
      </c>
      <c r="I145" s="480" t="s">
        <v>316</v>
      </c>
      <c r="K145" s="444"/>
    </row>
    <row r="146" spans="2:16" s="455" customFormat="1" ht="25.5">
      <c r="B146" s="294" t="s">
        <v>259</v>
      </c>
      <c r="C146" s="294"/>
      <c r="D146" s="294"/>
      <c r="E146" s="294"/>
      <c r="F146" s="294"/>
      <c r="G146" s="294"/>
      <c r="H146" s="294"/>
      <c r="I146" s="480" t="s">
        <v>354</v>
      </c>
      <c r="J146" s="294"/>
      <c r="K146" s="293"/>
      <c r="L146" s="294"/>
      <c r="M146" s="294"/>
      <c r="N146" s="294"/>
      <c r="O146" s="294"/>
      <c r="P146" s="294"/>
    </row>
    <row r="147" spans="2:16" s="455" customFormat="1" ht="19.5">
      <c r="B147" s="294"/>
      <c r="C147" s="294"/>
      <c r="D147" s="294"/>
      <c r="E147" s="294"/>
      <c r="F147" s="294"/>
      <c r="G147" s="294"/>
      <c r="H147" s="294"/>
      <c r="I147" s="294"/>
      <c r="J147" s="294"/>
      <c r="K147" s="293"/>
      <c r="L147" s="294"/>
      <c r="M147" s="294"/>
      <c r="N147" s="294"/>
      <c r="O147" s="294"/>
      <c r="P147" s="294"/>
    </row>
    <row r="148" spans="2:16" s="455" customFormat="1" ht="19.5">
      <c r="B148" s="294"/>
      <c r="C148" s="294"/>
      <c r="D148" s="294"/>
      <c r="E148" s="294"/>
      <c r="F148" s="294"/>
      <c r="G148" s="294"/>
      <c r="H148" s="294"/>
      <c r="I148" s="294"/>
      <c r="J148" s="294"/>
      <c r="K148" s="293"/>
      <c r="L148" s="294"/>
      <c r="M148" s="294"/>
      <c r="N148" s="294"/>
      <c r="O148" s="294"/>
      <c r="P148" s="294"/>
    </row>
    <row r="149" spans="2:16" s="455" customFormat="1" ht="19.5">
      <c r="B149" s="294"/>
      <c r="C149" s="294"/>
      <c r="D149" s="294"/>
      <c r="E149" s="294"/>
      <c r="F149" s="294"/>
      <c r="G149" s="294"/>
      <c r="H149" s="294"/>
      <c r="I149" s="294"/>
      <c r="J149" s="294"/>
      <c r="K149" s="293"/>
      <c r="L149" s="294"/>
      <c r="M149" s="294"/>
      <c r="N149" s="294"/>
      <c r="O149" s="294"/>
      <c r="P149" s="294"/>
    </row>
    <row r="150" spans="2:16" s="455" customFormat="1" ht="19.5">
      <c r="B150" s="454" t="s">
        <v>99</v>
      </c>
      <c r="C150" s="294"/>
      <c r="D150" s="294"/>
      <c r="E150" s="294"/>
      <c r="F150" s="294"/>
      <c r="G150" s="294"/>
      <c r="H150" s="294"/>
      <c r="I150" s="294"/>
      <c r="J150" s="294"/>
      <c r="K150" s="293"/>
      <c r="L150" s="294"/>
      <c r="M150" s="294"/>
      <c r="N150" s="294"/>
      <c r="O150" s="294"/>
      <c r="P150" s="294"/>
    </row>
    <row r="151" spans="2:16" s="455" customFormat="1" ht="19.5">
      <c r="B151" s="475" t="s">
        <v>278</v>
      </c>
      <c r="C151" s="475"/>
      <c r="D151" s="475"/>
      <c r="E151" s="475"/>
      <c r="K151" s="444"/>
    </row>
    <row r="152" spans="2:16" s="455" customFormat="1" ht="25.5">
      <c r="B152" s="480" t="s">
        <v>314</v>
      </c>
      <c r="C152" s="483"/>
      <c r="D152" s="483"/>
      <c r="E152" s="483"/>
      <c r="K152" s="444"/>
    </row>
    <row r="153" spans="2:16" s="455" customFormat="1" ht="19.5">
      <c r="B153" s="455" t="s">
        <v>273</v>
      </c>
      <c r="K153" s="444"/>
    </row>
    <row r="154" spans="2:16" s="455" customFormat="1" ht="25.5">
      <c r="B154" s="480" t="s">
        <v>317</v>
      </c>
      <c r="K154" s="444"/>
    </row>
    <row r="155" spans="2:16" s="455" customFormat="1" ht="19.5">
      <c r="B155" s="455" t="s">
        <v>352</v>
      </c>
      <c r="K155" s="444"/>
    </row>
    <row r="156" spans="2:16" s="455" customFormat="1" ht="27.75" customHeight="1">
      <c r="B156" s="480" t="s">
        <v>353</v>
      </c>
      <c r="K156" s="444"/>
    </row>
    <row r="157" spans="2:16" s="455" customFormat="1" ht="19.5">
      <c r="B157" s="455" t="s">
        <v>350</v>
      </c>
      <c r="K157" s="444"/>
    </row>
    <row r="158" spans="2:16" s="455" customFormat="1" ht="25.5">
      <c r="B158" s="480" t="s">
        <v>349</v>
      </c>
      <c r="K158" s="444"/>
    </row>
    <row r="159" spans="2:16" s="455" customFormat="1" ht="19.5">
      <c r="B159" s="455" t="s">
        <v>351</v>
      </c>
      <c r="K159" s="444"/>
    </row>
    <row r="160" spans="2:16" s="455" customFormat="1" ht="25.5">
      <c r="B160" s="480" t="s">
        <v>358</v>
      </c>
      <c r="K160" s="444"/>
    </row>
    <row r="161" spans="2:11" s="455" customFormat="1" ht="19.5">
      <c r="B161" s="469"/>
      <c r="K161" s="444"/>
    </row>
    <row r="162" spans="2:11" s="455" customFormat="1" ht="25.5">
      <c r="B162" s="469" t="s">
        <v>252</v>
      </c>
      <c r="E162" s="480" t="s">
        <v>308</v>
      </c>
      <c r="K162" s="444"/>
    </row>
    <row r="163" spans="2:11" s="455" customFormat="1" ht="19.5">
      <c r="B163" s="478" t="s">
        <v>294</v>
      </c>
      <c r="K163" s="444"/>
    </row>
    <row r="164" spans="2:11" s="455" customFormat="1" ht="25.5">
      <c r="B164" s="480" t="s">
        <v>310</v>
      </c>
      <c r="K164" s="444"/>
    </row>
    <row r="165" spans="2:11" s="455" customFormat="1" ht="19.5">
      <c r="B165" s="455" t="s">
        <v>279</v>
      </c>
      <c r="K165" s="444"/>
    </row>
    <row r="166" spans="2:11" s="455" customFormat="1" ht="25.5">
      <c r="B166" s="480" t="s">
        <v>309</v>
      </c>
      <c r="K166" s="444"/>
    </row>
    <row r="167" spans="2:11" s="455" customFormat="1" ht="19.5">
      <c r="B167" s="455" t="s">
        <v>288</v>
      </c>
      <c r="K167" s="444"/>
    </row>
    <row r="168" spans="2:11" s="455" customFormat="1" ht="25.5">
      <c r="B168" s="480" t="s">
        <v>311</v>
      </c>
      <c r="K168" s="444"/>
    </row>
    <row r="169" spans="2:11" s="455" customFormat="1" ht="19.5">
      <c r="B169" s="455" t="s">
        <v>295</v>
      </c>
      <c r="K169" s="444"/>
    </row>
    <row r="170" spans="2:11" s="455" customFormat="1" ht="25.5">
      <c r="B170" s="480" t="s">
        <v>312</v>
      </c>
      <c r="K170" s="444"/>
    </row>
    <row r="171" spans="2:11" s="455" customFormat="1" ht="19.5">
      <c r="B171" s="455" t="s">
        <v>280</v>
      </c>
      <c r="K171" s="444"/>
    </row>
    <row r="172" spans="2:11" s="455" customFormat="1" ht="25.5">
      <c r="B172" s="480" t="s">
        <v>313</v>
      </c>
      <c r="K172" s="444"/>
    </row>
    <row r="173" spans="2:11" s="455" customFormat="1" ht="19.5">
      <c r="K173" s="444"/>
    </row>
    <row r="174" spans="2:11" s="455" customFormat="1" ht="19.5">
      <c r="K174" s="444"/>
    </row>
    <row r="175" spans="2:11" s="455" customFormat="1" ht="19.5">
      <c r="B175" s="469" t="s">
        <v>276</v>
      </c>
      <c r="K175" s="444"/>
    </row>
    <row r="176" spans="2:11" s="455" customFormat="1" ht="19.5">
      <c r="B176" s="455" t="s">
        <v>277</v>
      </c>
      <c r="K176" s="444"/>
    </row>
    <row r="177" spans="2:11" s="455" customFormat="1" ht="19.5">
      <c r="K177" s="444"/>
    </row>
    <row r="180" spans="2:11" ht="25.5">
      <c r="J180" s="480" t="s">
        <v>307</v>
      </c>
    </row>
    <row r="181" spans="2:11" ht="25.5">
      <c r="J181" s="481"/>
    </row>
    <row r="182" spans="2:11" ht="25.5">
      <c r="J182" s="481"/>
    </row>
    <row r="183" spans="2:11" ht="25.5">
      <c r="J183" s="481"/>
    </row>
    <row r="184" spans="2:11" ht="25.5">
      <c r="J184" s="481"/>
    </row>
    <row r="185" spans="2:11" ht="25.5">
      <c r="J185" s="481"/>
    </row>
    <row r="186" spans="2:11" ht="25.5">
      <c r="J186" s="481"/>
    </row>
    <row r="187" spans="2:11" s="455" customFormat="1" ht="25.5">
      <c r="B187" s="469" t="s">
        <v>283</v>
      </c>
      <c r="J187" s="480" t="s">
        <v>301</v>
      </c>
      <c r="K187" s="444"/>
    </row>
    <row r="188" spans="2:11" s="455" customFormat="1" ht="25.5">
      <c r="B188" s="455" t="s">
        <v>286</v>
      </c>
      <c r="J188" s="480" t="s">
        <v>299</v>
      </c>
      <c r="K188" s="444"/>
    </row>
    <row r="189" spans="2:11" s="455" customFormat="1" ht="25.5">
      <c r="B189" s="455" t="s">
        <v>285</v>
      </c>
      <c r="J189" s="480" t="s">
        <v>300</v>
      </c>
      <c r="K189" s="444"/>
    </row>
    <row r="190" spans="2:11" s="455" customFormat="1" ht="9.75" customHeight="1">
      <c r="J190" s="482"/>
      <c r="K190" s="444"/>
    </row>
    <row r="191" spans="2:11" s="455" customFormat="1" ht="25.5">
      <c r="B191" s="469" t="s">
        <v>282</v>
      </c>
      <c r="J191" s="480" t="s">
        <v>302</v>
      </c>
      <c r="K191" s="444"/>
    </row>
    <row r="192" spans="2:11" s="455" customFormat="1" ht="25.5">
      <c r="B192" s="455" t="s">
        <v>263</v>
      </c>
      <c r="J192" s="480" t="s">
        <v>306</v>
      </c>
      <c r="K192" s="444"/>
    </row>
    <row r="193" spans="2:11" s="455" customFormat="1" ht="25.5">
      <c r="B193" s="455" t="s">
        <v>264</v>
      </c>
      <c r="J193" s="480" t="s">
        <v>305</v>
      </c>
      <c r="K193" s="444"/>
    </row>
    <row r="194" spans="2:11" s="455" customFormat="1" ht="25.5">
      <c r="B194" s="455" t="s">
        <v>284</v>
      </c>
      <c r="J194" s="480" t="s">
        <v>303</v>
      </c>
      <c r="K194" s="444"/>
    </row>
    <row r="195" spans="2:11" ht="25.5">
      <c r="J195" s="481"/>
    </row>
    <row r="196" spans="2:11" ht="25.5">
      <c r="B196" s="455" t="s">
        <v>287</v>
      </c>
      <c r="J196" s="480" t="s">
        <v>304</v>
      </c>
    </row>
  </sheetData>
  <mergeCells count="9">
    <mergeCell ref="H41:P41"/>
    <mergeCell ref="C45:F45"/>
    <mergeCell ref="C57:F57"/>
    <mergeCell ref="D1:M1"/>
    <mergeCell ref="B2:L2"/>
    <mergeCell ref="B3:M3"/>
    <mergeCell ref="B7:F7"/>
    <mergeCell ref="C24:F24"/>
    <mergeCell ref="B40:F40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48" orientation="portrait" r:id="rId1"/>
  <rowBreaks count="1" manualBreakCount="1">
    <brk id="39" max="1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43"/>
  <sheetViews>
    <sheetView showGridLines="0" tabSelected="1" view="pageBreakPreview" topLeftCell="A9" zoomScale="90" zoomScaleNormal="100" zoomScaleSheetLayoutView="90" workbookViewId="0">
      <selection activeCell="L18" sqref="L18"/>
    </sheetView>
  </sheetViews>
  <sheetFormatPr defaultColWidth="12" defaultRowHeight="11.25"/>
  <cols>
    <col min="1" max="1" width="15.6640625" customWidth="1"/>
    <col min="2" max="2" width="15.332031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36"/>
      <c r="B1" s="33"/>
      <c r="C1" s="631" t="s">
        <v>51</v>
      </c>
      <c r="D1" s="631"/>
      <c r="E1" s="631"/>
      <c r="F1" s="631"/>
      <c r="G1" s="631"/>
      <c r="H1" s="631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>
      <c r="A2" s="122" t="str">
        <f>'TECHNICAL SHEET GARMENT'!A2</f>
        <v>LFV11492</v>
      </c>
      <c r="B2" s="632" t="str">
        <f>'TECHNICAL SHEET GARMENT'!B2:I2</f>
        <v>LD ULSTER 3in1 JKT</v>
      </c>
      <c r="C2" s="632"/>
      <c r="D2" s="632"/>
      <c r="E2" s="632"/>
      <c r="F2" s="632"/>
      <c r="G2" s="632"/>
      <c r="H2" s="632"/>
      <c r="I2" s="121" t="s">
        <v>2</v>
      </c>
      <c r="J2" s="59" t="str">
        <f>'TECHNICAL SHEET GARMENT'!$K$2</f>
        <v>V1</v>
      </c>
      <c r="K2" s="8"/>
      <c r="L2" s="60"/>
    </row>
    <row r="3" spans="1:12" s="3" customFormat="1" ht="18" customHeight="1">
      <c r="A3" s="321" t="str">
        <f>'TECHNICAL SHEET GARMENT'!A3</f>
        <v>FABRIC:</v>
      </c>
      <c r="B3" s="614" t="str">
        <f>'TECHNICAL SHEET GARMENT'!B3:I3</f>
        <v>PFM0025V45 3L - FLYING TEX</v>
      </c>
      <c r="C3" s="614"/>
      <c r="D3" s="614"/>
      <c r="E3" s="614"/>
      <c r="F3" s="614"/>
      <c r="G3" s="614"/>
      <c r="H3" s="614"/>
      <c r="I3" s="152" t="str">
        <f>'TECHNICAL SHEET GARMENT'!J3</f>
        <v>DEVELOPPER</v>
      </c>
      <c r="J3" s="24"/>
      <c r="K3" s="397" t="str">
        <f>'TECHNICAL SHEET GARMENT'!L3</f>
        <v>MARJORIE</v>
      </c>
      <c r="L3" s="54"/>
    </row>
    <row r="4" spans="1:12" s="3" customFormat="1" ht="18" customHeight="1" thickBot="1">
      <c r="A4" s="11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24" t="str">
        <f>'TECHNICAL SHEET GARMENT'!J4</f>
        <v xml:space="preserve">SUPPLIER : </v>
      </c>
      <c r="J4" s="73"/>
      <c r="K4" s="295" t="str">
        <f>'TECHNICAL SHEET GARMENT'!L4</f>
        <v>PRIMA CHANNEL</v>
      </c>
      <c r="L4" s="57"/>
    </row>
    <row r="5" spans="1:12" s="1" customFormat="1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ht="18.75" customHeight="1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>
      <c r="A38" s="5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7"/>
    </row>
    <row r="39" spans="1:12" s="1" customFormat="1">
      <c r="A39" s="5"/>
      <c r="B39" s="206"/>
      <c r="C39" s="206"/>
      <c r="D39" s="206"/>
      <c r="E39" s="206"/>
      <c r="F39" s="206"/>
      <c r="G39" s="206"/>
      <c r="H39" s="206"/>
      <c r="I39" s="206"/>
      <c r="J39" s="206"/>
      <c r="K39" s="206"/>
      <c r="L39" s="7"/>
    </row>
    <row r="40" spans="1:12">
      <c r="A40" s="11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116"/>
    </row>
    <row r="41" spans="1:12">
      <c r="A41" s="115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116"/>
    </row>
    <row r="42" spans="1:12">
      <c r="A42" s="115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116"/>
    </row>
    <row r="43" spans="1:12" ht="12" thickBot="1">
      <c r="A43" s="117"/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9"/>
    </row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7"/>
  <sheetViews>
    <sheetView view="pageBreakPreview" topLeftCell="A4" zoomScale="90" zoomScaleNormal="100" zoomScaleSheetLayoutView="90" workbookViewId="0">
      <selection activeCell="L18" sqref="L18"/>
    </sheetView>
  </sheetViews>
  <sheetFormatPr defaultColWidth="12" defaultRowHeight="11.25"/>
  <cols>
    <col min="1" max="1" width="19" style="572" customWidth="1"/>
    <col min="2" max="2" width="16.5" style="572" customWidth="1"/>
    <col min="3" max="3" width="12" style="572" customWidth="1"/>
    <col min="4" max="4" width="17.83203125" style="572" customWidth="1"/>
    <col min="5" max="5" width="17.6640625" style="572" customWidth="1"/>
    <col min="6" max="6" width="15.33203125" style="572" customWidth="1"/>
    <col min="7" max="16384" width="12" style="572"/>
  </cols>
  <sheetData>
    <row r="1" spans="1:12" ht="28.5" thickBot="1">
      <c r="A1" s="568"/>
      <c r="B1" s="569"/>
      <c r="C1" s="633" t="s">
        <v>357</v>
      </c>
      <c r="D1" s="633"/>
      <c r="E1" s="633"/>
      <c r="F1" s="633"/>
      <c r="G1" s="633"/>
      <c r="H1" s="633"/>
      <c r="I1" s="570" t="str">
        <f>'[1]TECHNICAL SHEET GARMENT'!J1</f>
        <v>WINTER 2018/19</v>
      </c>
      <c r="J1" s="569"/>
      <c r="K1" s="569"/>
      <c r="L1" s="571"/>
    </row>
    <row r="2" spans="1:12" ht="19.5">
      <c r="A2" s="573" t="str">
        <f>'[1]TECHNICAL SHEET GARMENT'!A2</f>
        <v>LFV11492</v>
      </c>
      <c r="B2" s="634" t="str">
        <f>+'[1]TECHNICAL SHEET GARMENT'!B2:I2</f>
        <v>LD 3L 3in1 FLEECE</v>
      </c>
      <c r="C2" s="634"/>
      <c r="D2" s="634"/>
      <c r="E2" s="634"/>
      <c r="F2" s="634"/>
      <c r="G2" s="634"/>
      <c r="H2" s="634"/>
      <c r="I2" s="574" t="s">
        <v>2</v>
      </c>
      <c r="J2" s="575" t="str">
        <f>'[1]TECHNICAL SHEET GARMENT'!K2</f>
        <v>P1</v>
      </c>
      <c r="K2" s="576"/>
      <c r="L2" s="577"/>
    </row>
    <row r="3" spans="1:12" ht="16.5">
      <c r="A3" s="578" t="str">
        <f>'[1]TECHNICAL SHEET GARMENT'!A3</f>
        <v>FABRIC:</v>
      </c>
      <c r="B3" s="635" t="str">
        <f>+'[1]TECHNICAL SHEET GARMENT'!B3:I3</f>
        <v>PFM0025V45 3L - FLYING TEX</v>
      </c>
      <c r="C3" s="635"/>
      <c r="D3" s="635"/>
      <c r="E3" s="635"/>
      <c r="F3" s="635"/>
      <c r="G3" s="635"/>
      <c r="H3" s="635"/>
      <c r="I3" s="579" t="str">
        <f>'[1]TECHNICAL SHEET GARMENT'!J3</f>
        <v>DEVELOPPER</v>
      </c>
      <c r="J3" s="580"/>
      <c r="K3" s="581" t="str">
        <f>'[1]TECHNICAL SHEET GARMENT'!L3</f>
        <v>MARJORIE</v>
      </c>
      <c r="L3" s="582"/>
    </row>
    <row r="4" spans="1:12" ht="17.25" thickBot="1">
      <c r="A4" s="583" t="s">
        <v>1</v>
      </c>
      <c r="B4" s="584">
        <f>'[1]TECHNICAL SHEET GARMENT'!B4</f>
        <v>42907</v>
      </c>
      <c r="C4" s="585"/>
      <c r="D4" s="585"/>
      <c r="E4" s="585"/>
      <c r="F4" s="585"/>
      <c r="G4" s="585"/>
      <c r="H4" s="585"/>
      <c r="I4" s="586" t="str">
        <f>'[1]TECHNICAL SHEET GARMENT'!J4</f>
        <v xml:space="preserve">SUPPLIER : </v>
      </c>
      <c r="J4" s="587"/>
      <c r="K4" s="588" t="str">
        <f>'[1]TECHNICAL SHEET GARMENT'!L4</f>
        <v>PRIMA CHANNEL</v>
      </c>
      <c r="L4" s="589"/>
    </row>
    <row r="5" spans="1:12" ht="16.5">
      <c r="A5" s="590"/>
      <c r="B5" s="591"/>
      <c r="C5" s="591"/>
      <c r="D5" s="591"/>
      <c r="E5" s="591"/>
      <c r="F5" s="591"/>
      <c r="G5" s="591"/>
      <c r="H5" s="591"/>
      <c r="I5" s="591"/>
      <c r="J5" s="591"/>
      <c r="K5" s="591"/>
      <c r="L5" s="592"/>
    </row>
    <row r="6" spans="1:12" ht="16.5">
      <c r="A6" s="593"/>
      <c r="B6" s="594"/>
      <c r="C6" s="594"/>
      <c r="D6" s="594"/>
      <c r="E6" s="594"/>
      <c r="F6" s="594"/>
      <c r="G6" s="594"/>
      <c r="H6" s="594"/>
      <c r="I6" s="594"/>
      <c r="J6" s="594"/>
      <c r="K6" s="594"/>
      <c r="L6" s="595"/>
    </row>
    <row r="7" spans="1:12">
      <c r="A7" s="596"/>
      <c r="B7" s="597"/>
      <c r="C7" s="597"/>
      <c r="D7" s="597"/>
      <c r="E7" s="597"/>
      <c r="F7" s="597"/>
      <c r="G7" s="597"/>
      <c r="H7" s="597"/>
      <c r="I7" s="597"/>
      <c r="J7" s="597"/>
      <c r="K7" s="597"/>
      <c r="L7" s="598"/>
    </row>
    <row r="8" spans="1:12">
      <c r="A8" s="596"/>
      <c r="B8" s="597"/>
      <c r="C8" s="597"/>
      <c r="D8" s="597"/>
      <c r="E8" s="597"/>
      <c r="F8" s="597"/>
      <c r="G8" s="597"/>
      <c r="H8" s="597"/>
      <c r="I8" s="597"/>
      <c r="J8" s="597"/>
      <c r="K8" s="597"/>
      <c r="L8" s="598"/>
    </row>
    <row r="9" spans="1:12">
      <c r="A9" s="596"/>
      <c r="B9" s="597"/>
      <c r="C9" s="597"/>
      <c r="D9" s="597"/>
      <c r="E9" s="597"/>
      <c r="F9" s="597"/>
      <c r="G9" s="597"/>
      <c r="H9" s="597"/>
      <c r="I9" s="597"/>
      <c r="J9" s="597"/>
      <c r="K9" s="597"/>
      <c r="L9" s="598"/>
    </row>
    <row r="10" spans="1:12">
      <c r="A10" s="596"/>
      <c r="B10" s="597"/>
      <c r="C10" s="597"/>
      <c r="D10" s="597"/>
      <c r="E10" s="597"/>
      <c r="F10" s="597"/>
      <c r="G10" s="597"/>
      <c r="H10" s="597"/>
      <c r="I10" s="597"/>
      <c r="J10" s="597"/>
      <c r="K10" s="597"/>
      <c r="L10" s="598"/>
    </row>
    <row r="11" spans="1:12">
      <c r="A11" s="596"/>
      <c r="B11" s="597"/>
      <c r="C11" s="597"/>
      <c r="D11" s="597"/>
      <c r="E11" s="597"/>
      <c r="F11" s="597"/>
      <c r="G11" s="597"/>
      <c r="H11" s="597"/>
      <c r="I11" s="597"/>
      <c r="J11" s="597"/>
      <c r="K11" s="597"/>
      <c r="L11" s="598"/>
    </row>
    <row r="12" spans="1:12">
      <c r="A12" s="596"/>
      <c r="B12" s="597"/>
      <c r="C12" s="597"/>
      <c r="D12" s="597"/>
      <c r="E12" s="597"/>
      <c r="F12" s="597"/>
      <c r="G12" s="597"/>
      <c r="H12" s="597"/>
      <c r="I12" s="597"/>
      <c r="J12" s="597"/>
      <c r="K12" s="597"/>
      <c r="L12" s="598"/>
    </row>
    <row r="13" spans="1:12">
      <c r="A13" s="596"/>
      <c r="B13" s="597"/>
      <c r="C13" s="597"/>
      <c r="D13" s="597"/>
      <c r="E13" s="597"/>
      <c r="F13" s="597"/>
      <c r="G13" s="597"/>
      <c r="H13" s="597"/>
      <c r="I13" s="597"/>
      <c r="J13" s="597"/>
      <c r="K13" s="597"/>
      <c r="L13" s="598"/>
    </row>
    <row r="14" spans="1:12">
      <c r="A14" s="596"/>
      <c r="B14" s="597"/>
      <c r="C14" s="597"/>
      <c r="D14" s="597"/>
      <c r="E14" s="597"/>
      <c r="F14" s="597"/>
      <c r="G14" s="597"/>
      <c r="H14" s="597"/>
      <c r="I14" s="597"/>
      <c r="J14" s="597"/>
      <c r="K14" s="597"/>
      <c r="L14" s="598"/>
    </row>
    <row r="15" spans="1:12">
      <c r="A15" s="596"/>
      <c r="B15" s="597"/>
      <c r="C15" s="597"/>
      <c r="D15" s="597"/>
      <c r="E15" s="597"/>
      <c r="F15" s="597"/>
      <c r="G15" s="597"/>
      <c r="H15" s="597"/>
      <c r="I15" s="597"/>
      <c r="J15" s="597"/>
      <c r="K15" s="597"/>
      <c r="L15" s="598"/>
    </row>
    <row r="16" spans="1:12">
      <c r="A16" s="596"/>
      <c r="B16" s="597"/>
      <c r="C16" s="597"/>
      <c r="D16" s="597"/>
      <c r="E16" s="597" t="s">
        <v>48</v>
      </c>
      <c r="F16" s="597"/>
      <c r="G16" s="597"/>
      <c r="H16" s="597"/>
      <c r="I16" s="597"/>
      <c r="J16" s="597"/>
      <c r="K16" s="597"/>
      <c r="L16" s="598"/>
    </row>
    <row r="17" spans="1:12">
      <c r="A17" s="596"/>
      <c r="B17" s="597"/>
      <c r="C17" s="597"/>
      <c r="D17" s="597"/>
      <c r="E17" s="597"/>
      <c r="F17" s="597"/>
      <c r="G17" s="597"/>
      <c r="H17" s="597"/>
      <c r="I17" s="597"/>
      <c r="J17" s="597"/>
      <c r="K17" s="597"/>
      <c r="L17" s="598"/>
    </row>
    <row r="18" spans="1:12">
      <c r="A18" s="596"/>
      <c r="B18" s="597"/>
      <c r="C18" s="597"/>
      <c r="D18" s="597"/>
      <c r="E18" s="597"/>
      <c r="F18" s="597"/>
      <c r="G18" s="597"/>
      <c r="H18" s="597"/>
      <c r="I18" s="597"/>
      <c r="J18" s="597" t="s">
        <v>48</v>
      </c>
      <c r="K18" s="597"/>
      <c r="L18" s="598"/>
    </row>
    <row r="19" spans="1:12">
      <c r="A19" s="596"/>
      <c r="B19" s="597"/>
      <c r="C19" s="597"/>
      <c r="D19" s="597"/>
      <c r="E19" s="597"/>
      <c r="F19" s="597"/>
      <c r="G19" s="597"/>
      <c r="H19" s="597"/>
      <c r="I19" s="597"/>
      <c r="J19" s="597"/>
      <c r="K19" s="597"/>
      <c r="L19" s="598"/>
    </row>
    <row r="20" spans="1:12">
      <c r="A20" s="596"/>
      <c r="B20" s="597"/>
      <c r="C20" s="597" t="s">
        <v>66</v>
      </c>
      <c r="D20" s="597"/>
      <c r="E20" s="597"/>
      <c r="F20" s="597"/>
      <c r="G20" s="597"/>
      <c r="H20" s="597"/>
      <c r="I20" s="597"/>
      <c r="J20" s="597"/>
      <c r="K20" s="597"/>
      <c r="L20" s="598"/>
    </row>
    <row r="21" spans="1:12">
      <c r="A21" s="596"/>
      <c r="B21" s="597"/>
      <c r="C21" s="597"/>
      <c r="D21" s="597"/>
      <c r="E21" s="597"/>
      <c r="F21" s="597"/>
      <c r="G21" s="597"/>
      <c r="H21" s="597"/>
      <c r="I21" s="597"/>
      <c r="J21" s="597"/>
      <c r="K21" s="597"/>
      <c r="L21" s="598"/>
    </row>
    <row r="22" spans="1:12">
      <c r="A22" s="596"/>
      <c r="B22" s="597"/>
      <c r="C22" s="597"/>
      <c r="D22" s="597"/>
      <c r="E22" s="597"/>
      <c r="F22" s="597"/>
      <c r="G22" s="597"/>
      <c r="H22" s="597"/>
      <c r="I22" s="597"/>
      <c r="J22" s="597"/>
      <c r="K22" s="597"/>
      <c r="L22" s="598"/>
    </row>
    <row r="23" spans="1:12">
      <c r="A23" s="596"/>
      <c r="B23" s="597"/>
      <c r="C23" s="597"/>
      <c r="D23" s="597"/>
      <c r="E23" s="597"/>
      <c r="F23" s="597"/>
      <c r="G23" s="597"/>
      <c r="H23" s="597"/>
      <c r="I23" s="597"/>
      <c r="J23" s="597"/>
      <c r="K23" s="597"/>
      <c r="L23" s="598"/>
    </row>
    <row r="24" spans="1:12">
      <c r="A24" s="596"/>
      <c r="B24" s="597"/>
      <c r="C24" s="597"/>
      <c r="D24" s="597"/>
      <c r="E24" s="597"/>
      <c r="F24" s="597"/>
      <c r="G24" s="597"/>
      <c r="H24" s="597"/>
      <c r="I24" s="597"/>
      <c r="J24" s="597"/>
      <c r="K24" s="597"/>
      <c r="L24" s="598"/>
    </row>
    <row r="25" spans="1:12">
      <c r="A25" s="596"/>
      <c r="B25" s="597"/>
      <c r="C25" s="597"/>
      <c r="D25" s="597"/>
      <c r="E25" s="597"/>
      <c r="F25" s="597"/>
      <c r="G25" s="597"/>
      <c r="H25" s="597"/>
      <c r="I25" s="597"/>
      <c r="J25" s="597"/>
      <c r="K25" s="597"/>
      <c r="L25" s="598"/>
    </row>
    <row r="26" spans="1:12">
      <c r="A26" s="596"/>
      <c r="B26" s="597"/>
      <c r="C26" s="597"/>
      <c r="D26" s="597"/>
      <c r="E26" s="597"/>
      <c r="F26" s="597"/>
      <c r="G26" s="597"/>
      <c r="H26" s="597"/>
      <c r="I26" s="597"/>
      <c r="J26" s="597"/>
      <c r="K26" s="597"/>
      <c r="L26" s="598"/>
    </row>
    <row r="27" spans="1:12">
      <c r="A27" s="596"/>
      <c r="B27" s="597"/>
      <c r="C27" s="597"/>
      <c r="D27" s="597"/>
      <c r="E27" s="597"/>
      <c r="F27" s="597"/>
      <c r="G27" s="597"/>
      <c r="H27" s="597"/>
      <c r="I27" s="597"/>
      <c r="J27" s="597"/>
      <c r="K27" s="597"/>
      <c r="L27" s="598"/>
    </row>
    <row r="28" spans="1:12">
      <c r="A28" s="596"/>
      <c r="B28" s="597"/>
      <c r="C28" s="597"/>
      <c r="D28" s="597"/>
      <c r="E28" s="597"/>
      <c r="F28" s="597"/>
      <c r="G28" s="597"/>
      <c r="H28" s="597"/>
      <c r="I28" s="597"/>
      <c r="J28" s="597"/>
      <c r="K28" s="597"/>
      <c r="L28" s="598"/>
    </row>
    <row r="29" spans="1:12">
      <c r="A29" s="596"/>
      <c r="B29" s="597"/>
      <c r="C29" s="597"/>
      <c r="D29" s="597"/>
      <c r="E29" s="597"/>
      <c r="F29" s="597"/>
      <c r="G29" s="597"/>
      <c r="H29" s="597"/>
      <c r="I29" s="597"/>
      <c r="J29" s="597"/>
      <c r="K29" s="597"/>
      <c r="L29" s="598"/>
    </row>
    <row r="30" spans="1:12">
      <c r="A30" s="596"/>
      <c r="B30" s="597"/>
      <c r="C30" s="597"/>
      <c r="D30" s="597"/>
      <c r="E30" s="597" t="s">
        <v>63</v>
      </c>
      <c r="F30" s="597"/>
      <c r="G30" s="597"/>
      <c r="H30" s="597"/>
      <c r="I30" s="597"/>
      <c r="J30" s="597"/>
      <c r="K30" s="597"/>
      <c r="L30" s="598"/>
    </row>
    <row r="31" spans="1:12">
      <c r="A31" s="596"/>
      <c r="B31" s="597"/>
      <c r="C31" s="597"/>
      <c r="D31" s="597"/>
      <c r="E31" s="597"/>
      <c r="F31" s="597"/>
      <c r="G31" s="597"/>
      <c r="H31" s="597"/>
      <c r="I31" s="597"/>
      <c r="J31" s="597"/>
      <c r="K31" s="597"/>
      <c r="L31" s="598"/>
    </row>
    <row r="32" spans="1:12">
      <c r="A32" s="596"/>
      <c r="B32" s="597"/>
      <c r="C32" s="597"/>
      <c r="D32" s="597"/>
      <c r="E32" s="597"/>
      <c r="F32" s="597"/>
      <c r="G32" s="597"/>
      <c r="H32" s="597"/>
      <c r="I32" s="597"/>
      <c r="J32" s="597"/>
      <c r="K32" s="597"/>
      <c r="L32" s="598"/>
    </row>
    <row r="33" spans="1:12">
      <c r="A33" s="596"/>
      <c r="B33" s="597"/>
      <c r="C33" s="597"/>
      <c r="D33" s="597"/>
      <c r="E33" s="597"/>
      <c r="F33" s="597"/>
      <c r="G33" s="597"/>
      <c r="H33" s="597"/>
      <c r="I33" s="597"/>
      <c r="J33" s="597"/>
      <c r="K33" s="597"/>
      <c r="L33" s="598"/>
    </row>
    <row r="34" spans="1:12">
      <c r="A34" s="596"/>
      <c r="B34" s="597"/>
      <c r="C34" s="597"/>
      <c r="D34" s="597"/>
      <c r="E34" s="597"/>
      <c r="F34" s="597"/>
      <c r="G34" s="597"/>
      <c r="H34" s="597"/>
      <c r="I34" s="597"/>
      <c r="J34" s="597"/>
      <c r="K34" s="597"/>
      <c r="L34" s="598"/>
    </row>
    <row r="35" spans="1:12">
      <c r="A35" s="596"/>
      <c r="B35" s="597"/>
      <c r="C35" s="597"/>
      <c r="D35" s="597"/>
      <c r="E35" s="597"/>
      <c r="F35" s="597"/>
      <c r="G35" s="597"/>
      <c r="H35" s="597"/>
      <c r="I35" s="597"/>
      <c r="J35" s="597"/>
      <c r="K35" s="597"/>
      <c r="L35" s="598"/>
    </row>
    <row r="36" spans="1:12">
      <c r="A36" s="596"/>
      <c r="B36" s="597"/>
      <c r="C36" s="597"/>
      <c r="D36" s="597"/>
      <c r="E36" s="597"/>
      <c r="F36" s="597"/>
      <c r="G36" s="597"/>
      <c r="H36" s="597"/>
      <c r="I36" s="597"/>
      <c r="J36" s="597"/>
      <c r="K36" s="597"/>
      <c r="L36" s="598"/>
    </row>
    <row r="37" spans="1:12" ht="12" thickBot="1">
      <c r="A37" s="599"/>
      <c r="B37" s="600"/>
      <c r="C37" s="600"/>
      <c r="D37" s="600"/>
      <c r="E37" s="600"/>
      <c r="F37" s="600"/>
      <c r="G37" s="600"/>
      <c r="H37" s="600"/>
      <c r="I37" s="600"/>
      <c r="J37" s="600"/>
      <c r="K37" s="600"/>
      <c r="L37" s="601"/>
    </row>
  </sheetData>
  <mergeCells count="3">
    <mergeCell ref="C1:H1"/>
    <mergeCell ref="B2:H2"/>
    <mergeCell ref="B3:H3"/>
  </mergeCells>
  <phoneticPr fontId="29" type="noConversion"/>
  <pageMargins left="0.7" right="0.7" top="0.75" bottom="0.75" header="0.3" footer="0.3"/>
  <pageSetup paperSize="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44"/>
  <sheetViews>
    <sheetView showGridLines="0" view="pageBreakPreview" topLeftCell="A7" zoomScale="70" zoomScaleNormal="100" zoomScaleSheetLayoutView="70" workbookViewId="0">
      <selection activeCell="L18" sqref="L18"/>
    </sheetView>
  </sheetViews>
  <sheetFormatPr defaultColWidth="12" defaultRowHeight="11.25"/>
  <cols>
    <col min="1" max="1" width="17.6640625" customWidth="1"/>
    <col min="2" max="2" width="23.33203125" customWidth="1"/>
    <col min="3" max="3" width="12" customWidth="1"/>
    <col min="4" max="5" width="21" customWidth="1"/>
    <col min="6" max="7" width="18" customWidth="1"/>
    <col min="8" max="8" width="15.6640625" customWidth="1"/>
    <col min="9" max="9" width="15.33203125" customWidth="1"/>
    <col min="10" max="11" width="9.33203125" customWidth="1"/>
    <col min="12" max="12" width="37.33203125" customWidth="1"/>
  </cols>
  <sheetData>
    <row r="1" spans="1:12" s="1" customFormat="1" ht="42.75" customHeight="1" thickBot="1">
      <c r="A1" s="36"/>
      <c r="B1" s="33"/>
      <c r="C1" s="631" t="s">
        <v>113</v>
      </c>
      <c r="D1" s="631"/>
      <c r="E1" s="631"/>
      <c r="F1" s="631"/>
      <c r="G1" s="631"/>
      <c r="H1" s="631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>
      <c r="A2" s="122" t="str">
        <f>'TECHNICAL SHEET GARMENT'!A2</f>
        <v>LFV11492</v>
      </c>
      <c r="B2" s="632" t="str">
        <f>'TECHNICAL SHEET GARMENT'!B2:I2</f>
        <v>LD ULSTER 3in1 JKT</v>
      </c>
      <c r="C2" s="632"/>
      <c r="D2" s="632"/>
      <c r="E2" s="632"/>
      <c r="F2" s="632"/>
      <c r="G2" s="632"/>
      <c r="H2" s="632"/>
      <c r="I2" s="121" t="s">
        <v>2</v>
      </c>
      <c r="J2" s="59" t="str">
        <f>'TECHNICAL SHEET GARMENT'!K2</f>
        <v>V1</v>
      </c>
      <c r="L2" s="60"/>
    </row>
    <row r="3" spans="1:12" s="3" customFormat="1" ht="18" customHeight="1">
      <c r="A3" s="321" t="str">
        <f>'TECHNICAL SHEET GARMENT'!A3</f>
        <v>FABRIC:</v>
      </c>
      <c r="B3" s="614" t="str">
        <f>+'TECHNICAL SHEET GARMENT'!B3:I3</f>
        <v>PFM0025V45 3L - FLYING TEX</v>
      </c>
      <c r="C3" s="614"/>
      <c r="D3" s="614"/>
      <c r="E3" s="614"/>
      <c r="F3" s="614"/>
      <c r="G3" s="614"/>
      <c r="H3" s="614"/>
      <c r="I3" s="123" t="str">
        <f>'TECHNICAL SHEET GARMENT'!J3</f>
        <v>DEVELOPPER</v>
      </c>
      <c r="K3" s="105" t="str">
        <f>'TECHNICAL SHEET GARMENT'!L3</f>
        <v>MARJORIE</v>
      </c>
      <c r="L3" s="54"/>
    </row>
    <row r="4" spans="1:12" s="3" customFormat="1" ht="18" customHeight="1" thickBot="1">
      <c r="A4" s="110" t="s">
        <v>114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24" t="str">
        <f>'TECHNICAL SHEET GARMENT'!J4</f>
        <v xml:space="preserve">SUPPLIER : </v>
      </c>
      <c r="J4" s="73"/>
      <c r="K4" s="106" t="str">
        <f>'TECHNICAL SHEET GARMENT'!L4</f>
        <v>PRIMA CHANNEL</v>
      </c>
      <c r="L4" s="57"/>
    </row>
    <row r="5" spans="1:12" s="1" customFormat="1" ht="16.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8"/>
    </row>
    <row r="6" spans="1:12" s="1" customFormat="1" ht="16.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9"/>
    </row>
    <row r="7" spans="1:12" s="1" customFormat="1" ht="15" customHeight="1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 ht="15" customHeight="1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 ht="15" customHeight="1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 ht="15" customHeight="1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 ht="15" customHeight="1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 ht="15" customHeight="1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 ht="15" customHeight="1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 ht="15" customHeight="1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 ht="15" customHeight="1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 ht="15" customHeight="1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8" s="1" customFormat="1" ht="15" customHeight="1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8" s="1" customFormat="1" ht="15" customHeight="1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8" s="1" customFormat="1" ht="15" customHeight="1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8" s="1" customFormat="1" ht="15" customHeight="1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 t="s">
        <v>48</v>
      </c>
    </row>
    <row r="21" spans="1:18" s="1" customFormat="1" ht="15" customHeight="1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8" s="1" customFormat="1" ht="15" customHeight="1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8" s="1" customFormat="1" ht="15" customHeight="1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 t="s">
        <v>48</v>
      </c>
    </row>
    <row r="24" spans="1:18" s="1" customFormat="1" ht="15" customHeight="1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8" s="1" customFormat="1" ht="15" customHeight="1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8" s="1" customFormat="1" ht="15" customHeight="1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8" s="1" customFormat="1" ht="15" customHeight="1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  <c r="R27" s="1" t="s">
        <v>48</v>
      </c>
    </row>
    <row r="28" spans="1:18" s="1" customFormat="1" ht="15" customHeight="1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8" s="1" customFormat="1" ht="15" customHeight="1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8" s="1" customFormat="1" ht="15" customHeight="1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8" s="1" customFormat="1" ht="15" customHeight="1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8" s="1" customFormat="1" ht="15" customHeight="1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 ht="15" customHeight="1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 ht="15" customHeight="1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 ht="15" customHeight="1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 ht="15" customHeight="1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 ht="15" customHeight="1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 ht="15" customHeight="1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15" customHeight="1">
      <c r="A39" s="43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50"/>
    </row>
    <row r="40" spans="1:12" s="1" customFormat="1" ht="15" customHeight="1">
      <c r="A40" s="43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50"/>
    </row>
    <row r="41" spans="1:12" s="1" customFormat="1" ht="15" customHeight="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</row>
    <row r="42" spans="1:12" s="1" customFormat="1" ht="15" customHeight="1">
      <c r="A42" s="206"/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</row>
    <row r="43" spans="1:12" ht="15" customHeight="1"/>
    <row r="44" spans="1:12" ht="15" customHeight="1">
      <c r="L44" s="1"/>
    </row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15748031496062992" header="0.39370078740157483" footer="0.19685039370078741"/>
  <pageSetup paperSize="9" scale="77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4"/>
  <sheetViews>
    <sheetView showGridLines="0" view="pageBreakPreview" zoomScale="80" zoomScaleNormal="100" zoomScaleSheetLayoutView="80" workbookViewId="0">
      <selection activeCell="F44" sqref="F44"/>
    </sheetView>
  </sheetViews>
  <sheetFormatPr defaultColWidth="12" defaultRowHeight="11.25"/>
  <cols>
    <col min="1" max="1" width="16.1640625" customWidth="1"/>
    <col min="2" max="2" width="17.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36"/>
      <c r="B1" s="33"/>
      <c r="C1" s="631" t="s">
        <v>52</v>
      </c>
      <c r="D1" s="631"/>
      <c r="E1" s="631"/>
      <c r="F1" s="631"/>
      <c r="G1" s="631"/>
      <c r="H1" s="631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>
      <c r="A2" s="122" t="str">
        <f>'TECHNICAL SHEET GARMENT'!A2</f>
        <v>LFV11492</v>
      </c>
      <c r="B2" s="632" t="str">
        <f>+'TECHNICAL SHEET GARMENT'!B2:I2</f>
        <v>LD ULSTER 3in1 JKT</v>
      </c>
      <c r="C2" s="632"/>
      <c r="D2" s="632"/>
      <c r="E2" s="632"/>
      <c r="F2" s="632"/>
      <c r="G2" s="632"/>
      <c r="H2" s="632"/>
      <c r="I2" s="121" t="s">
        <v>2</v>
      </c>
      <c r="J2" s="59" t="str">
        <f>'TECHNICAL SHEET GARMENT'!K2</f>
        <v>V1</v>
      </c>
      <c r="L2" s="60"/>
    </row>
    <row r="3" spans="1:12" s="3" customFormat="1" ht="18" customHeight="1">
      <c r="A3" s="321" t="str">
        <f>'TECHNICAL SHEET GARMENT'!A3</f>
        <v>FABRIC:</v>
      </c>
      <c r="B3" s="636" t="str">
        <f>+'TECHNICAL SHEET GARMENT'!B3:I3</f>
        <v>PFM0025V45 3L - FLYING TEX</v>
      </c>
      <c r="C3" s="636"/>
      <c r="D3" s="636"/>
      <c r="E3" s="636"/>
      <c r="F3" s="636"/>
      <c r="G3" s="636"/>
      <c r="H3" s="636"/>
      <c r="I3" s="152" t="str">
        <f>'TECHNICAL SHEET GARMENT'!J3</f>
        <v>DEVELOPPER</v>
      </c>
      <c r="K3" s="105" t="str">
        <f>'TECHNICAL SHEET GARMENT'!L3</f>
        <v>MARJORIE</v>
      </c>
      <c r="L3" s="54"/>
    </row>
    <row r="4" spans="1:12" s="3" customFormat="1" ht="18" customHeight="1" thickBot="1">
      <c r="A4" s="11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24" t="str">
        <f>'TECHNICAL SHEET GARMENT'!J4</f>
        <v xml:space="preserve">SUPPLIER : </v>
      </c>
      <c r="J4" s="73"/>
      <c r="K4" s="295" t="str">
        <f>'TECHNICAL SHEET GARMENT'!L4</f>
        <v>PRIMA CHANNEL</v>
      </c>
      <c r="L4" s="57"/>
    </row>
    <row r="5" spans="1:12" s="1" customFormat="1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50"/>
    </row>
    <row r="6" spans="1:12" s="1" customFormat="1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>
      <c r="A39" s="43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50"/>
    </row>
    <row r="40" spans="1:12" s="1" customFormat="1">
      <c r="A40" s="43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50"/>
    </row>
    <row r="41" spans="1:12" s="1" customFormat="1">
      <c r="A41" s="43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50"/>
    </row>
    <row r="42" spans="1:12" s="1" customFormat="1">
      <c r="A42" s="43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50"/>
    </row>
    <row r="43" spans="1:12" s="1" customFormat="1" ht="18" customHeight="1" thickBot="1">
      <c r="A43" s="51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3"/>
    </row>
    <row r="44" spans="1:12" s="1" customFormat="1"/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0"/>
  <sheetViews>
    <sheetView showGridLines="0" view="pageBreakPreview" topLeftCell="A4" zoomScale="70" zoomScaleNormal="100" zoomScaleSheetLayoutView="70" workbookViewId="0">
      <selection activeCell="N39" sqref="N39"/>
    </sheetView>
  </sheetViews>
  <sheetFormatPr defaultColWidth="12" defaultRowHeight="11.25"/>
  <cols>
    <col min="1" max="1" width="16.1640625" customWidth="1"/>
    <col min="2" max="2" width="17.332031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36"/>
      <c r="B1" s="33"/>
      <c r="C1" s="631" t="s">
        <v>100</v>
      </c>
      <c r="D1" s="631"/>
      <c r="E1" s="631"/>
      <c r="F1" s="631"/>
      <c r="G1" s="631"/>
      <c r="H1" s="631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>
      <c r="A2" s="122" t="str">
        <f>'TECHNICAL SHEET GARMENT'!A2</f>
        <v>LFV11492</v>
      </c>
      <c r="B2" s="632" t="str">
        <f>+'TECHNICAL SHEET GARMENT'!B2:I2</f>
        <v>LD ULSTER 3in1 JKT</v>
      </c>
      <c r="C2" s="632"/>
      <c r="D2" s="632"/>
      <c r="E2" s="632"/>
      <c r="F2" s="632"/>
      <c r="G2" s="632"/>
      <c r="H2" s="632"/>
      <c r="I2" s="121" t="s">
        <v>2</v>
      </c>
      <c r="J2" s="59" t="str">
        <f>'TECHNICAL SHEET GARMENT'!K2</f>
        <v>V1</v>
      </c>
      <c r="L2" s="60"/>
    </row>
    <row r="3" spans="1:12" s="3" customFormat="1" ht="18" customHeight="1">
      <c r="A3" s="321" t="str">
        <f>'TECHNICAL SHEET GARMENT'!A3</f>
        <v>FABRIC:</v>
      </c>
      <c r="B3" s="636" t="str">
        <f>+'TECHNICAL SHEET GARMENT'!B3:I3</f>
        <v>PFM0025V45 3L - FLYING TEX</v>
      </c>
      <c r="C3" s="636"/>
      <c r="D3" s="636"/>
      <c r="E3" s="636"/>
      <c r="F3" s="636"/>
      <c r="G3" s="636"/>
      <c r="H3" s="636"/>
      <c r="I3" s="152" t="str">
        <f>'TECHNICAL SHEET GARMENT'!J3</f>
        <v>DEVELOPPER</v>
      </c>
      <c r="K3" s="105" t="str">
        <f>'TECHNICAL SHEET GARMENT'!L3</f>
        <v>MARJORIE</v>
      </c>
      <c r="L3" s="54"/>
    </row>
    <row r="4" spans="1:12" s="3" customFormat="1" ht="18" customHeight="1" thickBot="1">
      <c r="A4" s="11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24" t="str">
        <f>'TECHNICAL SHEET GARMENT'!J4</f>
        <v xml:space="preserve">SUPPLIER : </v>
      </c>
      <c r="J4" s="73"/>
      <c r="K4" s="295" t="str">
        <f>'TECHNICAL SHEET GARMENT'!L4</f>
        <v>PRIMA CHANNEL</v>
      </c>
      <c r="L4" s="57"/>
    </row>
    <row r="5" spans="1:12" s="1" customFormat="1" ht="16.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8"/>
    </row>
    <row r="6" spans="1:12" s="1" customFormat="1" ht="16.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9"/>
    </row>
    <row r="7" spans="1:12" s="1" customFormat="1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>
      <c r="A16" s="43"/>
      <c r="B16" s="44"/>
      <c r="C16" s="44"/>
      <c r="D16" s="44"/>
      <c r="E16" s="44" t="s">
        <v>48</v>
      </c>
      <c r="F16" s="44"/>
      <c r="G16" s="44"/>
      <c r="H16" s="44"/>
      <c r="I16" s="44"/>
      <c r="J16" s="44"/>
      <c r="K16" s="44"/>
      <c r="L16" s="50"/>
    </row>
    <row r="17" spans="1:12" s="1" customFormat="1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>
      <c r="A18" s="43"/>
      <c r="B18" s="44"/>
      <c r="C18" s="44"/>
      <c r="D18" s="44"/>
      <c r="E18" s="44"/>
      <c r="F18" s="44"/>
      <c r="G18" s="44"/>
      <c r="H18" s="44"/>
      <c r="I18" s="44"/>
      <c r="J18" s="44" t="s">
        <v>48</v>
      </c>
      <c r="K18" s="44"/>
      <c r="L18" s="50"/>
    </row>
    <row r="19" spans="1:12" s="1" customFormat="1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>
      <c r="A20" s="43"/>
      <c r="B20" s="44"/>
      <c r="C20" s="44" t="s">
        <v>66</v>
      </c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>
      <c r="A30" s="43"/>
      <c r="B30" s="44"/>
      <c r="C30" s="44"/>
      <c r="D30" s="44"/>
      <c r="E30" s="44" t="s">
        <v>63</v>
      </c>
      <c r="F30" s="44"/>
      <c r="G30" s="44"/>
      <c r="H30" s="44"/>
      <c r="I30" s="44"/>
      <c r="J30" s="44"/>
      <c r="K30" s="44"/>
      <c r="L30" s="50"/>
    </row>
    <row r="31" spans="1:12" s="1" customFormat="1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39" customHeight="1" thickBot="1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3"/>
    </row>
    <row r="40" spans="1:12" s="1" customFormat="1"/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2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0"/>
  <sheetViews>
    <sheetView showGridLines="0" view="pageBreakPreview" topLeftCell="A7" zoomScaleNormal="100" zoomScaleSheetLayoutView="100" workbookViewId="0">
      <selection activeCell="N39" sqref="N39"/>
    </sheetView>
  </sheetViews>
  <sheetFormatPr defaultColWidth="12" defaultRowHeight="11.25"/>
  <cols>
    <col min="1" max="1" width="16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36"/>
      <c r="B1" s="33"/>
      <c r="C1" s="631" t="s">
        <v>110</v>
      </c>
      <c r="D1" s="631"/>
      <c r="E1" s="631"/>
      <c r="F1" s="631"/>
      <c r="G1" s="631"/>
      <c r="H1" s="631"/>
      <c r="I1" s="104" t="str">
        <f>'TECHNICAL SHEET GARMENT'!J1</f>
        <v>WINTER 2018/19</v>
      </c>
      <c r="J1" s="33"/>
      <c r="K1" s="33"/>
      <c r="L1" s="34"/>
    </row>
    <row r="2" spans="1:12" s="4" customFormat="1" ht="18" customHeight="1">
      <c r="A2" s="122" t="str">
        <f>'TECHNICAL SHEET GARMENT'!A2</f>
        <v>LFV11492</v>
      </c>
      <c r="B2" s="632" t="str">
        <f>+'TECHNICAL SHEET GARMENT'!B2:I2</f>
        <v>LD ULSTER 3in1 JKT</v>
      </c>
      <c r="C2" s="632"/>
      <c r="D2" s="632"/>
      <c r="E2" s="632"/>
      <c r="F2" s="632"/>
      <c r="G2" s="632"/>
      <c r="H2" s="632"/>
      <c r="I2" s="121" t="s">
        <v>2</v>
      </c>
      <c r="J2" s="59" t="str">
        <f>'TECHNICAL SHEET GARMENT'!K2</f>
        <v>V1</v>
      </c>
      <c r="L2" s="60"/>
    </row>
    <row r="3" spans="1:12" s="3" customFormat="1" ht="18" customHeight="1">
      <c r="A3" s="384" t="str">
        <f>'TECHNICAL SHEET GARMENT'!A3</f>
        <v>FABRIC:</v>
      </c>
      <c r="B3" s="636" t="str">
        <f>+'TECHNICAL SHEET GARMENT'!B3:I3</f>
        <v>PFM0025V45 3L - FLYING TEX</v>
      </c>
      <c r="C3" s="636"/>
      <c r="D3" s="636"/>
      <c r="E3" s="636"/>
      <c r="F3" s="636"/>
      <c r="G3" s="636"/>
      <c r="H3" s="636"/>
      <c r="I3" s="152" t="str">
        <f>'TECHNICAL SHEET GARMENT'!J3</f>
        <v>DEVELOPPER</v>
      </c>
      <c r="K3" s="105" t="str">
        <f>'TECHNICAL SHEET GARMENT'!L3</f>
        <v>MARJORIE</v>
      </c>
      <c r="L3" s="54"/>
    </row>
    <row r="4" spans="1:12" s="3" customFormat="1" ht="18" customHeight="1" thickBot="1">
      <c r="A4" s="11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24" t="str">
        <f>'TECHNICAL SHEET GARMENT'!J4</f>
        <v xml:space="preserve">SUPPLIER : </v>
      </c>
      <c r="J4" s="73"/>
      <c r="K4" s="295" t="str">
        <f>'TECHNICAL SHEET GARMENT'!L4</f>
        <v>PRIMA CHANNEL</v>
      </c>
      <c r="L4" s="57"/>
    </row>
    <row r="5" spans="1:12" s="1" customFormat="1" ht="16.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8"/>
    </row>
    <row r="6" spans="1:12" s="1" customFormat="1" ht="16.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9"/>
    </row>
    <row r="7" spans="1:12" s="1" customFormat="1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>
      <c r="A16" s="43"/>
      <c r="B16" s="44"/>
      <c r="C16" s="44"/>
      <c r="D16" s="44"/>
      <c r="E16" s="44" t="s">
        <v>48</v>
      </c>
      <c r="F16" s="44"/>
      <c r="G16" s="44"/>
      <c r="H16" s="44"/>
      <c r="I16" s="44"/>
      <c r="J16" s="44"/>
      <c r="K16" s="44"/>
      <c r="L16" s="50"/>
    </row>
    <row r="17" spans="1:12" s="1" customFormat="1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>
      <c r="A18" s="43"/>
      <c r="B18" s="44"/>
      <c r="C18" s="44"/>
      <c r="D18" s="44"/>
      <c r="E18" s="44"/>
      <c r="F18" s="44"/>
      <c r="G18" s="44"/>
      <c r="H18" s="44"/>
      <c r="I18" s="44"/>
      <c r="J18" s="44" t="s">
        <v>48</v>
      </c>
      <c r="K18" s="44"/>
      <c r="L18" s="50"/>
    </row>
    <row r="19" spans="1:12" s="1" customFormat="1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>
      <c r="A20" s="43"/>
      <c r="B20" s="44"/>
      <c r="C20" s="44" t="s">
        <v>66</v>
      </c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>
      <c r="A25" s="4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>
      <c r="A30" s="43"/>
      <c r="B30" s="44"/>
      <c r="C30" s="44"/>
      <c r="D30" s="44"/>
      <c r="E30" s="44" t="s">
        <v>63</v>
      </c>
      <c r="F30" s="44"/>
      <c r="G30" s="44"/>
      <c r="H30" s="44"/>
      <c r="I30" s="44"/>
      <c r="J30" s="44"/>
      <c r="K30" s="44"/>
      <c r="L30" s="50"/>
    </row>
    <row r="31" spans="1:12" s="1" customFormat="1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30.75" customHeight="1" thickBot="1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3"/>
    </row>
    <row r="40" spans="1:12" s="1" customFormat="1"/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view="pageBreakPreview" zoomScale="70" zoomScaleNormal="100" zoomScaleSheetLayoutView="70" workbookViewId="0">
      <selection activeCell="O25" sqref="O25"/>
    </sheetView>
  </sheetViews>
  <sheetFormatPr defaultColWidth="12" defaultRowHeight="11.25"/>
  <cols>
    <col min="1" max="1" width="15.6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36"/>
      <c r="B1" s="33"/>
      <c r="C1" s="631" t="s">
        <v>3</v>
      </c>
      <c r="D1" s="631"/>
      <c r="E1" s="631"/>
      <c r="F1" s="631"/>
      <c r="G1" s="631"/>
      <c r="H1" s="631"/>
      <c r="I1" s="104" t="str">
        <f>'TECHNICAL SHEET GARMENT'!J1</f>
        <v>WINTER 2018/19</v>
      </c>
      <c r="J1" s="33"/>
      <c r="K1" s="33"/>
      <c r="L1" s="34"/>
    </row>
    <row r="2" spans="1:12" s="4" customFormat="1" ht="21.75" customHeight="1">
      <c r="A2" s="122" t="str">
        <f>'TECHNICAL SHEET GARMENT'!A2</f>
        <v>LFV11492</v>
      </c>
      <c r="B2" s="632" t="str">
        <f>+'TECHNICAL SHEET GARMENT'!B2:I2</f>
        <v>LD ULSTER 3in1 JKT</v>
      </c>
      <c r="C2" s="632"/>
      <c r="D2" s="632"/>
      <c r="E2" s="632"/>
      <c r="F2" s="632"/>
      <c r="G2" s="632"/>
      <c r="H2" s="632"/>
      <c r="I2" s="121" t="s">
        <v>2</v>
      </c>
      <c r="J2" s="59" t="str">
        <f>'TECHNICAL SHEET GARMENT'!K2</f>
        <v>V1</v>
      </c>
      <c r="L2" s="60"/>
    </row>
    <row r="3" spans="1:12" s="3" customFormat="1" ht="21.75" customHeight="1">
      <c r="A3" s="384" t="str">
        <f>'TECHNICAL SHEET GARMENT'!A3</f>
        <v>FABRIC:</v>
      </c>
      <c r="B3" s="636" t="str">
        <f>+'TECHNICAL SHEET GARMENT'!B3:I3</f>
        <v>PFM0025V45 3L - FLYING TEX</v>
      </c>
      <c r="C3" s="636"/>
      <c r="D3" s="636"/>
      <c r="E3" s="636"/>
      <c r="F3" s="636"/>
      <c r="G3" s="636"/>
      <c r="H3" s="636"/>
      <c r="I3" s="123" t="str">
        <f>'TECHNICAL SHEET GARMENT'!J3</f>
        <v>DEVELOPPER</v>
      </c>
      <c r="K3" s="105" t="str">
        <f>'TECHNICAL SHEET GARMENT'!L3</f>
        <v>MARJORIE</v>
      </c>
      <c r="L3" s="54"/>
    </row>
    <row r="4" spans="1:12" s="3" customFormat="1" ht="21.75" customHeight="1" thickBot="1">
      <c r="A4" s="11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24" t="str">
        <f>'TECHNICAL SHEET GARMENT'!J4</f>
        <v xml:space="preserve">SUPPLIER : </v>
      </c>
      <c r="J4" s="73"/>
      <c r="K4" s="295" t="str">
        <f>'TECHNICAL SHEET GARMENT'!L4</f>
        <v>PRIMA CHANNEL</v>
      </c>
      <c r="L4" s="57"/>
    </row>
    <row r="5" spans="1:12" s="1" customFormat="1" ht="16.5">
      <c r="A5" s="41"/>
      <c r="B5" s="153"/>
      <c r="C5" s="42"/>
      <c r="D5" s="42"/>
      <c r="E5" s="42"/>
      <c r="F5" s="42"/>
      <c r="G5" s="42"/>
      <c r="H5" s="42"/>
      <c r="I5" s="42"/>
      <c r="J5" s="42"/>
      <c r="K5" s="42"/>
      <c r="L5" s="49"/>
    </row>
    <row r="6" spans="1:12" s="1" customFormat="1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50"/>
    </row>
    <row r="7" spans="1:12" s="1" customFormat="1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50"/>
    </row>
    <row r="8" spans="1:12" s="1" customFormat="1">
      <c r="A8" s="43"/>
      <c r="B8" s="44"/>
      <c r="C8" s="44"/>
      <c r="D8" s="44"/>
      <c r="E8" s="44"/>
      <c r="F8" s="44"/>
      <c r="G8" s="44"/>
      <c r="H8" s="44"/>
      <c r="I8" s="44"/>
      <c r="J8" s="44"/>
      <c r="K8" s="44"/>
      <c r="L8" s="50"/>
    </row>
    <row r="9" spans="1:12" s="1" customFormat="1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50"/>
    </row>
    <row r="10" spans="1:12" s="1" customFormat="1">
      <c r="A10" s="4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50"/>
    </row>
    <row r="11" spans="1:12" s="1" customFormat="1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50"/>
    </row>
    <row r="12" spans="1:12" s="1" customFormat="1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50"/>
    </row>
    <row r="13" spans="1:12" s="1" customFormat="1">
      <c r="A13" s="4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50"/>
    </row>
    <row r="14" spans="1:12" s="1" customFormat="1">
      <c r="A14" s="4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50"/>
    </row>
    <row r="15" spans="1:12" s="1" customFormat="1">
      <c r="A15" s="4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50"/>
    </row>
    <row r="16" spans="1:12" s="1" customFormat="1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50"/>
    </row>
    <row r="17" spans="1:12" s="1" customFormat="1">
      <c r="A17" s="4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50"/>
    </row>
    <row r="18" spans="1:12" s="1" customFormat="1">
      <c r="A18" s="4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50"/>
    </row>
    <row r="19" spans="1:12" s="1" customFormat="1">
      <c r="A19" s="4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50"/>
    </row>
    <row r="20" spans="1:12" s="1" customFormat="1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50"/>
    </row>
    <row r="21" spans="1:12" s="1" customFormat="1">
      <c r="A21" s="4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50"/>
    </row>
    <row r="22" spans="1:12" s="1" customFormat="1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50"/>
    </row>
    <row r="23" spans="1:12" s="1" customFormat="1">
      <c r="A23" s="4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50"/>
    </row>
    <row r="24" spans="1:12" s="1" customFormat="1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50"/>
    </row>
    <row r="25" spans="1:12" s="1" customFormat="1" ht="16.5">
      <c r="A25" s="43"/>
      <c r="B25" s="153"/>
      <c r="C25" s="44"/>
      <c r="D25" s="44"/>
      <c r="E25" s="44"/>
      <c r="F25" s="44"/>
      <c r="G25" s="44"/>
      <c r="H25" s="44"/>
      <c r="I25" s="44"/>
      <c r="J25" s="44"/>
      <c r="K25" s="44"/>
      <c r="L25" s="50"/>
    </row>
    <row r="26" spans="1:12" s="1" customFormat="1">
      <c r="A26" s="4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50"/>
    </row>
    <row r="27" spans="1:12" s="1" customFormat="1">
      <c r="A27" s="4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50"/>
    </row>
    <row r="28" spans="1:12" s="1" customFormat="1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50"/>
    </row>
    <row r="29" spans="1:12" s="1" customFormat="1">
      <c r="A29" s="4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50"/>
    </row>
    <row r="30" spans="1:12" s="1" customFormat="1">
      <c r="A30" s="4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50"/>
    </row>
    <row r="31" spans="1:12" s="1" customFormat="1">
      <c r="A31" s="4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50"/>
    </row>
    <row r="32" spans="1:12" s="1" customFormat="1">
      <c r="A32" s="4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50"/>
    </row>
    <row r="33" spans="1:12" s="1" customFormat="1">
      <c r="A33" s="43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50"/>
    </row>
    <row r="34" spans="1:12" s="1" customFormat="1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50"/>
    </row>
    <row r="35" spans="1:12" s="1" customFormat="1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50"/>
    </row>
    <row r="36" spans="1:12" s="1" customFormat="1">
      <c r="A36" s="4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50"/>
    </row>
    <row r="37" spans="1:12" s="1" customFormat="1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50"/>
    </row>
    <row r="38" spans="1:12" s="1" customFormat="1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50"/>
    </row>
    <row r="39" spans="1:12" s="1" customFormat="1" ht="59.25" customHeight="1" thickBot="1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3"/>
    </row>
    <row r="40" spans="1:12" s="1" customFormat="1"/>
    <row r="41" spans="1:12" s="1" customFormat="1"/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T58"/>
  <sheetViews>
    <sheetView showGridLines="0" view="pageBreakPreview" zoomScale="70" zoomScaleNormal="70" zoomScaleSheetLayoutView="70" workbookViewId="0">
      <pane ySplit="1" topLeftCell="A47" activePane="bottomLeft" state="frozen"/>
      <selection pane="bottomLeft" activeCell="D48" sqref="D48:D49"/>
    </sheetView>
  </sheetViews>
  <sheetFormatPr defaultColWidth="12" defaultRowHeight="11.25"/>
  <cols>
    <col min="1" max="1" width="23.33203125" style="1" customWidth="1"/>
    <col min="2" max="2" width="20" style="1" customWidth="1"/>
    <col min="3" max="3" width="25.1640625" style="1" customWidth="1"/>
    <col min="4" max="4" width="14" style="1" customWidth="1"/>
    <col min="5" max="5" width="18" style="1" customWidth="1"/>
    <col min="6" max="6" width="36" customWidth="1"/>
    <col min="7" max="7" width="9.6640625" customWidth="1"/>
    <col min="8" max="11" width="31.6640625" style="25" customWidth="1"/>
    <col min="12" max="17" width="9.1640625" customWidth="1"/>
    <col min="18" max="19" width="7.6640625" customWidth="1"/>
  </cols>
  <sheetData>
    <row r="1" spans="1:20" s="1" customFormat="1" ht="43.5" customHeight="1">
      <c r="A1" s="61"/>
      <c r="B1" s="62"/>
      <c r="C1" s="628" t="s">
        <v>4</v>
      </c>
      <c r="D1" s="628"/>
      <c r="E1" s="628"/>
      <c r="F1" s="628"/>
      <c r="G1" s="628"/>
      <c r="H1" s="628"/>
      <c r="I1" s="628"/>
      <c r="J1" s="628"/>
      <c r="K1" s="628"/>
      <c r="L1" s="63" t="str">
        <f>'TECHNICAL SHEET GARMENT'!J1</f>
        <v>WINTER 2018/19</v>
      </c>
      <c r="M1" s="62"/>
      <c r="N1" s="62"/>
      <c r="O1" s="62"/>
      <c r="P1" s="62"/>
      <c r="Q1" s="64"/>
    </row>
    <row r="2" spans="1:20" s="4" customFormat="1" ht="21" customHeight="1">
      <c r="A2" s="162" t="str">
        <f>'TECHNICAL SHEET GARMENT'!A2</f>
        <v>LFV11492</v>
      </c>
      <c r="B2" s="646" t="str">
        <f>+'TECHNICAL SHEET GARMENT'!B2:I2</f>
        <v>LD ULSTER 3in1 JKT</v>
      </c>
      <c r="C2" s="646"/>
      <c r="D2" s="646"/>
      <c r="E2" s="646"/>
      <c r="F2" s="646"/>
      <c r="G2" s="646"/>
      <c r="H2" s="646"/>
      <c r="I2" s="646"/>
      <c r="J2" s="646"/>
      <c r="K2" s="646"/>
      <c r="L2" s="65" t="s">
        <v>2</v>
      </c>
      <c r="M2" s="71" t="str">
        <f>'TECHNICAL SHEET GARMENT'!K2</f>
        <v>V1</v>
      </c>
      <c r="N2" s="65"/>
      <c r="O2" s="65"/>
      <c r="P2" s="65"/>
      <c r="Q2" s="67"/>
    </row>
    <row r="3" spans="1:20" s="3" customFormat="1" ht="21" customHeight="1">
      <c r="A3" s="385" t="str">
        <f>'TECHNICAL SHEET GARMENT'!A3</f>
        <v>FABRIC:</v>
      </c>
      <c r="B3" s="630" t="str">
        <f>+'TECHNICAL SHEET GARMENT'!B3:I3</f>
        <v>PFM0025V45 3L - FLYING TEX</v>
      </c>
      <c r="C3" s="630"/>
      <c r="D3" s="630"/>
      <c r="E3" s="630"/>
      <c r="F3" s="630"/>
      <c r="G3" s="630"/>
      <c r="H3" s="630"/>
      <c r="I3" s="630"/>
      <c r="J3" s="630"/>
      <c r="K3" s="630"/>
      <c r="L3" s="68" t="s">
        <v>14</v>
      </c>
      <c r="M3" s="72"/>
      <c r="N3" s="105"/>
      <c r="O3" s="105" t="str">
        <f>'TECHNICAL SHEET GARMENT'!L3</f>
        <v>MARJORIE</v>
      </c>
      <c r="P3" s="105"/>
      <c r="Q3" s="74"/>
    </row>
    <row r="4" spans="1:20" s="3" customFormat="1" ht="21" customHeight="1" thickBot="1">
      <c r="A4" s="163" t="s">
        <v>1</v>
      </c>
      <c r="B4" s="55">
        <f ca="1">'TECHNICAL SHEET GARMENT'!B4</f>
        <v>43833</v>
      </c>
      <c r="C4" s="73"/>
      <c r="D4" s="73"/>
      <c r="E4" s="70"/>
      <c r="F4" s="70"/>
      <c r="G4" s="70"/>
      <c r="H4" s="76"/>
      <c r="I4" s="77"/>
      <c r="J4" s="77"/>
      <c r="K4" s="76"/>
      <c r="L4" s="85" t="str">
        <f>'TECHNICAL SHEET GARMENT'!J4</f>
        <v xml:space="preserve">SUPPLIER : </v>
      </c>
      <c r="M4" s="73"/>
      <c r="N4" s="109"/>
      <c r="O4" s="109" t="str">
        <f>'TECHNICAL SHEET GARMENT'!L4</f>
        <v>PRIMA CHANNEL</v>
      </c>
      <c r="P4" s="109"/>
      <c r="Q4" s="75"/>
    </row>
    <row r="5" spans="1:20" s="2" customFormat="1" ht="34.5" customHeight="1">
      <c r="A5" s="194" t="s">
        <v>57</v>
      </c>
      <c r="B5" s="195"/>
      <c r="C5" s="196"/>
      <c r="D5" s="196"/>
      <c r="E5" s="196"/>
      <c r="F5" s="196"/>
      <c r="G5" s="196"/>
      <c r="H5" s="197" t="s">
        <v>196</v>
      </c>
      <c r="I5" s="197" t="s">
        <v>199</v>
      </c>
      <c r="J5" s="197" t="s">
        <v>201</v>
      </c>
      <c r="K5" s="197"/>
      <c r="L5" s="198"/>
      <c r="M5" s="199"/>
      <c r="N5" s="196"/>
      <c r="O5" s="196"/>
      <c r="P5" s="196"/>
      <c r="Q5" s="200"/>
      <c r="R5" s="13"/>
      <c r="S5" s="14"/>
      <c r="T5" s="14"/>
    </row>
    <row r="6" spans="1:20" s="326" customFormat="1" ht="69.75" customHeight="1">
      <c r="A6" s="651" t="s">
        <v>160</v>
      </c>
      <c r="B6" s="652"/>
      <c r="C6" s="652"/>
      <c r="D6" s="652"/>
      <c r="E6" s="400" t="s">
        <v>159</v>
      </c>
      <c r="F6" s="663" t="s">
        <v>161</v>
      </c>
      <c r="G6" s="664"/>
      <c r="H6" s="433" t="s">
        <v>197</v>
      </c>
      <c r="I6" s="145" t="s">
        <v>200</v>
      </c>
      <c r="J6" s="145" t="s">
        <v>239</v>
      </c>
      <c r="K6" s="322"/>
      <c r="L6" s="324"/>
      <c r="M6" s="324"/>
      <c r="N6" s="324"/>
      <c r="O6" s="325"/>
      <c r="P6" s="325"/>
      <c r="Q6" s="165"/>
      <c r="R6" s="90"/>
      <c r="S6" s="90"/>
      <c r="T6" s="90"/>
    </row>
    <row r="7" spans="1:20" s="326" customFormat="1" ht="69.75" customHeight="1">
      <c r="A7" s="637" t="s">
        <v>260</v>
      </c>
      <c r="B7" s="638"/>
      <c r="C7" s="638"/>
      <c r="D7" s="638"/>
      <c r="E7" s="464" t="s">
        <v>53</v>
      </c>
      <c r="F7" s="465" t="s">
        <v>260</v>
      </c>
      <c r="G7" s="466"/>
      <c r="H7" s="467" t="s">
        <v>274</v>
      </c>
      <c r="I7" s="467" t="s">
        <v>274</v>
      </c>
      <c r="J7" s="467" t="s">
        <v>274</v>
      </c>
      <c r="K7" s="322"/>
      <c r="L7" s="324"/>
      <c r="M7" s="324"/>
      <c r="N7" s="325"/>
      <c r="O7" s="325"/>
      <c r="P7" s="325"/>
      <c r="Q7" s="165"/>
      <c r="R7" s="90"/>
      <c r="S7" s="90"/>
      <c r="T7" s="90"/>
    </row>
    <row r="8" spans="1:20" s="326" customFormat="1" ht="69.75" customHeight="1">
      <c r="A8" s="672" t="s">
        <v>162</v>
      </c>
      <c r="B8" s="673"/>
      <c r="C8" s="673"/>
      <c r="D8" s="674"/>
      <c r="E8" s="401" t="s">
        <v>53</v>
      </c>
      <c r="F8" s="680" t="s">
        <v>117</v>
      </c>
      <c r="G8" s="679"/>
      <c r="H8" s="323" t="s">
        <v>224</v>
      </c>
      <c r="I8" s="323" t="s">
        <v>224</v>
      </c>
      <c r="J8" s="323" t="s">
        <v>224</v>
      </c>
      <c r="K8" s="322"/>
      <c r="L8" s="324"/>
      <c r="M8" s="324"/>
      <c r="N8" s="325"/>
      <c r="O8" s="325"/>
      <c r="P8" s="325"/>
      <c r="Q8" s="165"/>
      <c r="R8" s="90"/>
      <c r="S8" s="90"/>
      <c r="T8" s="90"/>
    </row>
    <row r="9" spans="1:20" s="91" customFormat="1" ht="35.25" customHeight="1">
      <c r="A9" s="164" t="s">
        <v>56</v>
      </c>
      <c r="B9" s="21"/>
      <c r="C9" s="22"/>
      <c r="D9" s="22"/>
      <c r="E9" s="403"/>
      <c r="F9" s="22"/>
      <c r="G9" s="154"/>
      <c r="H9" s="155" t="str">
        <f>H5</f>
        <v>NORTH SEA
8604</v>
      </c>
      <c r="I9" s="158" t="str">
        <f>I5</f>
        <v>BLACK
0247</v>
      </c>
      <c r="J9" s="158" t="str">
        <f>J5</f>
        <v>RUBY RED
8601</v>
      </c>
      <c r="K9" s="158"/>
      <c r="L9" s="693"/>
      <c r="M9" s="694"/>
      <c r="N9" s="694"/>
      <c r="O9" s="694"/>
      <c r="P9" s="694"/>
      <c r="Q9" s="695"/>
      <c r="R9" s="9"/>
      <c r="S9" s="9"/>
      <c r="T9" s="9"/>
    </row>
    <row r="10" spans="1:20" s="91" customFormat="1" ht="60" customHeight="1">
      <c r="A10" s="675" t="s">
        <v>164</v>
      </c>
      <c r="B10" s="676"/>
      <c r="C10" s="676"/>
      <c r="D10" s="677"/>
      <c r="E10" s="404" t="s">
        <v>53</v>
      </c>
      <c r="F10" s="678" t="s">
        <v>118</v>
      </c>
      <c r="G10" s="679"/>
      <c r="H10" s="243" t="s">
        <v>198</v>
      </c>
      <c r="I10" s="442" t="s">
        <v>232</v>
      </c>
      <c r="J10" s="442" t="s">
        <v>231</v>
      </c>
      <c r="K10" s="243"/>
      <c r="L10" s="89"/>
      <c r="M10" s="89"/>
      <c r="N10" s="95"/>
      <c r="O10" s="95"/>
      <c r="P10" s="95"/>
      <c r="Q10" s="165"/>
      <c r="R10" s="9"/>
      <c r="S10" s="9"/>
      <c r="T10" s="9"/>
    </row>
    <row r="11" spans="1:20" s="91" customFormat="1" ht="60" customHeight="1">
      <c r="A11" s="675" t="s">
        <v>261</v>
      </c>
      <c r="B11" s="676"/>
      <c r="C11" s="676"/>
      <c r="D11" s="677"/>
      <c r="E11" s="402" t="s">
        <v>53</v>
      </c>
      <c r="F11" s="439" t="s">
        <v>233</v>
      </c>
      <c r="G11" s="438"/>
      <c r="H11" s="443" t="s">
        <v>198</v>
      </c>
      <c r="I11" s="468" t="s">
        <v>223</v>
      </c>
      <c r="J11" s="468" t="s">
        <v>262</v>
      </c>
      <c r="K11" s="243"/>
      <c r="L11" s="89"/>
      <c r="M11" s="89"/>
      <c r="N11" s="95"/>
      <c r="O11" s="95"/>
      <c r="P11" s="95"/>
      <c r="Q11" s="165"/>
      <c r="R11" s="9"/>
      <c r="S11" s="9"/>
      <c r="T11" s="9"/>
    </row>
    <row r="12" spans="1:20" s="91" customFormat="1" ht="60" customHeight="1">
      <c r="A12" s="406" t="s">
        <v>173</v>
      </c>
      <c r="B12" s="407"/>
      <c r="C12" s="407"/>
      <c r="D12" s="408"/>
      <c r="E12" s="404" t="s">
        <v>53</v>
      </c>
      <c r="F12" s="409" t="s">
        <v>174</v>
      </c>
      <c r="G12" s="410"/>
      <c r="H12" s="412" t="s">
        <v>223</v>
      </c>
      <c r="I12" s="412" t="s">
        <v>223</v>
      </c>
      <c r="J12" s="412" t="s">
        <v>223</v>
      </c>
      <c r="K12" s="243"/>
      <c r="L12" s="89"/>
      <c r="M12" s="89"/>
      <c r="N12" s="95"/>
      <c r="O12" s="95"/>
      <c r="P12" s="95"/>
      <c r="Q12" s="165"/>
      <c r="R12" s="9"/>
      <c r="S12" s="9"/>
      <c r="T12" s="9"/>
    </row>
    <row r="13" spans="1:20" s="91" customFormat="1" ht="60" customHeight="1">
      <c r="A13" s="675" t="s">
        <v>165</v>
      </c>
      <c r="B13" s="676"/>
      <c r="C13" s="676"/>
      <c r="D13" s="677"/>
      <c r="E13" s="404" t="s">
        <v>53</v>
      </c>
      <c r="F13" s="409" t="s">
        <v>166</v>
      </c>
      <c r="G13" s="410"/>
      <c r="H13" s="412" t="s">
        <v>223</v>
      </c>
      <c r="I13" s="412" t="s">
        <v>223</v>
      </c>
      <c r="J13" s="412" t="s">
        <v>223</v>
      </c>
      <c r="K13" s="243"/>
      <c r="L13" s="89"/>
      <c r="M13" s="89"/>
      <c r="N13" s="95"/>
      <c r="O13" s="95"/>
      <c r="P13" s="95"/>
      <c r="Q13" s="165"/>
      <c r="R13" s="9"/>
      <c r="S13" s="9"/>
      <c r="T13" s="9"/>
    </row>
    <row r="14" spans="1:20" s="326" customFormat="1" ht="69.75" customHeight="1">
      <c r="A14" s="672" t="s">
        <v>162</v>
      </c>
      <c r="B14" s="673"/>
      <c r="C14" s="673"/>
      <c r="D14" s="674"/>
      <c r="E14" s="402" t="s">
        <v>53</v>
      </c>
      <c r="F14" s="680" t="s">
        <v>117</v>
      </c>
      <c r="G14" s="679"/>
      <c r="H14" s="323" t="s">
        <v>224</v>
      </c>
      <c r="I14" s="323" t="s">
        <v>224</v>
      </c>
      <c r="J14" s="323" t="s">
        <v>224</v>
      </c>
      <c r="K14" s="322"/>
      <c r="L14" s="324"/>
      <c r="M14" s="324"/>
      <c r="N14" s="325"/>
      <c r="O14" s="325"/>
      <c r="P14" s="325"/>
      <c r="Q14" s="165"/>
      <c r="R14" s="90"/>
      <c r="S14" s="90"/>
      <c r="T14" s="90"/>
    </row>
    <row r="15" spans="1:20" s="2" customFormat="1" ht="24.75" customHeight="1">
      <c r="A15" s="655" t="s">
        <v>55</v>
      </c>
      <c r="B15" s="656"/>
      <c r="C15" s="656"/>
      <c r="D15" s="656"/>
      <c r="E15" s="656"/>
      <c r="F15" s="656"/>
      <c r="G15" s="656"/>
      <c r="H15" s="656"/>
      <c r="I15" s="656"/>
      <c r="J15" s="656"/>
      <c r="K15" s="656"/>
      <c r="L15" s="656"/>
      <c r="M15" s="656"/>
      <c r="N15" s="656"/>
      <c r="O15" s="656"/>
      <c r="P15" s="656"/>
      <c r="Q15" s="657"/>
      <c r="R15" s="16"/>
      <c r="S15" s="15"/>
      <c r="T15" s="15"/>
    </row>
    <row r="16" spans="1:20" s="2" customFormat="1" ht="39" customHeight="1">
      <c r="A16" s="166"/>
      <c r="B16" s="92" t="s">
        <v>5</v>
      </c>
      <c r="C16" s="159"/>
      <c r="D16" s="160" t="s">
        <v>94</v>
      </c>
      <c r="E16" s="148" t="s">
        <v>93</v>
      </c>
      <c r="F16" s="18" t="s">
        <v>13</v>
      </c>
      <c r="G16" s="161" t="s">
        <v>7</v>
      </c>
      <c r="H16" s="147" t="str">
        <f>H5</f>
        <v>NORTH SEA
8604</v>
      </c>
      <c r="I16" s="148" t="str">
        <f>I5</f>
        <v>BLACK
0247</v>
      </c>
      <c r="J16" s="148" t="str">
        <f>J5</f>
        <v>RUBY RED
8601</v>
      </c>
      <c r="K16" s="148">
        <f>K5</f>
        <v>0</v>
      </c>
      <c r="L16" s="18" t="s">
        <v>8</v>
      </c>
      <c r="M16" s="18" t="s">
        <v>9</v>
      </c>
      <c r="N16" s="18" t="s">
        <v>10</v>
      </c>
      <c r="O16" s="18" t="s">
        <v>11</v>
      </c>
      <c r="P16" s="18" t="s">
        <v>12</v>
      </c>
      <c r="Q16" s="18" t="s">
        <v>23</v>
      </c>
      <c r="T16" s="17"/>
    </row>
    <row r="17" spans="1:20" s="88" customFormat="1" ht="54.75" customHeight="1">
      <c r="A17" s="665" t="s">
        <v>272</v>
      </c>
      <c r="B17" s="666"/>
      <c r="C17" s="667"/>
      <c r="D17" s="128"/>
      <c r="E17" s="145" t="s">
        <v>119</v>
      </c>
      <c r="F17" s="126" t="s">
        <v>120</v>
      </c>
      <c r="G17" s="144">
        <v>1</v>
      </c>
      <c r="H17" s="219" t="s">
        <v>227</v>
      </c>
      <c r="I17" s="219" t="s">
        <v>229</v>
      </c>
      <c r="J17" s="219" t="s">
        <v>228</v>
      </c>
      <c r="K17" s="219"/>
      <c r="L17" s="296"/>
      <c r="M17" s="296"/>
      <c r="N17" s="297"/>
      <c r="O17" s="296"/>
      <c r="P17" s="298"/>
      <c r="Q17" s="299"/>
    </row>
    <row r="18" spans="1:20" s="88" customFormat="1" ht="68.25" customHeight="1">
      <c r="A18" s="669" t="s">
        <v>170</v>
      </c>
      <c r="B18" s="670"/>
      <c r="C18" s="671"/>
      <c r="D18" s="128"/>
      <c r="E18" s="145" t="s">
        <v>186</v>
      </c>
      <c r="F18" s="126" t="s">
        <v>121</v>
      </c>
      <c r="G18" s="144">
        <v>1</v>
      </c>
      <c r="H18" s="219" t="s">
        <v>227</v>
      </c>
      <c r="I18" s="219" t="s">
        <v>229</v>
      </c>
      <c r="J18" s="219" t="s">
        <v>228</v>
      </c>
      <c r="K18" s="329"/>
      <c r="L18" s="296"/>
      <c r="M18" s="296"/>
      <c r="N18" s="297"/>
      <c r="O18" s="296"/>
      <c r="P18" s="151"/>
      <c r="Q18" s="169"/>
    </row>
    <row r="19" spans="1:20" s="88" customFormat="1" ht="68.25" customHeight="1">
      <c r="A19" s="668" t="s">
        <v>225</v>
      </c>
      <c r="B19" s="668"/>
      <c r="C19" s="668"/>
      <c r="D19" s="128" t="s">
        <v>226</v>
      </c>
      <c r="E19" s="128" t="s">
        <v>122</v>
      </c>
      <c r="F19" s="205" t="s">
        <v>246</v>
      </c>
      <c r="G19" s="144">
        <v>1</v>
      </c>
      <c r="H19" s="474" t="s">
        <v>281</v>
      </c>
      <c r="I19" s="219" t="s">
        <v>223</v>
      </c>
      <c r="J19" s="474" t="s">
        <v>262</v>
      </c>
      <c r="K19" s="219"/>
      <c r="L19" s="296"/>
      <c r="M19" s="296"/>
      <c r="N19" s="297"/>
      <c r="O19" s="296"/>
      <c r="P19" s="151"/>
      <c r="Q19" s="169"/>
    </row>
    <row r="20" spans="1:20" s="88" customFormat="1" ht="77.25" customHeight="1">
      <c r="A20" s="648" t="s">
        <v>123</v>
      </c>
      <c r="B20" s="649"/>
      <c r="C20" s="650"/>
      <c r="D20" s="144"/>
      <c r="E20" s="144" t="s">
        <v>53</v>
      </c>
      <c r="F20" s="205" t="s">
        <v>195</v>
      </c>
      <c r="G20" s="144">
        <v>9</v>
      </c>
      <c r="H20" s="128" t="s">
        <v>235</v>
      </c>
      <c r="I20" s="128" t="s">
        <v>235</v>
      </c>
      <c r="J20" s="128" t="s">
        <v>235</v>
      </c>
      <c r="K20" s="329"/>
      <c r="L20" s="300"/>
      <c r="M20" s="300"/>
      <c r="N20" s="297"/>
      <c r="O20" s="300"/>
      <c r="P20" s="300"/>
      <c r="Q20" s="204"/>
      <c r="R20" s="202"/>
      <c r="S20" s="202"/>
      <c r="T20" s="202"/>
    </row>
    <row r="21" spans="1:20" s="88" customFormat="1" ht="61.5" customHeight="1">
      <c r="A21" s="648" t="s">
        <v>124</v>
      </c>
      <c r="B21" s="649"/>
      <c r="C21" s="650"/>
      <c r="D21" s="144"/>
      <c r="E21" s="144" t="s">
        <v>53</v>
      </c>
      <c r="F21" s="205" t="s">
        <v>125</v>
      </c>
      <c r="G21" s="144">
        <v>2</v>
      </c>
      <c r="H21" s="128" t="s">
        <v>235</v>
      </c>
      <c r="I21" s="128" t="s">
        <v>235</v>
      </c>
      <c r="J21" s="128" t="s">
        <v>235</v>
      </c>
      <c r="K21" s="327"/>
      <c r="L21" s="87"/>
      <c r="M21" s="87"/>
      <c r="N21" s="96"/>
      <c r="O21" s="87"/>
      <c r="P21" s="149"/>
      <c r="Q21" s="168"/>
    </row>
    <row r="22" spans="1:20" s="88" customFormat="1" ht="72.75" customHeight="1">
      <c r="A22" s="647" t="s">
        <v>126</v>
      </c>
      <c r="B22" s="640"/>
      <c r="C22" s="641"/>
      <c r="D22" s="128"/>
      <c r="E22" s="128" t="s">
        <v>53</v>
      </c>
      <c r="F22" s="205" t="s">
        <v>167</v>
      </c>
      <c r="G22" s="144">
        <v>3</v>
      </c>
      <c r="H22" s="128" t="s">
        <v>223</v>
      </c>
      <c r="I22" s="128" t="s">
        <v>223</v>
      </c>
      <c r="J22" s="128" t="s">
        <v>223</v>
      </c>
      <c r="K22" s="128"/>
      <c r="L22" s="87"/>
      <c r="M22" s="87"/>
      <c r="N22" s="96"/>
      <c r="O22" s="87"/>
      <c r="P22" s="149"/>
      <c r="Q22" s="168"/>
    </row>
    <row r="23" spans="1:20" s="88" customFormat="1" ht="57" customHeight="1">
      <c r="A23" s="700" t="s">
        <v>128</v>
      </c>
      <c r="B23" s="700"/>
      <c r="C23" s="700"/>
      <c r="D23" s="387"/>
      <c r="E23" s="128" t="s">
        <v>53</v>
      </c>
      <c r="F23" s="205" t="s">
        <v>129</v>
      </c>
      <c r="G23" s="144">
        <v>3</v>
      </c>
      <c r="H23" s="128" t="s">
        <v>223</v>
      </c>
      <c r="I23" s="128" t="s">
        <v>223</v>
      </c>
      <c r="J23" s="128" t="s">
        <v>223</v>
      </c>
      <c r="K23" s="144"/>
      <c r="L23" s="87"/>
      <c r="M23" s="87"/>
      <c r="N23" s="98"/>
      <c r="O23" s="87"/>
      <c r="P23" s="87"/>
      <c r="Q23" s="171"/>
    </row>
    <row r="24" spans="1:20" s="88" customFormat="1" ht="50.25" customHeight="1">
      <c r="A24" s="648" t="s">
        <v>130</v>
      </c>
      <c r="B24" s="701"/>
      <c r="C24" s="702"/>
      <c r="D24" s="145"/>
      <c r="E24" s="144" t="s">
        <v>53</v>
      </c>
      <c r="F24" s="205" t="s">
        <v>169</v>
      </c>
      <c r="G24" s="144">
        <v>1</v>
      </c>
      <c r="H24" s="145" t="s">
        <v>223</v>
      </c>
      <c r="I24" s="144" t="s">
        <v>223</v>
      </c>
      <c r="J24" s="144" t="s">
        <v>239</v>
      </c>
      <c r="K24" s="144"/>
      <c r="L24" s="87"/>
      <c r="M24" s="87"/>
      <c r="N24" s="98"/>
      <c r="O24" s="96"/>
      <c r="P24" s="96"/>
      <c r="Q24" s="171"/>
    </row>
    <row r="25" spans="1:20" s="88" customFormat="1" ht="60" customHeight="1">
      <c r="A25" s="706" t="s">
        <v>203</v>
      </c>
      <c r="B25" s="707"/>
      <c r="C25" s="708"/>
      <c r="D25" s="328" t="s">
        <v>204</v>
      </c>
      <c r="E25" s="366" t="s">
        <v>127</v>
      </c>
      <c r="F25" s="205" t="s">
        <v>169</v>
      </c>
      <c r="G25" s="144">
        <v>2</v>
      </c>
      <c r="H25" s="144" t="s">
        <v>200</v>
      </c>
      <c r="I25" s="144" t="s">
        <v>200</v>
      </c>
      <c r="J25" s="144" t="s">
        <v>202</v>
      </c>
      <c r="K25" s="144"/>
      <c r="L25" s="87"/>
      <c r="M25" s="87"/>
      <c r="N25" s="98"/>
      <c r="O25" s="96"/>
      <c r="P25" s="96"/>
      <c r="Q25" s="171"/>
    </row>
    <row r="26" spans="1:20" s="88" customFormat="1" ht="60" customHeight="1">
      <c r="A26" s="700" t="s">
        <v>217</v>
      </c>
      <c r="B26" s="700"/>
      <c r="C26" s="700"/>
      <c r="D26" s="445" t="s">
        <v>218</v>
      </c>
      <c r="E26" s="445" t="s">
        <v>127</v>
      </c>
      <c r="F26" s="205" t="s">
        <v>169</v>
      </c>
      <c r="G26" s="144">
        <v>2</v>
      </c>
      <c r="H26" s="144" t="s">
        <v>200</v>
      </c>
      <c r="I26" s="144" t="s">
        <v>200</v>
      </c>
      <c r="J26" s="144" t="s">
        <v>202</v>
      </c>
      <c r="K26" s="144"/>
      <c r="L26" s="87"/>
      <c r="M26" s="87"/>
      <c r="N26" s="98"/>
      <c r="O26" s="96"/>
      <c r="P26" s="96"/>
      <c r="Q26" s="171"/>
    </row>
    <row r="27" spans="1:20" s="88" customFormat="1" ht="60" customHeight="1">
      <c r="A27" s="648" t="s">
        <v>131</v>
      </c>
      <c r="B27" s="701"/>
      <c r="C27" s="702"/>
      <c r="D27" s="144"/>
      <c r="E27" s="144" t="s">
        <v>53</v>
      </c>
      <c r="F27" s="205" t="s">
        <v>169</v>
      </c>
      <c r="G27" s="144">
        <v>4</v>
      </c>
      <c r="H27" s="144" t="s">
        <v>235</v>
      </c>
      <c r="I27" s="144" t="s">
        <v>235</v>
      </c>
      <c r="J27" s="144" t="s">
        <v>235</v>
      </c>
      <c r="K27" s="130"/>
      <c r="L27" s="87"/>
      <c r="M27" s="87"/>
      <c r="N27" s="98"/>
      <c r="O27" s="96"/>
      <c r="P27" s="96"/>
      <c r="Q27" s="171"/>
    </row>
    <row r="28" spans="1:20" s="88" customFormat="1" ht="54" customHeight="1">
      <c r="A28" s="703" t="s">
        <v>240</v>
      </c>
      <c r="B28" s="704"/>
      <c r="C28" s="705"/>
      <c r="D28" s="328" t="s">
        <v>206</v>
      </c>
      <c r="E28" s="328" t="s">
        <v>207</v>
      </c>
      <c r="F28" s="205" t="s">
        <v>168</v>
      </c>
      <c r="G28" s="144">
        <v>2</v>
      </c>
      <c r="H28" s="144" t="s">
        <v>200</v>
      </c>
      <c r="I28" s="144" t="s">
        <v>200</v>
      </c>
      <c r="J28" s="144" t="s">
        <v>202</v>
      </c>
      <c r="K28" s="144"/>
      <c r="L28" s="87"/>
      <c r="M28" s="87"/>
      <c r="N28" s="98"/>
      <c r="O28" s="96"/>
      <c r="P28" s="96"/>
      <c r="Q28" s="171"/>
    </row>
    <row r="29" spans="1:20" s="2" customFormat="1" ht="24.75" customHeight="1">
      <c r="A29" s="655" t="s">
        <v>67</v>
      </c>
      <c r="B29" s="656"/>
      <c r="C29" s="656"/>
      <c r="D29" s="656"/>
      <c r="E29" s="656"/>
      <c r="F29" s="656"/>
      <c r="G29" s="656"/>
      <c r="H29" s="656"/>
      <c r="I29" s="656"/>
      <c r="J29" s="656"/>
      <c r="K29" s="656"/>
      <c r="L29" s="656"/>
      <c r="M29" s="656"/>
      <c r="N29" s="656"/>
      <c r="O29" s="656"/>
      <c r="P29" s="656"/>
      <c r="Q29" s="657"/>
      <c r="R29" s="16"/>
      <c r="S29" s="15"/>
      <c r="T29" s="15"/>
    </row>
    <row r="30" spans="1:20" s="2" customFormat="1" ht="39" customHeight="1">
      <c r="A30" s="166"/>
      <c r="B30" s="92" t="s">
        <v>5</v>
      </c>
      <c r="C30" s="159"/>
      <c r="D30" s="160" t="s">
        <v>94</v>
      </c>
      <c r="E30" s="148" t="s">
        <v>93</v>
      </c>
      <c r="F30" s="18" t="s">
        <v>13</v>
      </c>
      <c r="G30" s="161" t="s">
        <v>7</v>
      </c>
      <c r="H30" s="147" t="str">
        <f>H9</f>
        <v>NORTH SEA
8604</v>
      </c>
      <c r="I30" s="148" t="str">
        <f>I9</f>
        <v>BLACK
0247</v>
      </c>
      <c r="J30" s="148" t="str">
        <f>J9</f>
        <v>RUBY RED
8601</v>
      </c>
      <c r="K30" s="148">
        <f>K9</f>
        <v>0</v>
      </c>
      <c r="L30" s="18" t="s">
        <v>9</v>
      </c>
      <c r="M30" s="18" t="s">
        <v>10</v>
      </c>
      <c r="N30" s="19" t="s">
        <v>11</v>
      </c>
      <c r="O30" s="18" t="s">
        <v>12</v>
      </c>
      <c r="P30" s="18" t="s">
        <v>23</v>
      </c>
      <c r="Q30" s="167" t="s">
        <v>50</v>
      </c>
      <c r="T30" s="17"/>
    </row>
    <row r="31" spans="1:20" s="88" customFormat="1" ht="81" customHeight="1">
      <c r="A31" s="669" t="s">
        <v>171</v>
      </c>
      <c r="B31" s="670"/>
      <c r="C31" s="671"/>
      <c r="D31" s="128"/>
      <c r="E31" s="128" t="s">
        <v>186</v>
      </c>
      <c r="F31" s="129" t="s">
        <v>120</v>
      </c>
      <c r="G31" s="144">
        <v>1</v>
      </c>
      <c r="H31" s="474" t="s">
        <v>275</v>
      </c>
      <c r="I31" s="219" t="s">
        <v>229</v>
      </c>
      <c r="J31" s="219" t="s">
        <v>228</v>
      </c>
      <c r="K31" s="329"/>
      <c r="L31" s="296"/>
      <c r="M31" s="296"/>
      <c r="N31" s="297"/>
      <c r="O31" s="296"/>
      <c r="P31" s="151"/>
      <c r="Q31" s="169"/>
    </row>
    <row r="32" spans="1:20" s="88" customFormat="1" ht="54.75" customHeight="1">
      <c r="A32" s="696" t="s">
        <v>205</v>
      </c>
      <c r="B32" s="682"/>
      <c r="C32" s="683"/>
      <c r="D32" s="435" t="s">
        <v>206</v>
      </c>
      <c r="E32" s="434" t="s">
        <v>207</v>
      </c>
      <c r="F32" s="205" t="s">
        <v>132</v>
      </c>
      <c r="G32" s="144">
        <v>3</v>
      </c>
      <c r="H32" s="144" t="s">
        <v>200</v>
      </c>
      <c r="I32" s="144" t="s">
        <v>200</v>
      </c>
      <c r="J32" s="144" t="s">
        <v>202</v>
      </c>
      <c r="K32" s="329"/>
      <c r="L32" s="296"/>
      <c r="M32" s="296"/>
      <c r="N32" s="297"/>
      <c r="O32" s="296"/>
      <c r="P32" s="151"/>
      <c r="Q32" s="169"/>
    </row>
    <row r="33" spans="1:20" s="2" customFormat="1" ht="24.75" customHeight="1">
      <c r="A33" s="655" t="s">
        <v>54</v>
      </c>
      <c r="B33" s="656"/>
      <c r="C33" s="656"/>
      <c r="D33" s="656"/>
      <c r="E33" s="656"/>
      <c r="F33" s="656"/>
      <c r="G33" s="656"/>
      <c r="H33" s="656"/>
      <c r="I33" s="656"/>
      <c r="J33" s="656"/>
      <c r="K33" s="656"/>
      <c r="L33" s="656"/>
      <c r="M33" s="656"/>
      <c r="N33" s="656"/>
      <c r="O33" s="656"/>
      <c r="P33" s="656"/>
      <c r="Q33" s="657"/>
      <c r="R33" s="16"/>
      <c r="S33" s="15"/>
      <c r="T33" s="15"/>
    </row>
    <row r="34" spans="1:20" s="2" customFormat="1" ht="105.75" customHeight="1">
      <c r="A34" s="698" t="s">
        <v>133</v>
      </c>
      <c r="B34" s="682"/>
      <c r="C34" s="683"/>
      <c r="D34" s="144"/>
      <c r="E34" s="145" t="s">
        <v>241</v>
      </c>
      <c r="F34" s="205" t="s">
        <v>134</v>
      </c>
      <c r="G34" s="144">
        <v>1</v>
      </c>
      <c r="H34" s="145">
        <v>30060</v>
      </c>
      <c r="I34" s="145" t="s">
        <v>223</v>
      </c>
      <c r="J34" s="145" t="s">
        <v>242</v>
      </c>
      <c r="K34" s="145"/>
      <c r="L34" s="141"/>
      <c r="M34" s="141"/>
      <c r="N34" s="98"/>
      <c r="O34" s="97"/>
      <c r="P34" s="97"/>
      <c r="Q34" s="170"/>
      <c r="R34" s="16"/>
      <c r="S34" s="15"/>
      <c r="T34" s="15"/>
    </row>
    <row r="35" spans="1:20" s="2" customFormat="1" ht="105.75" customHeight="1">
      <c r="A35" s="699" t="s">
        <v>135</v>
      </c>
      <c r="B35" s="682"/>
      <c r="C35" s="683"/>
      <c r="D35" s="144"/>
      <c r="E35" s="145" t="s">
        <v>241</v>
      </c>
      <c r="F35" s="205" t="s">
        <v>136</v>
      </c>
      <c r="G35" s="144">
        <v>1</v>
      </c>
      <c r="H35" s="145">
        <v>30060</v>
      </c>
      <c r="I35" s="145" t="s">
        <v>223</v>
      </c>
      <c r="J35" s="145" t="s">
        <v>243</v>
      </c>
      <c r="K35" s="145"/>
      <c r="L35" s="141"/>
      <c r="M35" s="141"/>
      <c r="N35" s="98"/>
      <c r="O35" s="97"/>
      <c r="P35" s="97"/>
      <c r="Q35" s="170"/>
      <c r="R35" s="16"/>
      <c r="S35" s="15"/>
      <c r="T35" s="15"/>
    </row>
    <row r="36" spans="1:20" s="2" customFormat="1" ht="88.5" customHeight="1">
      <c r="A36" s="662" t="s">
        <v>137</v>
      </c>
      <c r="B36" s="662"/>
      <c r="C36" s="662"/>
      <c r="D36" s="392" t="s">
        <v>138</v>
      </c>
      <c r="E36" s="328" t="s">
        <v>139</v>
      </c>
      <c r="F36" s="126" t="s">
        <v>140</v>
      </c>
      <c r="G36" s="144">
        <v>1</v>
      </c>
      <c r="H36" s="684" t="s">
        <v>148</v>
      </c>
      <c r="I36" s="685"/>
      <c r="J36" s="685"/>
      <c r="K36" s="685"/>
      <c r="L36" s="141"/>
      <c r="M36" s="141"/>
      <c r="N36" s="98"/>
      <c r="O36" s="97"/>
      <c r="P36" s="97"/>
      <c r="Q36" s="170"/>
      <c r="R36" s="16"/>
      <c r="S36" s="15"/>
      <c r="T36" s="15"/>
    </row>
    <row r="37" spans="1:20" s="2" customFormat="1" ht="19.5">
      <c r="A37" s="655" t="s">
        <v>92</v>
      </c>
      <c r="B37" s="656"/>
      <c r="C37" s="656"/>
      <c r="D37" s="656"/>
      <c r="E37" s="656"/>
      <c r="F37" s="656"/>
      <c r="G37" s="656"/>
      <c r="H37" s="656"/>
      <c r="I37" s="656"/>
      <c r="J37" s="656"/>
      <c r="K37" s="656"/>
      <c r="L37" s="656"/>
      <c r="M37" s="656"/>
      <c r="N37" s="656"/>
      <c r="O37" s="656"/>
      <c r="P37" s="656"/>
      <c r="Q37" s="657"/>
      <c r="R37" s="16"/>
      <c r="S37" s="15"/>
      <c r="T37" s="15"/>
    </row>
    <row r="38" spans="1:20" s="88" customFormat="1" ht="108.75" customHeight="1">
      <c r="A38" s="639" t="s">
        <v>141</v>
      </c>
      <c r="B38" s="640"/>
      <c r="C38" s="641"/>
      <c r="D38" s="130" t="s">
        <v>142</v>
      </c>
      <c r="E38" s="128" t="s">
        <v>143</v>
      </c>
      <c r="F38" s="207" t="s">
        <v>147</v>
      </c>
      <c r="G38" s="130">
        <v>1</v>
      </c>
      <c r="H38" s="653" t="s">
        <v>148</v>
      </c>
      <c r="I38" s="654"/>
      <c r="J38" s="654"/>
      <c r="K38" s="654"/>
      <c r="L38" s="141"/>
      <c r="M38" s="141"/>
      <c r="N38" s="98"/>
      <c r="O38" s="97"/>
      <c r="P38" s="97"/>
      <c r="Q38" s="170"/>
    </row>
    <row r="39" spans="1:20" s="88" customFormat="1" ht="98.25" customHeight="1">
      <c r="A39" s="681" t="s">
        <v>183</v>
      </c>
      <c r="B39" s="682"/>
      <c r="C39" s="683"/>
      <c r="D39" s="422" t="s">
        <v>184</v>
      </c>
      <c r="E39" s="366" t="s">
        <v>143</v>
      </c>
      <c r="F39" s="207" t="s">
        <v>147</v>
      </c>
      <c r="G39" s="130">
        <v>1</v>
      </c>
      <c r="H39" s="653" t="s">
        <v>148</v>
      </c>
      <c r="I39" s="654"/>
      <c r="J39" s="654"/>
      <c r="K39" s="654"/>
      <c r="L39" s="141"/>
      <c r="M39" s="141"/>
      <c r="N39" s="98"/>
      <c r="O39" s="97"/>
      <c r="P39" s="97"/>
      <c r="Q39" s="170"/>
    </row>
    <row r="40" spans="1:20" s="88" customFormat="1" ht="99" customHeight="1">
      <c r="A40" s="661" t="s">
        <v>144</v>
      </c>
      <c r="B40" s="659"/>
      <c r="C40" s="660"/>
      <c r="D40" s="144" t="s">
        <v>145</v>
      </c>
      <c r="E40" s="145" t="s">
        <v>143</v>
      </c>
      <c r="F40" s="126" t="s">
        <v>146</v>
      </c>
      <c r="G40" s="144">
        <v>1</v>
      </c>
      <c r="H40" s="653" t="s">
        <v>148</v>
      </c>
      <c r="I40" s="654"/>
      <c r="J40" s="654"/>
      <c r="K40" s="654"/>
      <c r="L40" s="141"/>
      <c r="M40" s="141"/>
      <c r="N40" s="98"/>
      <c r="O40" s="97"/>
      <c r="P40" s="97"/>
      <c r="Q40" s="170"/>
    </row>
    <row r="41" spans="1:20" s="2" customFormat="1" ht="19.5">
      <c r="A41" s="172" t="s">
        <v>49</v>
      </c>
      <c r="B41" s="134"/>
      <c r="C41" s="135"/>
      <c r="D41" s="135"/>
      <c r="E41" s="135"/>
      <c r="F41" s="135"/>
      <c r="G41" s="135"/>
      <c r="H41" s="136"/>
      <c r="I41" s="136"/>
      <c r="J41" s="136"/>
      <c r="K41" s="136"/>
      <c r="L41" s="135"/>
      <c r="M41" s="137"/>
      <c r="N41" s="138"/>
      <c r="O41" s="135"/>
      <c r="P41" s="135"/>
      <c r="Q41" s="173"/>
      <c r="R41" s="16"/>
      <c r="S41" s="15"/>
      <c r="T41" s="15"/>
    </row>
    <row r="42" spans="1:20" s="88" customFormat="1" ht="92.25" customHeight="1">
      <c r="A42" s="639" t="s">
        <v>244</v>
      </c>
      <c r="B42" s="640"/>
      <c r="C42" s="641"/>
      <c r="D42" s="130" t="s">
        <v>245</v>
      </c>
      <c r="E42" s="128" t="s">
        <v>143</v>
      </c>
      <c r="F42" s="207" t="s">
        <v>149</v>
      </c>
      <c r="G42" s="130">
        <v>1</v>
      </c>
      <c r="H42" s="653"/>
      <c r="I42" s="654"/>
      <c r="J42" s="654"/>
      <c r="K42" s="654"/>
      <c r="L42" s="141"/>
      <c r="M42" s="141"/>
      <c r="N42" s="98"/>
      <c r="O42" s="97"/>
      <c r="P42" s="97"/>
      <c r="Q42" s="170"/>
    </row>
    <row r="43" spans="1:20" s="88" customFormat="1" ht="99" customHeight="1">
      <c r="A43" s="681" t="s">
        <v>183</v>
      </c>
      <c r="B43" s="682"/>
      <c r="C43" s="683"/>
      <c r="D43" s="422" t="s">
        <v>184</v>
      </c>
      <c r="E43" s="366" t="s">
        <v>143</v>
      </c>
      <c r="F43" s="207" t="s">
        <v>149</v>
      </c>
      <c r="G43" s="130">
        <v>1</v>
      </c>
      <c r="H43" s="653" t="s">
        <v>148</v>
      </c>
      <c r="I43" s="654"/>
      <c r="J43" s="654"/>
      <c r="K43" s="654"/>
      <c r="L43" s="141"/>
      <c r="M43" s="141"/>
      <c r="N43" s="98"/>
      <c r="O43" s="97"/>
      <c r="P43" s="97"/>
      <c r="Q43" s="170"/>
    </row>
    <row r="44" spans="1:20" s="88" customFormat="1" ht="99" customHeight="1">
      <c r="A44" s="661" t="s">
        <v>144</v>
      </c>
      <c r="B44" s="659"/>
      <c r="C44" s="660"/>
      <c r="D44" s="144" t="s">
        <v>145</v>
      </c>
      <c r="E44" s="145" t="s">
        <v>143</v>
      </c>
      <c r="F44" s="205" t="s">
        <v>150</v>
      </c>
      <c r="G44" s="144">
        <v>1</v>
      </c>
      <c r="H44" s="653"/>
      <c r="I44" s="654"/>
      <c r="J44" s="654"/>
      <c r="K44" s="654"/>
      <c r="L44" s="141"/>
      <c r="M44" s="141"/>
      <c r="N44" s="98"/>
      <c r="O44" s="97"/>
      <c r="P44" s="97"/>
      <c r="Q44" s="170"/>
    </row>
    <row r="45" spans="1:20" s="2" customFormat="1" ht="19.5">
      <c r="A45" s="655" t="s">
        <v>47</v>
      </c>
      <c r="B45" s="656"/>
      <c r="C45" s="656"/>
      <c r="D45" s="656"/>
      <c r="E45" s="656"/>
      <c r="F45" s="656"/>
      <c r="G45" s="656"/>
      <c r="H45" s="656"/>
      <c r="I45" s="656"/>
      <c r="J45" s="656"/>
      <c r="K45" s="656"/>
      <c r="L45" s="656"/>
      <c r="M45" s="656"/>
      <c r="N45" s="656"/>
      <c r="O45" s="656"/>
      <c r="P45" s="656"/>
      <c r="Q45" s="657"/>
      <c r="R45" s="16"/>
      <c r="S45" s="15"/>
      <c r="T45" s="15"/>
    </row>
    <row r="46" spans="1:20" s="88" customFormat="1" ht="147" customHeight="1">
      <c r="A46" s="689" t="s">
        <v>256</v>
      </c>
      <c r="B46" s="690"/>
      <c r="C46" s="691"/>
      <c r="D46" s="457" t="s">
        <v>257</v>
      </c>
      <c r="E46" s="457" t="s">
        <v>139</v>
      </c>
      <c r="F46" s="458" t="s">
        <v>258</v>
      </c>
      <c r="G46" s="456">
        <v>1</v>
      </c>
      <c r="H46" s="692" t="s">
        <v>148</v>
      </c>
      <c r="I46" s="692"/>
      <c r="J46" s="692"/>
      <c r="K46" s="692"/>
      <c r="L46" s="141"/>
      <c r="M46" s="141"/>
      <c r="N46" s="98" t="s">
        <v>48</v>
      </c>
      <c r="O46" s="97"/>
      <c r="P46" s="97"/>
      <c r="Q46" s="170"/>
    </row>
    <row r="47" spans="1:20" s="88" customFormat="1" ht="195" customHeight="1">
      <c r="A47" s="639" t="s">
        <v>219</v>
      </c>
      <c r="B47" s="640"/>
      <c r="C47" s="641"/>
      <c r="D47" s="436" t="s">
        <v>220</v>
      </c>
      <c r="E47" s="244" t="s">
        <v>139</v>
      </c>
      <c r="F47" s="437"/>
      <c r="G47" s="130">
        <v>1</v>
      </c>
      <c r="H47" s="642" t="s">
        <v>148</v>
      </c>
      <c r="I47" s="643"/>
      <c r="J47" s="643"/>
      <c r="K47" s="643"/>
      <c r="L47" s="141"/>
      <c r="M47" s="141"/>
      <c r="N47" s="98" t="s">
        <v>48</v>
      </c>
      <c r="O47" s="97"/>
      <c r="P47" s="97"/>
      <c r="Q47" s="170"/>
    </row>
    <row r="48" spans="1:20" s="88" customFormat="1" ht="171.75" customHeight="1">
      <c r="A48" s="686" t="s">
        <v>58</v>
      </c>
      <c r="B48" s="687"/>
      <c r="C48" s="688"/>
      <c r="D48" s="472" t="s">
        <v>266</v>
      </c>
      <c r="E48" s="145" t="s">
        <v>64</v>
      </c>
      <c r="F48" s="208" t="s">
        <v>65</v>
      </c>
      <c r="G48" s="144">
        <v>1</v>
      </c>
      <c r="H48" s="653" t="s">
        <v>148</v>
      </c>
      <c r="I48" s="654"/>
      <c r="J48" s="654"/>
      <c r="K48" s="654"/>
      <c r="L48" s="141"/>
      <c r="M48" s="141"/>
      <c r="N48" s="98"/>
      <c r="O48" s="97"/>
      <c r="P48" s="97"/>
      <c r="Q48" s="170"/>
    </row>
    <row r="49" spans="1:17" s="202" customFormat="1" ht="183.75" customHeight="1">
      <c r="A49" s="697" t="s">
        <v>151</v>
      </c>
      <c r="B49" s="644"/>
      <c r="C49" s="645"/>
      <c r="D49" s="473" t="s">
        <v>267</v>
      </c>
      <c r="E49" s="244" t="s">
        <v>139</v>
      </c>
      <c r="F49" s="208" t="s">
        <v>65</v>
      </c>
      <c r="G49" s="144">
        <v>1</v>
      </c>
      <c r="H49" s="653" t="s">
        <v>148</v>
      </c>
      <c r="I49" s="654"/>
      <c r="J49" s="654"/>
      <c r="K49" s="654"/>
      <c r="L49" s="217"/>
      <c r="M49" s="217"/>
      <c r="N49" s="203"/>
      <c r="O49" s="216" t="s">
        <v>48</v>
      </c>
      <c r="P49" s="216"/>
      <c r="Q49" s="215"/>
    </row>
    <row r="50" spans="1:17" s="218" customFormat="1" ht="168.75" customHeight="1">
      <c r="A50" s="644" t="s">
        <v>221</v>
      </c>
      <c r="B50" s="644"/>
      <c r="C50" s="645"/>
      <c r="D50" s="233" t="s">
        <v>222</v>
      </c>
      <c r="E50" s="244" t="s">
        <v>139</v>
      </c>
      <c r="F50" s="208"/>
      <c r="G50" s="144">
        <v>1</v>
      </c>
      <c r="H50" s="642" t="s">
        <v>148</v>
      </c>
      <c r="I50" s="643"/>
      <c r="J50" s="643"/>
      <c r="K50" s="643"/>
      <c r="L50" s="235"/>
      <c r="M50" s="235"/>
      <c r="N50" s="236"/>
      <c r="O50" s="237"/>
      <c r="P50" s="237"/>
      <c r="Q50" s="238"/>
    </row>
    <row r="51" spans="1:17" s="88" customFormat="1" ht="91.5" customHeight="1">
      <c r="A51" s="658" t="s">
        <v>59</v>
      </c>
      <c r="B51" s="659"/>
      <c r="C51" s="660"/>
      <c r="D51" s="144"/>
      <c r="E51" s="145" t="s">
        <v>53</v>
      </c>
      <c r="F51" s="208"/>
      <c r="G51" s="144">
        <v>2</v>
      </c>
      <c r="H51" s="653" t="s">
        <v>148</v>
      </c>
      <c r="I51" s="654"/>
      <c r="J51" s="654"/>
      <c r="K51" s="654"/>
      <c r="L51" s="141"/>
      <c r="M51" s="141"/>
      <c r="N51" s="98"/>
      <c r="O51" s="97"/>
      <c r="P51" s="97"/>
      <c r="Q51" s="170"/>
    </row>
    <row r="52" spans="1:17" s="88" customFormat="1" ht="89.25" customHeight="1">
      <c r="A52" s="661" t="s">
        <v>89</v>
      </c>
      <c r="B52" s="659"/>
      <c r="C52" s="660"/>
      <c r="D52" s="144"/>
      <c r="E52" s="145" t="s">
        <v>53</v>
      </c>
      <c r="F52" s="205"/>
      <c r="G52" s="144">
        <v>1</v>
      </c>
      <c r="H52" s="653" t="s">
        <v>148</v>
      </c>
      <c r="I52" s="654"/>
      <c r="J52" s="654"/>
      <c r="K52" s="654"/>
      <c r="L52" s="141"/>
      <c r="M52" s="141"/>
      <c r="N52" s="98"/>
      <c r="O52" s="97"/>
      <c r="P52" s="97"/>
      <c r="Q52" s="170"/>
    </row>
    <row r="53" spans="1:17" s="88" customFormat="1" ht="99.75" customHeight="1">
      <c r="A53" s="658" t="s">
        <v>60</v>
      </c>
      <c r="B53" s="659"/>
      <c r="C53" s="660"/>
      <c r="D53" s="144"/>
      <c r="E53" s="145" t="s">
        <v>53</v>
      </c>
      <c r="F53" s="208"/>
      <c r="G53" s="144">
        <v>1</v>
      </c>
      <c r="H53" s="653" t="s">
        <v>148</v>
      </c>
      <c r="I53" s="654"/>
      <c r="J53" s="654"/>
      <c r="K53" s="654"/>
      <c r="L53" s="141"/>
      <c r="M53" s="141"/>
      <c r="N53" s="98"/>
      <c r="O53" s="97"/>
      <c r="P53" s="97"/>
      <c r="Q53" s="170"/>
    </row>
    <row r="54" spans="1:17" s="88" customFormat="1" ht="75" customHeight="1" thickBot="1">
      <c r="A54" s="174"/>
      <c r="B54" s="175"/>
      <c r="C54" s="176"/>
      <c r="D54" s="93"/>
      <c r="E54" s="177" t="s">
        <v>53</v>
      </c>
      <c r="F54" s="209"/>
      <c r="G54" s="93">
        <v>1</v>
      </c>
      <c r="H54" s="653" t="s">
        <v>148</v>
      </c>
      <c r="I54" s="654"/>
      <c r="J54" s="654"/>
      <c r="K54" s="654"/>
      <c r="L54" s="94"/>
      <c r="M54" s="94"/>
      <c r="N54" s="178"/>
      <c r="O54" s="179"/>
      <c r="P54" s="179"/>
      <c r="Q54" s="180"/>
    </row>
    <row r="55" spans="1:17" s="11" customFormat="1" ht="15.75">
      <c r="H55" s="20"/>
      <c r="I55" s="20"/>
      <c r="J55" s="20"/>
      <c r="K55" s="20"/>
    </row>
    <row r="56" spans="1:17" s="2" customFormat="1" ht="15.75">
      <c r="H56" s="26"/>
      <c r="I56" s="26"/>
      <c r="J56" s="26"/>
      <c r="K56" s="26"/>
    </row>
    <row r="57" spans="1:17" s="1" customFormat="1">
      <c r="H57" s="25"/>
      <c r="I57" s="25"/>
      <c r="J57" s="25"/>
      <c r="K57" s="25"/>
    </row>
    <row r="58" spans="1:17" s="1" customFormat="1">
      <c r="H58" s="25"/>
      <c r="I58" s="25"/>
      <c r="J58" s="25"/>
      <c r="K58" s="25"/>
    </row>
  </sheetData>
  <mergeCells count="67">
    <mergeCell ref="A31:C31"/>
    <mergeCell ref="A34:C34"/>
    <mergeCell ref="A35:C35"/>
    <mergeCell ref="A23:C23"/>
    <mergeCell ref="A24:C24"/>
    <mergeCell ref="A28:C28"/>
    <mergeCell ref="A27:C27"/>
    <mergeCell ref="A25:C25"/>
    <mergeCell ref="A26:C26"/>
    <mergeCell ref="L9:Q9"/>
    <mergeCell ref="A15:Q15"/>
    <mergeCell ref="A52:C52"/>
    <mergeCell ref="H38:K38"/>
    <mergeCell ref="H39:K39"/>
    <mergeCell ref="A32:C32"/>
    <mergeCell ref="A49:C49"/>
    <mergeCell ref="H49:K49"/>
    <mergeCell ref="H48:K48"/>
    <mergeCell ref="H44:K44"/>
    <mergeCell ref="A43:C43"/>
    <mergeCell ref="H43:K43"/>
    <mergeCell ref="A42:C42"/>
    <mergeCell ref="H42:K42"/>
    <mergeCell ref="H36:K36"/>
    <mergeCell ref="A48:C48"/>
    <mergeCell ref="A46:C46"/>
    <mergeCell ref="H46:K46"/>
    <mergeCell ref="F8:G8"/>
    <mergeCell ref="F14:G14"/>
    <mergeCell ref="A10:D10"/>
    <mergeCell ref="A11:D11"/>
    <mergeCell ref="H51:K51"/>
    <mergeCell ref="A38:C38"/>
    <mergeCell ref="A40:C40"/>
    <mergeCell ref="H40:K40"/>
    <mergeCell ref="A39:C39"/>
    <mergeCell ref="A29:Q29"/>
    <mergeCell ref="C1:K1"/>
    <mergeCell ref="F6:G6"/>
    <mergeCell ref="A17:C17"/>
    <mergeCell ref="A19:C19"/>
    <mergeCell ref="A21:C21"/>
    <mergeCell ref="A18:C18"/>
    <mergeCell ref="A8:D8"/>
    <mergeCell ref="A14:D14"/>
    <mergeCell ref="A13:D13"/>
    <mergeCell ref="F10:G10"/>
    <mergeCell ref="H54:K54"/>
    <mergeCell ref="H53:K53"/>
    <mergeCell ref="A33:Q33"/>
    <mergeCell ref="A51:C51"/>
    <mergeCell ref="A44:C44"/>
    <mergeCell ref="A53:C53"/>
    <mergeCell ref="A45:Q45"/>
    <mergeCell ref="A36:C36"/>
    <mergeCell ref="A37:Q37"/>
    <mergeCell ref="H52:K52"/>
    <mergeCell ref="A7:D7"/>
    <mergeCell ref="A47:C47"/>
    <mergeCell ref="H47:K47"/>
    <mergeCell ref="A50:C50"/>
    <mergeCell ref="H50:K50"/>
    <mergeCell ref="B2:K2"/>
    <mergeCell ref="B3:K3"/>
    <mergeCell ref="A22:C22"/>
    <mergeCell ref="A20:C20"/>
    <mergeCell ref="A6:D6"/>
  </mergeCells>
  <phoneticPr fontId="26" type="noConversion"/>
  <printOptions horizontalCentered="1"/>
  <pageMargins left="0.23622047244094491" right="0.23622047244094491" top="0" bottom="0" header="0.31496062992125984" footer="0.31496062992125984"/>
  <pageSetup paperSize="9" scale="58" fitToHeight="0" orientation="landscape" r:id="rId1"/>
  <rowBreaks count="1" manualBreakCount="1">
    <brk id="28" max="16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9"/>
  <sheetViews>
    <sheetView showGridLines="0" view="pageBreakPreview" topLeftCell="A4" zoomScale="65" zoomScaleNormal="85" zoomScaleSheetLayoutView="65" workbookViewId="0">
      <selection activeCell="A7" sqref="A7:G7"/>
    </sheetView>
  </sheetViews>
  <sheetFormatPr defaultColWidth="12" defaultRowHeight="11.25"/>
  <cols>
    <col min="1" max="1" width="17.332031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2" s="1" customFormat="1" ht="42.75" customHeight="1" thickBot="1">
      <c r="A1" s="36"/>
      <c r="B1" s="33"/>
      <c r="C1" s="33"/>
      <c r="D1" s="32"/>
      <c r="E1" s="80" t="s">
        <v>15</v>
      </c>
      <c r="F1" s="33"/>
      <c r="G1" s="33"/>
      <c r="H1" s="33"/>
      <c r="I1" s="33"/>
      <c r="J1" s="35" t="str">
        <f>'TECHNICAL SHEET GARMENT'!J1</f>
        <v>WINTER 2018/19</v>
      </c>
      <c r="K1" s="33"/>
      <c r="L1" s="34"/>
    </row>
    <row r="2" spans="1:12" s="4" customFormat="1" ht="19.5">
      <c r="A2" s="127" t="str">
        <f>'TECHNICAL SHEET GARMENT'!A2</f>
        <v>LFV11492</v>
      </c>
      <c r="B2" s="709" t="str">
        <f>+'TECHNICAL SHEET GARMENT'!B2:I2</f>
        <v>LD ULSTER 3in1 JKT</v>
      </c>
      <c r="C2" s="709"/>
      <c r="D2" s="709"/>
      <c r="E2" s="709"/>
      <c r="F2" s="709"/>
      <c r="G2" s="709"/>
      <c r="H2" s="709"/>
      <c r="I2" s="709"/>
      <c r="J2" s="82" t="s">
        <v>2</v>
      </c>
      <c r="K2" s="83" t="str">
        <f>'TECHNICAL SHEET GARMENT'!K2</f>
        <v>V1</v>
      </c>
      <c r="L2" s="84"/>
    </row>
    <row r="3" spans="1:12" s="3" customFormat="1" ht="16.5">
      <c r="A3" s="421" t="str">
        <f>'TECHNICAL SHEET GARMENT'!A3</f>
        <v>FABRIC:</v>
      </c>
      <c r="B3" s="630" t="str">
        <f>+'TECHNICAL SHEET GARMENT'!B3:I3</f>
        <v>PFM0025V45 3L - FLYING TEX</v>
      </c>
      <c r="C3" s="630"/>
      <c r="D3" s="630"/>
      <c r="E3" s="630"/>
      <c r="F3" s="630"/>
      <c r="G3" s="630"/>
      <c r="H3" s="630"/>
      <c r="I3" s="630"/>
      <c r="J3" s="68" t="s">
        <v>14</v>
      </c>
      <c r="K3" s="68"/>
      <c r="L3" s="108" t="str">
        <f>'TECHNICAL SHEET GARMENT'!L3</f>
        <v>MARJORIE</v>
      </c>
    </row>
    <row r="4" spans="1:12" s="3" customFormat="1" ht="17.25" thickBot="1">
      <c r="A4" s="125" t="s">
        <v>1</v>
      </c>
      <c r="B4" s="55">
        <f ca="1">'TECHNICAL SHEET GARMENT'!B4</f>
        <v>43833</v>
      </c>
      <c r="C4" s="70"/>
      <c r="D4" s="70"/>
      <c r="E4" s="70"/>
      <c r="F4" s="70"/>
      <c r="G4" s="70"/>
      <c r="H4" s="70"/>
      <c r="I4" s="70"/>
      <c r="J4" s="85" t="str">
        <f>'TECHNICAL SHEET GARMENT'!J4</f>
        <v xml:space="preserve">SUPPLIER : </v>
      </c>
      <c r="K4" s="70"/>
      <c r="L4" s="301" t="str">
        <f>'TECHNICAL SHEET GARMENT'!L4</f>
        <v>PRIMA CHANNEL</v>
      </c>
    </row>
    <row r="5" spans="1:12" s="3" customFormat="1" ht="21" customHeight="1" thickBot="1">
      <c r="A5" s="718" t="s">
        <v>61</v>
      </c>
      <c r="B5" s="719"/>
      <c r="C5" s="719"/>
      <c r="D5" s="719"/>
      <c r="E5" s="719"/>
      <c r="F5" s="719"/>
      <c r="G5" s="719"/>
      <c r="H5" s="719"/>
      <c r="I5" s="719"/>
      <c r="J5" s="719"/>
      <c r="K5" s="719"/>
      <c r="L5" s="720"/>
    </row>
    <row r="6" spans="1:12" s="3" customFormat="1" ht="20.25" thickBot="1">
      <c r="A6" s="181" t="s">
        <v>13</v>
      </c>
      <c r="B6" s="156"/>
      <c r="C6" s="157"/>
      <c r="D6" s="157"/>
      <c r="E6" s="157"/>
      <c r="F6" s="79"/>
      <c r="G6" s="79"/>
      <c r="H6" s="182"/>
      <c r="I6" s="183" t="s">
        <v>6</v>
      </c>
      <c r="J6" s="184"/>
      <c r="K6" s="185"/>
      <c r="L6" s="186"/>
    </row>
    <row r="7" spans="1:12" s="1" customFormat="1" ht="225" customHeight="1" thickBot="1">
      <c r="A7" s="710" t="s">
        <v>152</v>
      </c>
      <c r="B7" s="711"/>
      <c r="C7" s="711"/>
      <c r="D7" s="711"/>
      <c r="E7" s="711"/>
      <c r="F7" s="711"/>
      <c r="G7" s="714"/>
      <c r="H7" s="712" t="s">
        <v>157</v>
      </c>
      <c r="I7" s="721"/>
      <c r="J7" s="721"/>
      <c r="K7" s="721"/>
      <c r="L7" s="722"/>
    </row>
    <row r="8" spans="1:12" s="1" customFormat="1" ht="167.25" customHeight="1" thickBot="1">
      <c r="A8" s="710" t="s">
        <v>153</v>
      </c>
      <c r="B8" s="711"/>
      <c r="C8" s="711"/>
      <c r="D8" s="388"/>
      <c r="E8" s="388"/>
      <c r="F8" s="388"/>
      <c r="G8" s="389"/>
      <c r="H8" s="712" t="s">
        <v>154</v>
      </c>
      <c r="I8" s="713"/>
      <c r="J8" s="390"/>
      <c r="K8" s="390"/>
      <c r="L8" s="391"/>
    </row>
    <row r="9" spans="1:12" s="1" customFormat="1" ht="109.5" customHeight="1" thickBot="1">
      <c r="A9" s="710" t="s">
        <v>155</v>
      </c>
      <c r="B9" s="711"/>
      <c r="C9" s="711"/>
      <c r="D9" s="711"/>
      <c r="E9" s="711"/>
      <c r="F9" s="711"/>
      <c r="G9" s="714"/>
      <c r="H9" s="715" t="s">
        <v>156</v>
      </c>
      <c r="I9" s="716"/>
      <c r="J9" s="716"/>
      <c r="K9" s="716"/>
      <c r="L9" s="717"/>
    </row>
  </sheetData>
  <mergeCells count="9">
    <mergeCell ref="B2:I2"/>
    <mergeCell ref="B3:I3"/>
    <mergeCell ref="A8:C8"/>
    <mergeCell ref="H8:I8"/>
    <mergeCell ref="A9:G9"/>
    <mergeCell ref="H9:L9"/>
    <mergeCell ref="A5:L5"/>
    <mergeCell ref="A7:G7"/>
    <mergeCell ref="H7:L7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76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N68"/>
  <sheetViews>
    <sheetView showGridLines="0" view="pageBreakPreview" zoomScale="60" zoomScaleNormal="85" workbookViewId="0">
      <selection activeCell="A5" sqref="A1:IV5"/>
    </sheetView>
  </sheetViews>
  <sheetFormatPr defaultColWidth="12" defaultRowHeight="11.25"/>
  <cols>
    <col min="1" max="1" width="5.33203125" style="99" customWidth="1"/>
    <col min="2" max="2" width="16.6640625" style="99" customWidth="1"/>
    <col min="3" max="3" width="20.33203125" style="99" customWidth="1"/>
    <col min="4" max="4" width="12" style="99"/>
    <col min="5" max="5" width="19.33203125" style="99" customWidth="1"/>
    <col min="6" max="6" width="62.33203125" style="99" bestFit="1" customWidth="1"/>
    <col min="7" max="7" width="21" style="99" customWidth="1"/>
    <col min="8" max="13" width="15.83203125" style="99" customWidth="1"/>
    <col min="14" max="14" width="5.1640625" style="99" customWidth="1"/>
    <col min="15" max="16384" width="12" style="99"/>
  </cols>
  <sheetData>
    <row r="1" spans="1:14" s="102" customFormat="1" ht="42.75" customHeight="1" thickBot="1">
      <c r="A1" s="101"/>
      <c r="B1" s="380"/>
      <c r="C1" s="380"/>
      <c r="D1" s="628" t="s">
        <v>111</v>
      </c>
      <c r="E1" s="628"/>
      <c r="F1" s="628"/>
      <c r="G1" s="628"/>
      <c r="H1" s="628"/>
      <c r="I1" s="628"/>
      <c r="J1" s="628"/>
      <c r="K1" s="628"/>
      <c r="L1" s="729" t="str">
        <f>'TECHNICAL SHEET GARMENT'!J1</f>
        <v>WINTER 2018/19</v>
      </c>
      <c r="M1" s="729"/>
      <c r="N1" s="381"/>
    </row>
    <row r="2" spans="1:14" s="4" customFormat="1" ht="21.75" customHeight="1">
      <c r="A2" s="378" t="str">
        <f>'TECHNICAL SHEET GARMENT'!A2</f>
        <v>LFV11492</v>
      </c>
      <c r="B2" s="646" t="str">
        <f>+'TECHNICAL SHEET GARMENT'!B2:I2</f>
        <v>LD ULSTER 3in1 JKT</v>
      </c>
      <c r="C2" s="646"/>
      <c r="D2" s="646"/>
      <c r="E2" s="646"/>
      <c r="F2" s="646"/>
      <c r="G2" s="646"/>
      <c r="H2" s="646"/>
      <c r="I2" s="646"/>
      <c r="J2" s="646"/>
      <c r="K2" s="646"/>
      <c r="L2" s="379" t="s">
        <v>2</v>
      </c>
      <c r="M2" s="379" t="str">
        <f>+'TECHNICAL SHEET GARMENT'!K2</f>
        <v>V1</v>
      </c>
      <c r="N2" s="65"/>
    </row>
    <row r="3" spans="1:14" s="3" customFormat="1" ht="21.75" customHeight="1">
      <c r="A3" s="105" t="str">
        <f>'TECHNICAL SHEET GARMENT'!A3</f>
        <v>FABRIC:</v>
      </c>
      <c r="B3" s="630" t="str">
        <f>+'TECHNICAL SHEET GARMENT'!B3:I3</f>
        <v>PFM0025V45 3L - FLYING TEX</v>
      </c>
      <c r="C3" s="630"/>
      <c r="D3" s="630"/>
      <c r="E3" s="630"/>
      <c r="F3" s="630"/>
      <c r="G3" s="630"/>
      <c r="H3" s="630"/>
      <c r="I3" s="630"/>
      <c r="J3" s="630"/>
      <c r="K3" s="630"/>
      <c r="L3" s="68" t="s">
        <v>14</v>
      </c>
      <c r="M3" s="72"/>
      <c r="N3" s="72"/>
    </row>
    <row r="4" spans="1:14" s="3" customFormat="1" ht="21.75" customHeight="1" thickBot="1">
      <c r="A4" s="150" t="s">
        <v>1</v>
      </c>
      <c r="B4" s="69">
        <f ca="1">'TECHNICAL SHEET GARMENT'!B4</f>
        <v>43833</v>
      </c>
      <c r="C4" s="69"/>
      <c r="D4" s="70"/>
      <c r="E4" s="70"/>
      <c r="F4" s="70"/>
      <c r="G4" s="70"/>
      <c r="H4" s="70"/>
      <c r="I4" s="70"/>
      <c r="J4" s="70"/>
      <c r="K4" s="70"/>
      <c r="L4" s="85" t="str">
        <f>'TECHNICAL SHEET GARMENT'!J4</f>
        <v xml:space="preserve">SUPPLIER : </v>
      </c>
      <c r="M4" s="73"/>
      <c r="N4" s="382"/>
    </row>
    <row r="5" spans="1:14" s="102" customFormat="1" ht="16.5">
      <c r="A5" s="120"/>
      <c r="B5" s="113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</row>
    <row r="6" spans="1:14" s="102" customFormat="1" ht="30.75" thickBot="1">
      <c r="A6" s="111"/>
      <c r="B6" s="12" t="s">
        <v>99</v>
      </c>
      <c r="C6" s="10"/>
      <c r="D6" s="567" t="s">
        <v>355</v>
      </c>
      <c r="E6" s="10"/>
      <c r="F6" s="10"/>
      <c r="G6" s="10"/>
      <c r="H6" s="10"/>
      <c r="I6" s="10"/>
      <c r="J6" s="10"/>
      <c r="K6" s="10"/>
      <c r="L6" s="10"/>
      <c r="M6" s="10"/>
    </row>
    <row r="7" spans="1:14" customFormat="1" ht="18.75">
      <c r="B7" s="723" t="s">
        <v>13</v>
      </c>
      <c r="C7" s="724"/>
      <c r="D7" s="724"/>
      <c r="E7" s="724"/>
      <c r="F7" s="724"/>
      <c r="G7" s="725"/>
      <c r="H7" s="726"/>
      <c r="I7" s="727"/>
      <c r="J7" s="727"/>
      <c r="K7" s="727"/>
      <c r="L7" s="727"/>
      <c r="M7" s="728"/>
    </row>
    <row r="8" spans="1:14" customFormat="1" ht="23.25">
      <c r="B8" s="332" t="s">
        <v>25</v>
      </c>
      <c r="C8" s="277"/>
      <c r="D8" s="277"/>
      <c r="E8" s="277"/>
      <c r="F8" s="277"/>
      <c r="G8" s="278" t="s">
        <v>18</v>
      </c>
      <c r="H8" s="546" t="s">
        <v>8</v>
      </c>
      <c r="I8" s="546" t="s">
        <v>9</v>
      </c>
      <c r="J8" s="547" t="s">
        <v>10</v>
      </c>
      <c r="K8" s="548" t="s">
        <v>11</v>
      </c>
      <c r="L8" s="547" t="s">
        <v>12</v>
      </c>
      <c r="M8" s="549" t="s">
        <v>23</v>
      </c>
    </row>
    <row r="9" spans="1:14" customFormat="1" ht="26.25">
      <c r="B9" s="271" t="s">
        <v>32</v>
      </c>
      <c r="C9" s="275" t="s">
        <v>104</v>
      </c>
      <c r="D9" s="273"/>
      <c r="E9" s="274"/>
      <c r="F9" s="486" t="s">
        <v>321</v>
      </c>
      <c r="G9" s="265" t="s">
        <v>21</v>
      </c>
      <c r="H9" s="556">
        <f>J9-4.8</f>
        <v>33.200000000000003</v>
      </c>
      <c r="I9" s="557">
        <f>J9-2.4</f>
        <v>35.6</v>
      </c>
      <c r="J9" s="550">
        <v>38</v>
      </c>
      <c r="K9" s="557">
        <f>J9+2.4</f>
        <v>40.4</v>
      </c>
      <c r="L9" s="557">
        <f>J9+4.8</f>
        <v>42.8</v>
      </c>
      <c r="M9" s="557">
        <f>J9+7.2</f>
        <v>45.2</v>
      </c>
    </row>
    <row r="10" spans="1:14" customFormat="1" ht="26.25">
      <c r="B10" s="253" t="s">
        <v>33</v>
      </c>
      <c r="C10" s="268" t="s">
        <v>19</v>
      </c>
      <c r="D10" s="245"/>
      <c r="E10" s="250"/>
      <c r="F10" s="487" t="s">
        <v>322</v>
      </c>
      <c r="G10" s="263" t="s">
        <v>20</v>
      </c>
      <c r="H10" s="558">
        <f>SUM(J10-6)</f>
        <v>46</v>
      </c>
      <c r="I10" s="559">
        <f>SUM(J10-3)</f>
        <v>49</v>
      </c>
      <c r="J10" s="550">
        <v>52</v>
      </c>
      <c r="K10" s="559">
        <f>SUM(J10+3)</f>
        <v>55</v>
      </c>
      <c r="L10" s="560">
        <f>SUM(J10+6)</f>
        <v>58</v>
      </c>
      <c r="M10" s="561">
        <f>J10+10</f>
        <v>62</v>
      </c>
    </row>
    <row r="11" spans="1:14" customFormat="1" ht="26.25">
      <c r="B11" s="253" t="s">
        <v>34</v>
      </c>
      <c r="C11" s="268" t="s">
        <v>105</v>
      </c>
      <c r="D11" s="245"/>
      <c r="E11" s="250"/>
      <c r="F11" s="487" t="s">
        <v>323</v>
      </c>
      <c r="G11" s="263" t="s">
        <v>20</v>
      </c>
      <c r="H11" s="558">
        <f>SUM(J11-6)</f>
        <v>46</v>
      </c>
      <c r="I11" s="559">
        <f>SUM(J11-3)</f>
        <v>49</v>
      </c>
      <c r="J11" s="550">
        <v>52</v>
      </c>
      <c r="K11" s="559">
        <f>SUM(J11+3)</f>
        <v>55</v>
      </c>
      <c r="L11" s="560">
        <f>SUM(J11+6)</f>
        <v>58</v>
      </c>
      <c r="M11" s="561">
        <f>J11+10</f>
        <v>62</v>
      </c>
    </row>
    <row r="12" spans="1:14" customFormat="1" ht="26.25">
      <c r="B12" s="257" t="s">
        <v>35</v>
      </c>
      <c r="C12" s="375" t="s">
        <v>73</v>
      </c>
      <c r="D12" s="376"/>
      <c r="E12" s="377"/>
      <c r="F12" s="488" t="s">
        <v>324</v>
      </c>
      <c r="G12" s="265" t="s">
        <v>20</v>
      </c>
      <c r="H12" s="558">
        <f>SUM(J12-6)</f>
        <v>50</v>
      </c>
      <c r="I12" s="559">
        <f>SUM(J12-3)</f>
        <v>53</v>
      </c>
      <c r="J12" s="550">
        <v>56</v>
      </c>
      <c r="K12" s="559">
        <f>SUM(J12+3)</f>
        <v>59</v>
      </c>
      <c r="L12" s="560">
        <f>SUM(J12+6)</f>
        <v>62</v>
      </c>
      <c r="M12" s="561">
        <f>J12+10</f>
        <v>66</v>
      </c>
    </row>
    <row r="13" spans="1:14" customFormat="1" ht="26.25">
      <c r="B13" s="257" t="s">
        <v>72</v>
      </c>
      <c r="C13" s="287" t="s">
        <v>74</v>
      </c>
      <c r="D13" s="279"/>
      <c r="E13" s="280"/>
      <c r="F13" s="489" t="s">
        <v>325</v>
      </c>
      <c r="G13" s="265" t="s">
        <v>20</v>
      </c>
      <c r="H13" s="562">
        <f>SUM(J13-2)</f>
        <v>68.5</v>
      </c>
      <c r="I13" s="560">
        <f>SUM(J13)</f>
        <v>70.5</v>
      </c>
      <c r="J13" s="550">
        <v>70.5</v>
      </c>
      <c r="K13" s="560">
        <f>SUM(J13)</f>
        <v>70.5</v>
      </c>
      <c r="L13" s="560">
        <f>SUM(J13+2)</f>
        <v>72.5</v>
      </c>
      <c r="M13" s="561">
        <f>J13+4</f>
        <v>74.5</v>
      </c>
    </row>
    <row r="14" spans="1:14" customFormat="1" ht="26.25">
      <c r="B14" s="257" t="s">
        <v>75</v>
      </c>
      <c r="C14" s="411" t="s">
        <v>76</v>
      </c>
      <c r="D14" s="279"/>
      <c r="E14" s="280"/>
      <c r="F14" s="489" t="s">
        <v>326</v>
      </c>
      <c r="G14" s="265" t="s">
        <v>21</v>
      </c>
      <c r="H14" s="562">
        <f>SUM(J14-1)</f>
        <v>18</v>
      </c>
      <c r="I14" s="560">
        <f>SUM(J14)</f>
        <v>19</v>
      </c>
      <c r="J14" s="550">
        <v>19</v>
      </c>
      <c r="K14" s="560">
        <f>SUM(J14)</f>
        <v>19</v>
      </c>
      <c r="L14" s="560">
        <f>SUM(J14+1)</f>
        <v>20</v>
      </c>
      <c r="M14" s="561">
        <f>SUM(J14+2)</f>
        <v>21</v>
      </c>
    </row>
    <row r="15" spans="1:14" customFormat="1" ht="26.25">
      <c r="B15" s="282" t="s">
        <v>30</v>
      </c>
      <c r="C15" s="283" t="s">
        <v>36</v>
      </c>
      <c r="D15" s="280"/>
      <c r="E15" s="280"/>
      <c r="F15" s="489" t="s">
        <v>327</v>
      </c>
      <c r="G15" s="265" t="s">
        <v>77</v>
      </c>
      <c r="H15" s="562">
        <f>SUM(J15-1.5)</f>
        <v>9.5</v>
      </c>
      <c r="I15" s="560">
        <f>SUM(J15-0.75)</f>
        <v>10.25</v>
      </c>
      <c r="J15" s="550">
        <v>11</v>
      </c>
      <c r="K15" s="560">
        <f>SUM(J15+0.75)</f>
        <v>11.75</v>
      </c>
      <c r="L15" s="560">
        <f>SUM(J15+1.5)</f>
        <v>12.5</v>
      </c>
      <c r="M15" s="561">
        <f>J15+2.5</f>
        <v>13.5</v>
      </c>
    </row>
    <row r="16" spans="1:14" customFormat="1" ht="26.25">
      <c r="B16" s="282" t="s">
        <v>98</v>
      </c>
      <c r="C16" s="283" t="s">
        <v>106</v>
      </c>
      <c r="D16" s="280"/>
      <c r="E16" s="280"/>
      <c r="F16" s="488" t="s">
        <v>328</v>
      </c>
      <c r="G16" s="265" t="s">
        <v>77</v>
      </c>
      <c r="H16" s="563">
        <f>SUM(J16-1.5)</f>
        <v>22</v>
      </c>
      <c r="I16" s="564">
        <f>SUM(J16-0.75)</f>
        <v>22.75</v>
      </c>
      <c r="J16" s="550">
        <v>23.5</v>
      </c>
      <c r="K16" s="564">
        <f>SUM(J16+0.75)</f>
        <v>24.25</v>
      </c>
      <c r="L16" s="564">
        <f>SUM(J16+1.5)</f>
        <v>25</v>
      </c>
      <c r="M16" s="565">
        <f>J16+2.25</f>
        <v>25.75</v>
      </c>
    </row>
    <row r="17" spans="2:14" customFormat="1" ht="26.25">
      <c r="B17" s="257" t="s">
        <v>37</v>
      </c>
      <c r="C17" s="375" t="s">
        <v>24</v>
      </c>
      <c r="D17" s="376"/>
      <c r="E17" s="377"/>
      <c r="F17" s="488" t="s">
        <v>329</v>
      </c>
      <c r="G17" s="265" t="s">
        <v>21</v>
      </c>
      <c r="H17" s="558">
        <f>SUM(J17-2)</f>
        <v>18.5</v>
      </c>
      <c r="I17" s="559">
        <f>SUM(J17-1)</f>
        <v>19.5</v>
      </c>
      <c r="J17" s="550">
        <v>20.5</v>
      </c>
      <c r="K17" s="559">
        <f>SUM(J17+1)</f>
        <v>21.5</v>
      </c>
      <c r="L17" s="559">
        <f>SUM(J17+2)</f>
        <v>22.5</v>
      </c>
      <c r="M17" s="566">
        <f>SUM(J17+3)</f>
        <v>23.5</v>
      </c>
    </row>
    <row r="18" spans="2:14" customFormat="1" ht="26.25">
      <c r="B18" s="257" t="s">
        <v>38</v>
      </c>
      <c r="C18" s="375" t="s">
        <v>109</v>
      </c>
      <c r="D18" s="376"/>
      <c r="E18" s="377"/>
      <c r="F18" s="488" t="s">
        <v>330</v>
      </c>
      <c r="G18" s="265" t="s">
        <v>21</v>
      </c>
      <c r="H18" s="558">
        <f>SUM(J18-1.5)</f>
        <v>15.5</v>
      </c>
      <c r="I18" s="559">
        <f>SUM(J18-0.75)</f>
        <v>16.25</v>
      </c>
      <c r="J18" s="550">
        <v>17</v>
      </c>
      <c r="K18" s="559">
        <f>SUM(J18+0.75)</f>
        <v>17.75</v>
      </c>
      <c r="L18" s="559">
        <f>SUM(J18+1.5)</f>
        <v>18.5</v>
      </c>
      <c r="M18" s="566">
        <f>SUM(J18+2.25)</f>
        <v>19.25</v>
      </c>
    </row>
    <row r="19" spans="2:14" customFormat="1" ht="26.25">
      <c r="B19" s="257" t="s">
        <v>40</v>
      </c>
      <c r="C19" s="375" t="s">
        <v>79</v>
      </c>
      <c r="D19" s="376"/>
      <c r="E19" s="377"/>
      <c r="F19" s="488" t="s">
        <v>331</v>
      </c>
      <c r="G19" s="265" t="s">
        <v>21</v>
      </c>
      <c r="H19" s="558">
        <f>SUM(J19-1.2)</f>
        <v>12.8</v>
      </c>
      <c r="I19" s="559">
        <f>SUM(J19-0.6)</f>
        <v>13.4</v>
      </c>
      <c r="J19" s="550">
        <v>14</v>
      </c>
      <c r="K19" s="559">
        <f>SUM(J19+0.6)</f>
        <v>14.6</v>
      </c>
      <c r="L19" s="559">
        <f>SUM(J19+1.2)</f>
        <v>15.2</v>
      </c>
      <c r="M19" s="566">
        <f>SUM(J19+1.8)</f>
        <v>15.8</v>
      </c>
    </row>
    <row r="20" spans="2:14" customFormat="1" ht="26.25">
      <c r="B20" s="282" t="s">
        <v>41</v>
      </c>
      <c r="C20" s="284" t="s">
        <v>42</v>
      </c>
      <c r="D20" s="285"/>
      <c r="E20" s="286"/>
      <c r="F20" s="490" t="s">
        <v>332</v>
      </c>
      <c r="G20" s="265" t="s">
        <v>20</v>
      </c>
      <c r="H20" s="562">
        <f>SUM(J20-1.6)</f>
        <v>62.9</v>
      </c>
      <c r="I20" s="560">
        <f>SUM(J20-0.8)</f>
        <v>63.7</v>
      </c>
      <c r="J20" s="550">
        <v>64.5</v>
      </c>
      <c r="K20" s="560">
        <f>SUM(J20+0.8)</f>
        <v>65.3</v>
      </c>
      <c r="L20" s="560">
        <f>SUM(J20+1.6)</f>
        <v>66.099999999999994</v>
      </c>
      <c r="M20" s="561">
        <f>SUM(J20+2.4)</f>
        <v>66.900000000000006</v>
      </c>
    </row>
    <row r="21" spans="2:14" customFormat="1" ht="26.25">
      <c r="B21" s="266" t="s">
        <v>26</v>
      </c>
      <c r="C21" s="246"/>
      <c r="D21" s="246"/>
      <c r="E21" s="246"/>
      <c r="F21" s="491"/>
      <c r="G21" s="262"/>
      <c r="H21" s="551"/>
      <c r="I21" s="551"/>
      <c r="J21" s="552"/>
      <c r="K21" s="551"/>
      <c r="L21" s="553"/>
      <c r="M21" s="554"/>
    </row>
    <row r="22" spans="2:14" customFormat="1" ht="26.25">
      <c r="B22" s="271" t="s">
        <v>43</v>
      </c>
      <c r="C22" s="272" t="s">
        <v>108</v>
      </c>
      <c r="D22" s="273"/>
      <c r="E22" s="274"/>
      <c r="F22" s="486" t="s">
        <v>333</v>
      </c>
      <c r="G22" s="265" t="s">
        <v>21</v>
      </c>
      <c r="H22" s="562">
        <f>J22-3.6</f>
        <v>35.9</v>
      </c>
      <c r="I22" s="560">
        <f>J22-1.8</f>
        <v>37.700000000000003</v>
      </c>
      <c r="J22" s="550">
        <v>39.5</v>
      </c>
      <c r="K22" s="560">
        <f>J22+1.8</f>
        <v>41.3</v>
      </c>
      <c r="L22" s="560">
        <f>J22+3.6</f>
        <v>43.1</v>
      </c>
      <c r="M22" s="561">
        <f>J22+5.4</f>
        <v>44.9</v>
      </c>
    </row>
    <row r="23" spans="2:14" customFormat="1" ht="26.25">
      <c r="B23" s="335" t="s">
        <v>9</v>
      </c>
      <c r="C23" s="336" t="s">
        <v>22</v>
      </c>
      <c r="D23" s="285"/>
      <c r="E23" s="286"/>
      <c r="F23" s="490" t="s">
        <v>334</v>
      </c>
      <c r="G23" s="265" t="s">
        <v>20</v>
      </c>
      <c r="H23" s="562">
        <f>SUM(J23-2)</f>
        <v>69</v>
      </c>
      <c r="I23" s="560">
        <f>SUM(J23)</f>
        <v>71</v>
      </c>
      <c r="J23" s="550">
        <v>71</v>
      </c>
      <c r="K23" s="560">
        <f>SUM(J23)</f>
        <v>71</v>
      </c>
      <c r="L23" s="560">
        <f>SUM(J23+2)</f>
        <v>73</v>
      </c>
      <c r="M23" s="561">
        <f>J23+4</f>
        <v>75</v>
      </c>
    </row>
    <row r="24" spans="2:14" customFormat="1" ht="27.75">
      <c r="B24" s="257" t="s">
        <v>80</v>
      </c>
      <c r="C24" s="484" t="s">
        <v>81</v>
      </c>
      <c r="D24" s="485"/>
      <c r="E24" s="485"/>
      <c r="F24" s="492" t="s">
        <v>335</v>
      </c>
      <c r="G24" s="265" t="s">
        <v>21</v>
      </c>
      <c r="H24" s="562">
        <f>SUM(J24-1)</f>
        <v>18</v>
      </c>
      <c r="I24" s="560">
        <f>SUM(J24-0.5)</f>
        <v>18.5</v>
      </c>
      <c r="J24" s="550">
        <v>19</v>
      </c>
      <c r="K24" s="560">
        <f>SUM(J24+0.5)</f>
        <v>19.5</v>
      </c>
      <c r="L24" s="560">
        <f>SUM(J24+1)</f>
        <v>20</v>
      </c>
      <c r="M24" s="561">
        <f>SUM(J24+1.5)</f>
        <v>20.5</v>
      </c>
    </row>
    <row r="25" spans="2:14" customFormat="1" ht="26.25">
      <c r="B25" s="266" t="s">
        <v>27</v>
      </c>
      <c r="C25" s="246"/>
      <c r="D25" s="246"/>
      <c r="E25" s="246"/>
      <c r="F25" s="491"/>
      <c r="G25" s="262"/>
      <c r="H25" s="551"/>
      <c r="I25" s="551"/>
      <c r="J25" s="552"/>
      <c r="K25" s="551"/>
      <c r="L25" s="553"/>
      <c r="M25" s="554"/>
      <c r="N25" s="23"/>
    </row>
    <row r="26" spans="2:14" customFormat="1" ht="26.25">
      <c r="B26" s="249" t="s">
        <v>68</v>
      </c>
      <c r="C26" s="251" t="s">
        <v>69</v>
      </c>
      <c r="D26" s="261"/>
      <c r="E26" s="252"/>
      <c r="F26" s="493" t="s">
        <v>336</v>
      </c>
      <c r="G26" s="263" t="s">
        <v>20</v>
      </c>
      <c r="H26" s="558">
        <f>SUM(J26-1.2)</f>
        <v>18.8</v>
      </c>
      <c r="I26" s="559">
        <f>SUM(J26-0.6)</f>
        <v>19.399999999999999</v>
      </c>
      <c r="J26" s="555">
        <v>20</v>
      </c>
      <c r="K26" s="559">
        <f>SUM(J26+0.6)</f>
        <v>20.6</v>
      </c>
      <c r="L26" s="560">
        <f>SUM(J26+1.2)</f>
        <v>21.2</v>
      </c>
      <c r="M26" s="561">
        <f>J26+1.8</f>
        <v>21.8</v>
      </c>
      <c r="N26" s="23"/>
    </row>
    <row r="27" spans="2:14" customFormat="1" ht="26.25">
      <c r="B27" s="249" t="s">
        <v>70</v>
      </c>
      <c r="C27" s="251" t="s">
        <v>71</v>
      </c>
      <c r="D27" s="261"/>
      <c r="E27" s="252"/>
      <c r="F27" s="493" t="s">
        <v>337</v>
      </c>
      <c r="G27" s="263" t="s">
        <v>20</v>
      </c>
      <c r="H27" s="558">
        <f>SUM(J27-0.6)</f>
        <v>8.9</v>
      </c>
      <c r="I27" s="559">
        <f>SUM(J27-0.3)</f>
        <v>9.1999999999999993</v>
      </c>
      <c r="J27" s="555">
        <v>9.5</v>
      </c>
      <c r="K27" s="559">
        <f>SUM(J27+0.3)</f>
        <v>9.8000000000000007</v>
      </c>
      <c r="L27" s="560">
        <f>SUM(J27+0.6)</f>
        <v>10.1</v>
      </c>
      <c r="M27" s="561">
        <f>J27+0.9</f>
        <v>10.4</v>
      </c>
      <c r="N27" s="23"/>
    </row>
    <row r="28" spans="2:14" customFormat="1" ht="26.25">
      <c r="B28" s="249" t="s">
        <v>44</v>
      </c>
      <c r="C28" s="251" t="s">
        <v>97</v>
      </c>
      <c r="D28" s="261"/>
      <c r="E28" s="252"/>
      <c r="F28" s="493" t="s">
        <v>338</v>
      </c>
      <c r="G28" s="263" t="s">
        <v>20</v>
      </c>
      <c r="H28" s="558">
        <f>SUM(J28-3)</f>
        <v>50</v>
      </c>
      <c r="I28" s="559">
        <f>SUM(J28-1.5)</f>
        <v>51.5</v>
      </c>
      <c r="J28" s="555">
        <v>53</v>
      </c>
      <c r="K28" s="559">
        <f>SUM(J28+1.5)</f>
        <v>54.5</v>
      </c>
      <c r="L28" s="559">
        <f>SUM(J28+3)</f>
        <v>56</v>
      </c>
      <c r="M28" s="566">
        <f>SUM(J28+4.5)</f>
        <v>57.5</v>
      </c>
      <c r="N28" s="23"/>
    </row>
    <row r="29" spans="2:14" customFormat="1" ht="26.25">
      <c r="B29" s="249" t="s">
        <v>176</v>
      </c>
      <c r="C29" s="269" t="s">
        <v>177</v>
      </c>
      <c r="D29" s="245"/>
      <c r="E29" s="250"/>
      <c r="F29" s="487" t="s">
        <v>339</v>
      </c>
      <c r="G29" s="263" t="s">
        <v>20</v>
      </c>
      <c r="H29" s="558">
        <f>SUM(J29-3)</f>
        <v>49</v>
      </c>
      <c r="I29" s="559">
        <f>SUM(J29-1.5)</f>
        <v>50.5</v>
      </c>
      <c r="J29" s="555">
        <v>52</v>
      </c>
      <c r="K29" s="559">
        <f>SUM(J29+1.5)</f>
        <v>53.5</v>
      </c>
      <c r="L29" s="559">
        <f>SUM(J29+3)</f>
        <v>55</v>
      </c>
      <c r="M29" s="566">
        <f>SUM(J29+4.5)</f>
        <v>56.5</v>
      </c>
      <c r="N29" s="23"/>
    </row>
    <row r="30" spans="2:14" customFormat="1" ht="26.25">
      <c r="B30" s="267" t="s">
        <v>45</v>
      </c>
      <c r="C30" s="248" t="s">
        <v>291</v>
      </c>
      <c r="D30" s="254"/>
      <c r="E30" s="255"/>
      <c r="F30" s="494" t="s">
        <v>340</v>
      </c>
      <c r="G30" s="263" t="s">
        <v>21</v>
      </c>
      <c r="H30" s="558">
        <f>SUM(J30)</f>
        <v>9</v>
      </c>
      <c r="I30" s="559">
        <f>SUM(J30)</f>
        <v>9</v>
      </c>
      <c r="J30" s="555">
        <v>9</v>
      </c>
      <c r="K30" s="559">
        <f>SUM(J30)</f>
        <v>9</v>
      </c>
      <c r="L30" s="559">
        <f>SUM(J30)</f>
        <v>9</v>
      </c>
      <c r="M30" s="566">
        <f>SUM(K30)</f>
        <v>9</v>
      </c>
      <c r="N30" s="23"/>
    </row>
    <row r="31" spans="2:14" customFormat="1" ht="26.25">
      <c r="B31" s="266" t="s">
        <v>28</v>
      </c>
      <c r="C31" s="246"/>
      <c r="D31" s="246"/>
      <c r="E31" s="246"/>
      <c r="F31" s="491"/>
      <c r="G31" s="262"/>
      <c r="H31" s="551"/>
      <c r="I31" s="551"/>
      <c r="J31" s="552"/>
      <c r="K31" s="551"/>
      <c r="L31" s="553"/>
      <c r="M31" s="554"/>
      <c r="N31" s="23"/>
    </row>
    <row r="32" spans="2:14" customFormat="1" ht="26.25">
      <c r="B32" s="249" t="s">
        <v>178</v>
      </c>
      <c r="C32" s="251" t="s">
        <v>179</v>
      </c>
      <c r="D32" s="261"/>
      <c r="E32" s="252"/>
      <c r="F32" s="493" t="s">
        <v>341</v>
      </c>
      <c r="G32" s="263" t="s">
        <v>20</v>
      </c>
      <c r="H32" s="558">
        <f>SUM(J32-1.2)</f>
        <v>47.8</v>
      </c>
      <c r="I32" s="559">
        <f>SUM(J32-0.6)</f>
        <v>48.4</v>
      </c>
      <c r="J32" s="555">
        <v>49</v>
      </c>
      <c r="K32" s="559">
        <f>SUM(J32+0.6)</f>
        <v>49.6</v>
      </c>
      <c r="L32" s="560">
        <f>SUM(J32+1.2)</f>
        <v>50.2</v>
      </c>
      <c r="M32" s="561">
        <f>J32+1.8</f>
        <v>50.8</v>
      </c>
      <c r="N32" s="23"/>
    </row>
    <row r="33" spans="1:14" customFormat="1" ht="26.25">
      <c r="B33" s="249" t="s">
        <v>46</v>
      </c>
      <c r="C33" s="269" t="s">
        <v>90</v>
      </c>
      <c r="D33" s="245"/>
      <c r="E33" s="250"/>
      <c r="F33" s="487" t="s">
        <v>342</v>
      </c>
      <c r="G33" s="263" t="s">
        <v>21</v>
      </c>
      <c r="H33" s="558">
        <f>SUM(J33-1.4)</f>
        <v>24.6</v>
      </c>
      <c r="I33" s="559">
        <f>SUM(J33-0.7)</f>
        <v>25.3</v>
      </c>
      <c r="J33" s="555">
        <v>26</v>
      </c>
      <c r="K33" s="559">
        <f>SUM(J33+0.7)</f>
        <v>26.7</v>
      </c>
      <c r="L33" s="559">
        <f>SUM(J33+1.4)</f>
        <v>27.4</v>
      </c>
      <c r="M33" s="566">
        <f>J33+2.1</f>
        <v>28.1</v>
      </c>
      <c r="N33" s="23"/>
    </row>
    <row r="34" spans="1:14" customFormat="1" ht="26.25">
      <c r="B34" s="267" t="s">
        <v>95</v>
      </c>
      <c r="C34" s="248" t="s">
        <v>96</v>
      </c>
      <c r="D34" s="254"/>
      <c r="E34" s="255"/>
      <c r="F34" s="494" t="s">
        <v>343</v>
      </c>
      <c r="G34" s="310" t="s">
        <v>21</v>
      </c>
      <c r="H34" s="558">
        <f>SUM(J34)</f>
        <v>33</v>
      </c>
      <c r="I34" s="559">
        <f>SUM(J34)</f>
        <v>33</v>
      </c>
      <c r="J34" s="555">
        <v>33</v>
      </c>
      <c r="K34" s="559">
        <f>SUM(J34+0.45)</f>
        <v>33.450000000000003</v>
      </c>
      <c r="L34" s="560">
        <f>SUM(J34+0.9)</f>
        <v>33.9</v>
      </c>
      <c r="M34" s="561">
        <f>J34+1.35</f>
        <v>34.35</v>
      </c>
      <c r="N34" s="23"/>
    </row>
    <row r="35" spans="1:14" customFormat="1" ht="26.25">
      <c r="B35" s="249" t="s">
        <v>82</v>
      </c>
      <c r="C35" s="268" t="s">
        <v>83</v>
      </c>
      <c r="D35" s="245"/>
      <c r="E35" s="250"/>
      <c r="F35" s="495" t="s">
        <v>344</v>
      </c>
      <c r="G35" s="263" t="s">
        <v>21</v>
      </c>
      <c r="H35" s="558">
        <f>SUM(J35)</f>
        <v>33</v>
      </c>
      <c r="I35" s="559">
        <f>SUM(J35)</f>
        <v>33</v>
      </c>
      <c r="J35" s="555">
        <v>33</v>
      </c>
      <c r="K35" s="559">
        <f>SUM(J35+0.45)</f>
        <v>33.450000000000003</v>
      </c>
      <c r="L35" s="560">
        <f>SUM(J35+0.9)</f>
        <v>33.9</v>
      </c>
      <c r="M35" s="561">
        <f>J35+1.35</f>
        <v>34.35</v>
      </c>
    </row>
    <row r="36" spans="1:14" customFormat="1" ht="26.25">
      <c r="B36" s="337" t="s">
        <v>84</v>
      </c>
      <c r="C36" s="338"/>
      <c r="D36" s="338"/>
      <c r="E36" s="338"/>
      <c r="F36" s="496"/>
      <c r="G36" s="276"/>
      <c r="H36" s="551"/>
      <c r="I36" s="551"/>
      <c r="J36" s="552"/>
      <c r="K36" s="551"/>
      <c r="L36" s="553"/>
      <c r="M36" s="554"/>
    </row>
    <row r="37" spans="1:14" customFormat="1" ht="26.25">
      <c r="B37" s="271" t="s">
        <v>85</v>
      </c>
      <c r="C37" s="272" t="s">
        <v>86</v>
      </c>
      <c r="D37" s="273"/>
      <c r="E37" s="274"/>
      <c r="F37" s="486" t="s">
        <v>345</v>
      </c>
      <c r="G37" s="265" t="s">
        <v>21</v>
      </c>
      <c r="H37" s="562">
        <f>SUM(J37-2)</f>
        <v>69</v>
      </c>
      <c r="I37" s="560">
        <f>SUM(J37)</f>
        <v>71</v>
      </c>
      <c r="J37" s="550">
        <v>71</v>
      </c>
      <c r="K37" s="560">
        <f>SUM(J37)</f>
        <v>71</v>
      </c>
      <c r="L37" s="560">
        <f>SUM(J37+2)</f>
        <v>73</v>
      </c>
      <c r="M37" s="561">
        <f>J37+4</f>
        <v>75</v>
      </c>
    </row>
    <row r="38" spans="1:14" customFormat="1" ht="26.25">
      <c r="B38" s="249" t="s">
        <v>87</v>
      </c>
      <c r="C38" s="251" t="s">
        <v>88</v>
      </c>
      <c r="D38" s="261"/>
      <c r="E38" s="252"/>
      <c r="F38" s="493" t="s">
        <v>346</v>
      </c>
      <c r="G38" s="263" t="s">
        <v>21</v>
      </c>
      <c r="H38" s="543">
        <f>SUM(J38-1)</f>
        <v>17</v>
      </c>
      <c r="I38" s="543">
        <f>J38</f>
        <v>18</v>
      </c>
      <c r="J38" s="550">
        <v>18</v>
      </c>
      <c r="K38" s="543">
        <f>J38</f>
        <v>18</v>
      </c>
      <c r="L38" s="544">
        <f>SUM(J38+1)</f>
        <v>19</v>
      </c>
      <c r="M38" s="545">
        <f>SUM(J38+1)</f>
        <v>19</v>
      </c>
    </row>
    <row r="39" spans="1:14" customFormat="1" ht="18.75">
      <c r="A39" s="23"/>
      <c r="B39" s="143"/>
      <c r="C39" s="143"/>
      <c r="D39" s="369"/>
      <c r="E39" s="370"/>
      <c r="F39" s="371"/>
      <c r="G39" s="143"/>
      <c r="H39" s="143"/>
      <c r="I39" s="143"/>
      <c r="J39" s="372"/>
      <c r="K39" s="372"/>
      <c r="L39" s="373"/>
      <c r="M39" s="374"/>
    </row>
    <row r="40" spans="1:14" customFormat="1" ht="30.75" thickBot="1">
      <c r="A40" s="23"/>
      <c r="B40" s="12" t="s">
        <v>118</v>
      </c>
      <c r="C40" s="143"/>
      <c r="D40" s="567" t="s">
        <v>356</v>
      </c>
      <c r="E40" s="370"/>
      <c r="F40" s="371"/>
      <c r="G40" s="143"/>
      <c r="H40" s="143"/>
      <c r="I40" s="143"/>
      <c r="J40" s="372"/>
      <c r="K40" s="372"/>
      <c r="L40" s="373"/>
      <c r="M40" s="374"/>
    </row>
    <row r="41" spans="1:14" customFormat="1" ht="18.75">
      <c r="B41" s="723" t="s">
        <v>13</v>
      </c>
      <c r="C41" s="724"/>
      <c r="D41" s="724"/>
      <c r="E41" s="724"/>
      <c r="F41" s="724"/>
      <c r="G41" s="725"/>
      <c r="H41" s="726"/>
      <c r="I41" s="727"/>
      <c r="J41" s="727"/>
      <c r="K41" s="727"/>
      <c r="L41" s="727"/>
      <c r="M41" s="728"/>
    </row>
    <row r="42" spans="1:14" customFormat="1" ht="23.25">
      <c r="B42" s="332" t="s">
        <v>25</v>
      </c>
      <c r="C42" s="277"/>
      <c r="D42" s="277"/>
      <c r="E42" s="277"/>
      <c r="F42" s="277"/>
      <c r="G42" s="278" t="s">
        <v>18</v>
      </c>
      <c r="H42" s="523" t="s">
        <v>8</v>
      </c>
      <c r="I42" s="523" t="s">
        <v>9</v>
      </c>
      <c r="J42" s="524" t="s">
        <v>10</v>
      </c>
      <c r="K42" s="525" t="s">
        <v>11</v>
      </c>
      <c r="L42" s="526" t="s">
        <v>12</v>
      </c>
      <c r="M42" s="527" t="s">
        <v>23</v>
      </c>
    </row>
    <row r="43" spans="1:14" customFormat="1" ht="26.25">
      <c r="B43" s="271" t="s">
        <v>32</v>
      </c>
      <c r="C43" s="275" t="s">
        <v>104</v>
      </c>
      <c r="D43" s="273"/>
      <c r="E43" s="274"/>
      <c r="F43" s="513" t="s">
        <v>321</v>
      </c>
      <c r="G43" s="265" t="s">
        <v>21</v>
      </c>
      <c r="H43" s="528">
        <f>J43-4.8</f>
        <v>32.200000000000003</v>
      </c>
      <c r="I43" s="529">
        <f>J43-2.4</f>
        <v>34.6</v>
      </c>
      <c r="J43" s="530">
        <v>37</v>
      </c>
      <c r="K43" s="529">
        <f>J43+2.4</f>
        <v>39.4</v>
      </c>
      <c r="L43" s="529">
        <f>J43+4.8</f>
        <v>41.8</v>
      </c>
      <c r="M43" s="529">
        <f>J43+7.2</f>
        <v>44.2</v>
      </c>
    </row>
    <row r="44" spans="1:14" customFormat="1" ht="26.25">
      <c r="B44" s="253" t="s">
        <v>33</v>
      </c>
      <c r="C44" s="268" t="s">
        <v>19</v>
      </c>
      <c r="D44" s="245"/>
      <c r="E44" s="250"/>
      <c r="F44" s="514" t="s">
        <v>322</v>
      </c>
      <c r="G44" s="263" t="s">
        <v>20</v>
      </c>
      <c r="H44" s="531">
        <f>SUM(J44-6)</f>
        <v>44</v>
      </c>
      <c r="I44" s="532">
        <f>SUM(J44-3)</f>
        <v>47</v>
      </c>
      <c r="J44" s="508">
        <v>50</v>
      </c>
      <c r="K44" s="532">
        <f>SUM(J44+3)</f>
        <v>53</v>
      </c>
      <c r="L44" s="533">
        <f>SUM(J44+6)</f>
        <v>56</v>
      </c>
      <c r="M44" s="534">
        <f>J44+10</f>
        <v>60</v>
      </c>
    </row>
    <row r="45" spans="1:14" customFormat="1" ht="26.25">
      <c r="B45" s="253" t="s">
        <v>34</v>
      </c>
      <c r="C45" s="268" t="s">
        <v>105</v>
      </c>
      <c r="D45" s="245"/>
      <c r="E45" s="250"/>
      <c r="F45" s="514" t="s">
        <v>323</v>
      </c>
      <c r="G45" s="263" t="s">
        <v>20</v>
      </c>
      <c r="H45" s="531">
        <f>SUM(J45-6)</f>
        <v>39</v>
      </c>
      <c r="I45" s="532">
        <f>SUM(J45-3)</f>
        <v>42</v>
      </c>
      <c r="J45" s="508">
        <v>45</v>
      </c>
      <c r="K45" s="532">
        <f>SUM(J45+3)</f>
        <v>48</v>
      </c>
      <c r="L45" s="533">
        <f>SUM(J45+6)</f>
        <v>51</v>
      </c>
      <c r="M45" s="534">
        <f>J45+10</f>
        <v>55</v>
      </c>
    </row>
    <row r="46" spans="1:14" customFormat="1" ht="27.75">
      <c r="B46" s="253" t="s">
        <v>181</v>
      </c>
      <c r="C46" s="268" t="s">
        <v>182</v>
      </c>
      <c r="D46" s="245"/>
      <c r="E46" s="250"/>
      <c r="F46" s="515" t="s">
        <v>324</v>
      </c>
      <c r="G46" s="263" t="s">
        <v>20</v>
      </c>
      <c r="H46" s="531">
        <f>SUM(J46-6)</f>
        <v>46</v>
      </c>
      <c r="I46" s="532">
        <f>SUM(J46-3)</f>
        <v>49</v>
      </c>
      <c r="J46" s="508">
        <v>52</v>
      </c>
      <c r="K46" s="532">
        <f>SUM(J46+3)</f>
        <v>55</v>
      </c>
      <c r="L46" s="533">
        <f>SUM(J46+6)</f>
        <v>58</v>
      </c>
      <c r="M46" s="534">
        <f>J46+10</f>
        <v>62</v>
      </c>
    </row>
    <row r="47" spans="1:14" customFormat="1" ht="26.25">
      <c r="B47" s="257" t="s">
        <v>72</v>
      </c>
      <c r="C47" s="287" t="s">
        <v>74</v>
      </c>
      <c r="D47" s="279"/>
      <c r="E47" s="280"/>
      <c r="F47" s="516" t="s">
        <v>325</v>
      </c>
      <c r="G47" s="265" t="s">
        <v>20</v>
      </c>
      <c r="H47" s="535">
        <f>SUM(J47-2)</f>
        <v>63</v>
      </c>
      <c r="I47" s="533">
        <f>SUM(J47)</f>
        <v>65</v>
      </c>
      <c r="J47" s="506">
        <v>65</v>
      </c>
      <c r="K47" s="533">
        <f>SUM(J47)</f>
        <v>65</v>
      </c>
      <c r="L47" s="533">
        <f>SUM(J47+2)</f>
        <v>67</v>
      </c>
      <c r="M47" s="534">
        <f>J47+4</f>
        <v>69</v>
      </c>
    </row>
    <row r="48" spans="1:14" customFormat="1" ht="26.25">
      <c r="B48" s="257" t="s">
        <v>75</v>
      </c>
      <c r="C48" s="411" t="s">
        <v>76</v>
      </c>
      <c r="D48" s="279"/>
      <c r="E48" s="280"/>
      <c r="F48" s="516" t="s">
        <v>347</v>
      </c>
      <c r="G48" s="265" t="s">
        <v>21</v>
      </c>
      <c r="H48" s="535">
        <f>SUM(J48-1)</f>
        <v>18</v>
      </c>
      <c r="I48" s="533">
        <f>SUM(J48)</f>
        <v>19</v>
      </c>
      <c r="J48" s="506">
        <v>19</v>
      </c>
      <c r="K48" s="533">
        <f>SUM(J48)</f>
        <v>19</v>
      </c>
      <c r="L48" s="533">
        <f>SUM(J48+1)</f>
        <v>20</v>
      </c>
      <c r="M48" s="534">
        <f>SUM(J48+2)</f>
        <v>21</v>
      </c>
    </row>
    <row r="49" spans="2:13" customFormat="1" ht="26.25">
      <c r="B49" s="282" t="s">
        <v>30</v>
      </c>
      <c r="C49" s="283" t="s">
        <v>36</v>
      </c>
      <c r="D49" s="280"/>
      <c r="E49" s="280"/>
      <c r="F49" s="516" t="s">
        <v>327</v>
      </c>
      <c r="G49" s="265" t="s">
        <v>77</v>
      </c>
      <c r="H49" s="535">
        <f>SUM(J49-1.5)</f>
        <v>10</v>
      </c>
      <c r="I49" s="533">
        <f>SUM(J49-0.75)</f>
        <v>10.75</v>
      </c>
      <c r="J49" s="506">
        <v>11.5</v>
      </c>
      <c r="K49" s="533">
        <f>SUM(J49+0.75)</f>
        <v>12.25</v>
      </c>
      <c r="L49" s="533">
        <f>SUM(J49+1.5)</f>
        <v>13</v>
      </c>
      <c r="M49" s="534">
        <f>J49+2.5</f>
        <v>14</v>
      </c>
    </row>
    <row r="50" spans="2:13" customFormat="1" ht="26.25">
      <c r="B50" s="282" t="s">
        <v>98</v>
      </c>
      <c r="C50" s="283" t="s">
        <v>106</v>
      </c>
      <c r="D50" s="280"/>
      <c r="E50" s="280"/>
      <c r="F50" s="517" t="s">
        <v>328</v>
      </c>
      <c r="G50" s="265" t="s">
        <v>77</v>
      </c>
      <c r="H50" s="536">
        <f>SUM(J50-1.5)</f>
        <v>20.5</v>
      </c>
      <c r="I50" s="537">
        <f>SUM(J50-0.75)</f>
        <v>21.25</v>
      </c>
      <c r="J50" s="506">
        <v>22</v>
      </c>
      <c r="K50" s="537">
        <f>SUM(J50+0.75)</f>
        <v>22.75</v>
      </c>
      <c r="L50" s="537">
        <f>SUM(J50+1.5)</f>
        <v>23.5</v>
      </c>
      <c r="M50" s="538">
        <f>J50+2.25</f>
        <v>24.25</v>
      </c>
    </row>
    <row r="51" spans="2:13" customFormat="1" ht="26.25">
      <c r="B51" s="257" t="s">
        <v>37</v>
      </c>
      <c r="C51" s="375" t="s">
        <v>24</v>
      </c>
      <c r="D51" s="376"/>
      <c r="E51" s="377"/>
      <c r="F51" s="517" t="s">
        <v>329</v>
      </c>
      <c r="G51" s="265" t="s">
        <v>21</v>
      </c>
      <c r="H51" s="531">
        <f>SUM(J51-2)</f>
        <v>17</v>
      </c>
      <c r="I51" s="532">
        <f>SUM(J51-1)</f>
        <v>18</v>
      </c>
      <c r="J51" s="506">
        <v>19</v>
      </c>
      <c r="K51" s="532">
        <f>SUM(J51+1)</f>
        <v>20</v>
      </c>
      <c r="L51" s="532">
        <f>SUM(J51+2)</f>
        <v>21</v>
      </c>
      <c r="M51" s="539">
        <f>SUM(J51+3)</f>
        <v>22</v>
      </c>
    </row>
    <row r="52" spans="2:13" customFormat="1" ht="26.25">
      <c r="B52" s="257" t="s">
        <v>38</v>
      </c>
      <c r="C52" s="375" t="s">
        <v>109</v>
      </c>
      <c r="D52" s="376"/>
      <c r="E52" s="377"/>
      <c r="F52" s="517" t="s">
        <v>348</v>
      </c>
      <c r="G52" s="265" t="s">
        <v>21</v>
      </c>
      <c r="H52" s="531">
        <f>SUM(J52-1.5)</f>
        <v>13.5</v>
      </c>
      <c r="I52" s="532">
        <f>SUM(J52-0.75)</f>
        <v>14.25</v>
      </c>
      <c r="J52" s="506">
        <v>15</v>
      </c>
      <c r="K52" s="532">
        <f>SUM(J52+0.75)</f>
        <v>15.75</v>
      </c>
      <c r="L52" s="532">
        <f>SUM(J52+1.5)</f>
        <v>16.5</v>
      </c>
      <c r="M52" s="539">
        <f>SUM(J52+2.25)</f>
        <v>17.25</v>
      </c>
    </row>
    <row r="53" spans="2:13" customFormat="1" ht="26.25">
      <c r="B53" s="257" t="s">
        <v>40</v>
      </c>
      <c r="C53" s="375" t="s">
        <v>79</v>
      </c>
      <c r="D53" s="376"/>
      <c r="E53" s="377"/>
      <c r="F53" s="517" t="s">
        <v>331</v>
      </c>
      <c r="G53" s="265" t="s">
        <v>21</v>
      </c>
      <c r="H53" s="531">
        <f>SUM(J53-1.2)</f>
        <v>11.3</v>
      </c>
      <c r="I53" s="532">
        <f>SUM(J53-0.6)</f>
        <v>11.9</v>
      </c>
      <c r="J53" s="506">
        <v>12.5</v>
      </c>
      <c r="K53" s="532">
        <f>SUM(J53+0.6)</f>
        <v>13.1</v>
      </c>
      <c r="L53" s="532">
        <f>SUM(J53+1.2)</f>
        <v>13.7</v>
      </c>
      <c r="M53" s="539">
        <f>SUM(J53+1.8)</f>
        <v>14.3</v>
      </c>
    </row>
    <row r="54" spans="2:13" customFormat="1" ht="26.25">
      <c r="B54" s="282" t="s">
        <v>41</v>
      </c>
      <c r="C54" s="284" t="s">
        <v>42</v>
      </c>
      <c r="D54" s="285"/>
      <c r="E54" s="286"/>
      <c r="F54" s="518" t="s">
        <v>332</v>
      </c>
      <c r="G54" s="265" t="s">
        <v>20</v>
      </c>
      <c r="H54" s="535">
        <f>SUM(J54-1.6)</f>
        <v>60.4</v>
      </c>
      <c r="I54" s="533">
        <f>SUM(J54-0.8)</f>
        <v>61.2</v>
      </c>
      <c r="J54" s="506">
        <v>62</v>
      </c>
      <c r="K54" s="533">
        <f>SUM(J54+0.8)</f>
        <v>62.8</v>
      </c>
      <c r="L54" s="533">
        <f>SUM(J54+1.6)</f>
        <v>63.6</v>
      </c>
      <c r="M54" s="534">
        <f>SUM(J54+2.4)</f>
        <v>64.400000000000006</v>
      </c>
    </row>
    <row r="55" spans="2:13" customFormat="1" ht="26.25">
      <c r="B55" s="266" t="s">
        <v>26</v>
      </c>
      <c r="C55" s="246"/>
      <c r="D55" s="246"/>
      <c r="E55" s="246"/>
      <c r="F55" s="519"/>
      <c r="G55" s="262"/>
      <c r="H55" s="540"/>
      <c r="I55" s="540"/>
      <c r="J55" s="507"/>
      <c r="K55" s="540"/>
      <c r="L55" s="541"/>
      <c r="M55" s="542"/>
    </row>
    <row r="56" spans="2:13" customFormat="1" ht="26.25">
      <c r="B56" s="271" t="s">
        <v>43</v>
      </c>
      <c r="C56" s="272" t="s">
        <v>108</v>
      </c>
      <c r="D56" s="273"/>
      <c r="E56" s="274"/>
      <c r="F56" s="513" t="s">
        <v>333</v>
      </c>
      <c r="G56" s="265" t="s">
        <v>21</v>
      </c>
      <c r="H56" s="535">
        <f>J56-3.6</f>
        <v>35.4</v>
      </c>
      <c r="I56" s="533">
        <f>J56-1.8</f>
        <v>37.200000000000003</v>
      </c>
      <c r="J56" s="506">
        <v>39</v>
      </c>
      <c r="K56" s="533">
        <f>J56+1.8</f>
        <v>40.799999999999997</v>
      </c>
      <c r="L56" s="533">
        <f>J56+3.6</f>
        <v>42.6</v>
      </c>
      <c r="M56" s="534">
        <f>J56+5.4</f>
        <v>44.4</v>
      </c>
    </row>
    <row r="57" spans="2:13" customFormat="1" ht="26.25">
      <c r="B57" s="335" t="s">
        <v>9</v>
      </c>
      <c r="C57" s="336" t="s">
        <v>22</v>
      </c>
      <c r="D57" s="285"/>
      <c r="E57" s="286"/>
      <c r="F57" s="518" t="s">
        <v>334</v>
      </c>
      <c r="G57" s="265" t="s">
        <v>20</v>
      </c>
      <c r="H57" s="535">
        <f>SUM(J57-2)</f>
        <v>63</v>
      </c>
      <c r="I57" s="533">
        <f>SUM(J57)</f>
        <v>65</v>
      </c>
      <c r="J57" s="506">
        <v>65</v>
      </c>
      <c r="K57" s="533">
        <f>SUM(J57)</f>
        <v>65</v>
      </c>
      <c r="L57" s="533">
        <f>SUM(J57+2)</f>
        <v>67</v>
      </c>
      <c r="M57" s="534">
        <f>J57+4</f>
        <v>69</v>
      </c>
    </row>
    <row r="58" spans="2:13" customFormat="1" ht="27.75">
      <c r="B58" s="257" t="s">
        <v>80</v>
      </c>
      <c r="C58" s="484" t="s">
        <v>81</v>
      </c>
      <c r="D58" s="485"/>
      <c r="E58" s="485"/>
      <c r="F58" s="492" t="s">
        <v>335</v>
      </c>
      <c r="G58" s="265" t="s">
        <v>21</v>
      </c>
      <c r="H58" s="535">
        <f>SUM(J58-1)</f>
        <v>17</v>
      </c>
      <c r="I58" s="533">
        <f>SUM(J58)</f>
        <v>18</v>
      </c>
      <c r="J58" s="506">
        <v>18</v>
      </c>
      <c r="K58" s="533">
        <f>SUM(J58)</f>
        <v>18</v>
      </c>
      <c r="L58" s="533">
        <f>SUM(J58+1)</f>
        <v>19</v>
      </c>
      <c r="M58" s="534">
        <f>SUM(J58+2)</f>
        <v>20</v>
      </c>
    </row>
    <row r="59" spans="2:13" customFormat="1" ht="26.25">
      <c r="B59" s="266" t="s">
        <v>27</v>
      </c>
      <c r="C59" s="246"/>
      <c r="D59" s="246"/>
      <c r="E59" s="246"/>
      <c r="F59" s="519"/>
      <c r="G59" s="262"/>
      <c r="H59" s="540"/>
      <c r="I59" s="540"/>
      <c r="J59" s="507"/>
      <c r="K59" s="540"/>
      <c r="L59" s="541"/>
      <c r="M59" s="542"/>
    </row>
    <row r="60" spans="2:13" customFormat="1" ht="26.25">
      <c r="B60" s="249" t="s">
        <v>68</v>
      </c>
      <c r="C60" s="251" t="s">
        <v>69</v>
      </c>
      <c r="D60" s="261"/>
      <c r="E60" s="252"/>
      <c r="F60" s="520" t="s">
        <v>336</v>
      </c>
      <c r="G60" s="263" t="s">
        <v>20</v>
      </c>
      <c r="H60" s="531">
        <f>SUM(J60-1.2)</f>
        <v>16.8</v>
      </c>
      <c r="I60" s="532">
        <f>SUM(J60-0.6)</f>
        <v>17.399999999999999</v>
      </c>
      <c r="J60" s="508">
        <v>18</v>
      </c>
      <c r="K60" s="532">
        <f>SUM(J60+0.6)</f>
        <v>18.600000000000001</v>
      </c>
      <c r="L60" s="533">
        <f>SUM(J60+1.2)</f>
        <v>19.2</v>
      </c>
      <c r="M60" s="534">
        <f>J60+1.8</f>
        <v>19.8</v>
      </c>
    </row>
    <row r="61" spans="2:13" customFormat="1" ht="26.25">
      <c r="B61" s="249" t="s">
        <v>70</v>
      </c>
      <c r="C61" s="251" t="s">
        <v>71</v>
      </c>
      <c r="D61" s="261"/>
      <c r="E61" s="252"/>
      <c r="F61" s="520" t="s">
        <v>337</v>
      </c>
      <c r="G61" s="263" t="s">
        <v>20</v>
      </c>
      <c r="H61" s="531">
        <f>SUM(J61-0.6)</f>
        <v>7.4</v>
      </c>
      <c r="I61" s="532">
        <f>SUM(J61-0.3)</f>
        <v>7.7</v>
      </c>
      <c r="J61" s="508">
        <v>8</v>
      </c>
      <c r="K61" s="532">
        <f>SUM(J61+0.3)</f>
        <v>8.3000000000000007</v>
      </c>
      <c r="L61" s="533">
        <f>SUM(J61+0.6)</f>
        <v>8.6</v>
      </c>
      <c r="M61" s="534">
        <f>J61+0.9</f>
        <v>8.9</v>
      </c>
    </row>
    <row r="62" spans="2:13" customFormat="1" ht="26.25">
      <c r="B62" s="249" t="s">
        <v>44</v>
      </c>
      <c r="C62" s="251" t="s">
        <v>97</v>
      </c>
      <c r="D62" s="261"/>
      <c r="E62" s="252"/>
      <c r="F62" s="520" t="s">
        <v>338</v>
      </c>
      <c r="G62" s="263" t="s">
        <v>20</v>
      </c>
      <c r="H62" s="531">
        <f>SUM(J62-3)</f>
        <v>40</v>
      </c>
      <c r="I62" s="532">
        <f>SUM(J62-1.5)</f>
        <v>41.5</v>
      </c>
      <c r="J62" s="508">
        <v>43</v>
      </c>
      <c r="K62" s="532">
        <f>SUM(J62+1.5)</f>
        <v>44.5</v>
      </c>
      <c r="L62" s="532">
        <f>SUM(J62+3)</f>
        <v>46</v>
      </c>
      <c r="M62" s="539">
        <f>SUM(J62+4.5)</f>
        <v>47.5</v>
      </c>
    </row>
    <row r="63" spans="2:13" customFormat="1" ht="26.25">
      <c r="B63" s="249" t="s">
        <v>176</v>
      </c>
      <c r="C63" s="269" t="s">
        <v>177</v>
      </c>
      <c r="D63" s="245"/>
      <c r="E63" s="250"/>
      <c r="F63" s="514" t="s">
        <v>339</v>
      </c>
      <c r="G63" s="263" t="s">
        <v>20</v>
      </c>
      <c r="H63" s="531">
        <f>SUM(J63-3)</f>
        <v>39</v>
      </c>
      <c r="I63" s="532">
        <f>SUM(J63-1.5)</f>
        <v>40.5</v>
      </c>
      <c r="J63" s="508">
        <v>42</v>
      </c>
      <c r="K63" s="532">
        <f>SUM(J63+1.5)</f>
        <v>43.5</v>
      </c>
      <c r="L63" s="532">
        <f>SUM(J63+3)</f>
        <v>45</v>
      </c>
      <c r="M63" s="539">
        <f>SUM(J63+4.5)</f>
        <v>46.5</v>
      </c>
    </row>
    <row r="64" spans="2:13" customFormat="1" ht="26.25">
      <c r="B64" s="267" t="s">
        <v>45</v>
      </c>
      <c r="C64" s="248" t="s">
        <v>291</v>
      </c>
      <c r="D64" s="254"/>
      <c r="E64" s="255"/>
      <c r="F64" s="521" t="s">
        <v>340</v>
      </c>
      <c r="G64" s="263" t="s">
        <v>21</v>
      </c>
      <c r="H64" s="531">
        <f>SUM(J64)</f>
        <v>7</v>
      </c>
      <c r="I64" s="532">
        <f>SUM(J64)</f>
        <v>7</v>
      </c>
      <c r="J64" s="508">
        <v>7</v>
      </c>
      <c r="K64" s="532">
        <f>SUM(J64)</f>
        <v>7</v>
      </c>
      <c r="L64" s="532">
        <f>SUM(J64)</f>
        <v>7</v>
      </c>
      <c r="M64" s="539">
        <f>SUM(K64)</f>
        <v>7</v>
      </c>
    </row>
    <row r="65" spans="2:13" customFormat="1" ht="26.25">
      <c r="B65" s="337" t="s">
        <v>84</v>
      </c>
      <c r="C65" s="338"/>
      <c r="D65" s="338"/>
      <c r="E65" s="338"/>
      <c r="F65" s="522"/>
      <c r="G65" s="276"/>
      <c r="H65" s="540"/>
      <c r="I65" s="540"/>
      <c r="J65" s="507"/>
      <c r="K65" s="540"/>
      <c r="L65" s="541"/>
      <c r="M65" s="542"/>
    </row>
    <row r="66" spans="2:13" customFormat="1" ht="26.25">
      <c r="B66" s="271" t="s">
        <v>85</v>
      </c>
      <c r="C66" s="272" t="s">
        <v>86</v>
      </c>
      <c r="D66" s="273"/>
      <c r="E66" s="274"/>
      <c r="F66" s="513" t="s">
        <v>345</v>
      </c>
      <c r="G66" s="265" t="s">
        <v>21</v>
      </c>
      <c r="H66" s="535">
        <f>SUM(J66-2)</f>
        <v>62</v>
      </c>
      <c r="I66" s="533">
        <f>SUM(J66)</f>
        <v>64</v>
      </c>
      <c r="J66" s="506">
        <v>64</v>
      </c>
      <c r="K66" s="533">
        <f>SUM(J66)</f>
        <v>64</v>
      </c>
      <c r="L66" s="533">
        <f>SUM(J66+2)</f>
        <v>66</v>
      </c>
      <c r="M66" s="534">
        <f>J66+4</f>
        <v>68</v>
      </c>
    </row>
    <row r="67" spans="2:13" customFormat="1" ht="26.25">
      <c r="B67" s="249" t="s">
        <v>87</v>
      </c>
      <c r="C67" s="251" t="s">
        <v>88</v>
      </c>
      <c r="D67" s="261"/>
      <c r="E67" s="252"/>
      <c r="F67" s="520" t="s">
        <v>346</v>
      </c>
      <c r="G67" s="263" t="s">
        <v>21</v>
      </c>
      <c r="H67" s="543">
        <f>SUM(J67-1)</f>
        <v>16</v>
      </c>
      <c r="I67" s="543">
        <f>J67</f>
        <v>17</v>
      </c>
      <c r="J67" s="506">
        <v>17</v>
      </c>
      <c r="K67" s="543">
        <f>J67</f>
        <v>17</v>
      </c>
      <c r="L67" s="544">
        <f>SUM(J67+1)</f>
        <v>18</v>
      </c>
      <c r="M67" s="545">
        <f>SUM(J67+1)</f>
        <v>18</v>
      </c>
    </row>
    <row r="68" spans="2:13" customFormat="1"/>
  </sheetData>
  <sheetProtection formatRows="0" insertColumns="0" deleteColumns="0" deleteRows="0"/>
  <mergeCells count="8">
    <mergeCell ref="B7:G7"/>
    <mergeCell ref="H7:M7"/>
    <mergeCell ref="B41:G41"/>
    <mergeCell ref="H41:M41"/>
    <mergeCell ref="D1:K1"/>
    <mergeCell ref="L1:M1"/>
    <mergeCell ref="B2:K2"/>
    <mergeCell ref="B3:K3"/>
  </mergeCells>
  <phoneticPr fontId="26" type="noConversion"/>
  <printOptions horizontalCentered="1"/>
  <pageMargins left="0.11811023622047245" right="0.11811023622047245" top="0.35433070866141736" bottom="0.15748031496062992" header="0.31496062992125984" footer="0.11811023622047245"/>
  <pageSetup paperSize="9" scale="52" fitToHeight="0" orientation="portrait" r:id="rId1"/>
  <rowBreaks count="1" manualBreakCount="1">
    <brk id="39" max="1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44"/>
  <sheetViews>
    <sheetView showGridLines="0" view="pageBreakPreview" zoomScale="64" zoomScaleNormal="85" zoomScaleSheetLayoutView="64" workbookViewId="0">
      <selection activeCell="B4" sqref="B4:C4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1.5" customWidth="1"/>
    <col min="14" max="16" width="12.6640625" customWidth="1"/>
  </cols>
  <sheetData>
    <row r="1" spans="1:13" s="1" customFormat="1" ht="42.75" customHeight="1" thickBot="1">
      <c r="A1" s="36"/>
      <c r="B1" s="33"/>
      <c r="C1" s="631" t="s">
        <v>29</v>
      </c>
      <c r="D1" s="631"/>
      <c r="E1" s="631"/>
      <c r="F1" s="631"/>
      <c r="G1" s="631"/>
      <c r="H1" s="631"/>
      <c r="I1" s="631"/>
      <c r="J1" s="631"/>
      <c r="K1" s="35" t="str">
        <f>'TECHNICAL SHEET GARMENT'!J1</f>
        <v>WINTER 2018/19</v>
      </c>
      <c r="L1" s="33"/>
      <c r="M1" s="34"/>
    </row>
    <row r="2" spans="1:13" s="4" customFormat="1" ht="19.5">
      <c r="A2" s="81" t="str">
        <f>'TECHNICAL SHEET GARMENT'!A2</f>
        <v>LFV11492</v>
      </c>
      <c r="B2" s="709" t="str">
        <f>+'TECHNICAL SHEET GARMENT'!B2:I2</f>
        <v>LD ULSTER 3in1 JKT</v>
      </c>
      <c r="C2" s="709"/>
      <c r="D2" s="709"/>
      <c r="E2" s="709"/>
      <c r="F2" s="709"/>
      <c r="G2" s="709"/>
      <c r="H2" s="709"/>
      <c r="I2" s="709"/>
      <c r="J2" s="709"/>
      <c r="K2" s="709"/>
      <c r="L2" s="112" t="s">
        <v>2</v>
      </c>
      <c r="M2" s="86" t="str">
        <f>'TECHNICAL SHEET GARMENT'!K2</f>
        <v>V1</v>
      </c>
    </row>
    <row r="3" spans="1:13" s="3" customFormat="1" ht="16.5">
      <c r="A3" s="383" t="str">
        <f>'TECHNICAL SHEET GARMENT'!A3</f>
        <v>FABRIC:</v>
      </c>
      <c r="B3" s="731" t="str">
        <f>+'TECHNICAL SHEET GARMENT'!B3:I3</f>
        <v>PFM0025V45 3L - FLYING TEX</v>
      </c>
      <c r="C3" s="731"/>
      <c r="D3" s="731"/>
      <c r="E3" s="731"/>
      <c r="F3" s="731"/>
      <c r="G3" s="731"/>
      <c r="H3" s="731"/>
      <c r="I3" s="731"/>
      <c r="J3" s="731"/>
      <c r="K3" s="68" t="str">
        <f>'TECHNICAL SHEET GARMENT'!J3</f>
        <v>DEVELOPPER</v>
      </c>
      <c r="L3" s="72"/>
      <c r="M3" s="192" t="str">
        <f>'TECHNICAL SHEET GARMENT'!L3</f>
        <v>MARJORIE</v>
      </c>
    </row>
    <row r="4" spans="1:13" s="3" customFormat="1" ht="17.25" thickBot="1">
      <c r="A4" s="190" t="s">
        <v>1</v>
      </c>
      <c r="B4" s="730">
        <f ca="1">TODAY()</f>
        <v>43833</v>
      </c>
      <c r="C4" s="730"/>
      <c r="D4" s="70"/>
      <c r="E4" s="70"/>
      <c r="F4" s="70"/>
      <c r="G4" s="70"/>
      <c r="H4" s="70"/>
      <c r="I4" s="70"/>
      <c r="J4" s="70"/>
      <c r="K4" s="85" t="str">
        <f>'TECHNICAL SHEET GARMENT'!J4</f>
        <v xml:space="preserve">SUPPLIER : </v>
      </c>
      <c r="L4" s="73"/>
      <c r="M4" s="301" t="str">
        <f>'TECHNICAL SHEET GARMENT'!L4</f>
        <v>PRIMA CHANNEL</v>
      </c>
    </row>
    <row r="5" spans="1:13" s="6" customFormat="1" ht="16.5">
      <c r="A5" s="5"/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7"/>
    </row>
    <row r="6" spans="1:13" s="6" customFormat="1" ht="16.5">
      <c r="A6" s="5"/>
      <c r="B6" s="114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7"/>
    </row>
    <row r="7" spans="1:13" s="6" customFormat="1" ht="16.5">
      <c r="A7" s="5"/>
      <c r="B7" s="114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7"/>
    </row>
    <row r="8" spans="1:13" s="6" customFormat="1" ht="16.5">
      <c r="A8" s="5"/>
      <c r="B8" s="114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7"/>
    </row>
    <row r="9" spans="1:13" s="6" customFormat="1">
      <c r="A9" s="5"/>
      <c r="B9" s="206"/>
      <c r="C9" s="206"/>
      <c r="D9" s="206"/>
      <c r="E9" s="206"/>
      <c r="F9" s="206"/>
      <c r="G9" s="206"/>
      <c r="H9" s="206"/>
      <c r="I9" s="206"/>
      <c r="J9" s="206"/>
      <c r="K9" s="206"/>
      <c r="L9" s="206"/>
      <c r="M9" s="7"/>
    </row>
    <row r="10" spans="1:13" s="6" customFormat="1">
      <c r="A10" s="5"/>
      <c r="B10" s="206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7"/>
    </row>
    <row r="11" spans="1:13" s="6" customFormat="1" ht="16.5">
      <c r="A11" s="5"/>
      <c r="B11" s="12"/>
      <c r="C11" s="206"/>
      <c r="D11" s="206"/>
      <c r="E11" s="206"/>
      <c r="F11" s="206"/>
      <c r="G11" s="206"/>
      <c r="H11" s="206"/>
      <c r="I11" s="206"/>
      <c r="J11" s="206"/>
      <c r="K11" s="206"/>
      <c r="L11" s="206"/>
      <c r="M11" s="7"/>
    </row>
    <row r="12" spans="1:13" s="6" customFormat="1" ht="16.5">
      <c r="A12" s="5"/>
      <c r="B12" s="9"/>
      <c r="C12" s="206"/>
      <c r="D12" s="206"/>
      <c r="E12" s="206"/>
      <c r="F12" s="206"/>
      <c r="G12" s="206"/>
      <c r="H12" s="206"/>
      <c r="I12" s="206"/>
      <c r="J12" s="206"/>
      <c r="K12" s="206"/>
      <c r="L12" s="206"/>
      <c r="M12" s="7"/>
    </row>
    <row r="13" spans="1:13" s="6" customFormat="1">
      <c r="A13" s="5"/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7"/>
    </row>
    <row r="14" spans="1:13" s="6" customFormat="1">
      <c r="A14" s="5"/>
      <c r="B14" s="206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7"/>
    </row>
    <row r="15" spans="1:13" s="6" customFormat="1">
      <c r="A15" s="5"/>
      <c r="B15" s="206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7"/>
    </row>
    <row r="16" spans="1:13" s="6" customFormat="1">
      <c r="A16" s="5"/>
      <c r="B16" s="206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7"/>
    </row>
    <row r="17" spans="1:13" s="6" customFormat="1">
      <c r="A17" s="5"/>
      <c r="B17" s="206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7"/>
    </row>
    <row r="18" spans="1:13" s="6" customFormat="1">
      <c r="A18" s="5"/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7"/>
    </row>
    <row r="19" spans="1:13" s="6" customFormat="1">
      <c r="A19" s="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7"/>
    </row>
    <row r="20" spans="1:13" s="6" customFormat="1">
      <c r="A20" s="5"/>
      <c r="B20" s="206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7"/>
    </row>
    <row r="21" spans="1:13" s="6" customFormat="1" ht="16.5">
      <c r="A21" s="5"/>
      <c r="B21" s="12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7"/>
    </row>
    <row r="22" spans="1:13" s="6" customFormat="1" ht="16.5">
      <c r="A22" s="5"/>
      <c r="B22" s="9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7"/>
    </row>
    <row r="23" spans="1:13" s="6" customFormat="1">
      <c r="A23" s="5"/>
      <c r="B23" s="206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7"/>
    </row>
    <row r="24" spans="1:13" s="6" customFormat="1">
      <c r="A24" s="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7"/>
    </row>
    <row r="25" spans="1:13" s="6" customFormat="1">
      <c r="A25" s="5"/>
      <c r="B25" s="206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7"/>
    </row>
    <row r="26" spans="1:13" s="6" customFormat="1">
      <c r="A26" s="5"/>
      <c r="B26" s="206"/>
      <c r="C26" s="206"/>
      <c r="D26" s="206"/>
      <c r="E26" s="206"/>
      <c r="F26" s="206"/>
      <c r="G26" s="206"/>
      <c r="H26" s="206"/>
      <c r="I26" s="206"/>
      <c r="J26" s="206"/>
      <c r="K26" s="206"/>
      <c r="L26" s="206"/>
      <c r="M26" s="7"/>
    </row>
    <row r="27" spans="1:13" s="6" customFormat="1">
      <c r="A27" s="5"/>
      <c r="B27" s="206"/>
      <c r="C27" s="206"/>
      <c r="D27" s="206"/>
      <c r="E27" s="206"/>
      <c r="F27" s="206"/>
      <c r="G27" s="206"/>
      <c r="H27" s="206"/>
      <c r="I27" s="206"/>
      <c r="J27" s="206"/>
      <c r="K27" s="206"/>
      <c r="L27" s="206"/>
      <c r="M27" s="7"/>
    </row>
    <row r="28" spans="1:13" s="6" customFormat="1">
      <c r="A28" s="5"/>
      <c r="B28" s="206"/>
      <c r="C28" s="206"/>
      <c r="D28" s="206"/>
      <c r="E28" s="206"/>
      <c r="F28" s="206"/>
      <c r="G28" s="206"/>
      <c r="H28" s="206"/>
      <c r="I28" s="206"/>
      <c r="J28" s="206"/>
      <c r="K28" s="206"/>
      <c r="L28" s="206"/>
      <c r="M28" s="7"/>
    </row>
    <row r="29" spans="1:13" s="6" customFormat="1">
      <c r="A29" s="5"/>
      <c r="B29" s="206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7"/>
    </row>
    <row r="30" spans="1:13" s="6" customFormat="1">
      <c r="A30" s="5"/>
      <c r="B30" s="206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7"/>
    </row>
    <row r="31" spans="1:13" s="6" customFormat="1">
      <c r="A31" s="5"/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7"/>
    </row>
    <row r="32" spans="1:13" s="6" customFormat="1">
      <c r="A32" s="5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7"/>
    </row>
    <row r="33" spans="1:13" s="23" customFormat="1">
      <c r="A33" s="115"/>
      <c r="M33" s="116"/>
    </row>
    <row r="34" spans="1:13">
      <c r="A34" s="115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116"/>
    </row>
    <row r="35" spans="1:13">
      <c r="A35" s="115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116"/>
    </row>
    <row r="36" spans="1:13">
      <c r="A36" s="115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116"/>
    </row>
    <row r="37" spans="1:13">
      <c r="A37" s="115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116"/>
    </row>
    <row r="38" spans="1:13">
      <c r="A38" s="115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116"/>
    </row>
    <row r="39" spans="1:13">
      <c r="A39" s="115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116"/>
    </row>
    <row r="40" spans="1:13">
      <c r="A40" s="11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116"/>
    </row>
    <row r="41" spans="1:13">
      <c r="A41" s="115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116"/>
    </row>
    <row r="42" spans="1:13">
      <c r="A42" s="115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116"/>
    </row>
    <row r="43" spans="1:13">
      <c r="A43" s="115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116"/>
    </row>
    <row r="44" spans="1:13" ht="12" thickBot="1">
      <c r="A44" s="117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9"/>
    </row>
  </sheetData>
  <mergeCells count="4">
    <mergeCell ref="B4:C4"/>
    <mergeCell ref="C1:J1"/>
    <mergeCell ref="B2:K2"/>
    <mergeCell ref="B3:J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3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view="pageBreakPreview" zoomScale="64" zoomScaleNormal="85" zoomScaleSheetLayoutView="64" workbookViewId="0">
      <selection activeCell="F24" sqref="F24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0" customWidth="1"/>
    <col min="14" max="16" width="12.6640625" customWidth="1"/>
  </cols>
  <sheetData>
    <row r="1" spans="1:13" s="1" customFormat="1" ht="42.75" customHeight="1" thickBot="1">
      <c r="A1" s="36"/>
      <c r="B1" s="33"/>
      <c r="C1" s="631" t="s">
        <v>62</v>
      </c>
      <c r="D1" s="631"/>
      <c r="E1" s="631"/>
      <c r="F1" s="631"/>
      <c r="G1" s="631"/>
      <c r="H1" s="631"/>
      <c r="I1" s="631"/>
      <c r="J1" s="631"/>
      <c r="K1" s="35" t="str">
        <f>'TECHNICAL SHEET GARMENT'!J1</f>
        <v>WINTER 2018/19</v>
      </c>
      <c r="L1" s="33"/>
      <c r="M1" s="34"/>
    </row>
    <row r="2" spans="1:13" s="4" customFormat="1" ht="19.5">
      <c r="A2" s="386" t="str">
        <f>'TECHNICAL SHEET GARMENT'!A2</f>
        <v>LFV11492</v>
      </c>
      <c r="B2" s="733" t="str">
        <f>+'TECHNICAL SHEET GARMENT'!B2:I2</f>
        <v>LD ULSTER 3in1 JKT</v>
      </c>
      <c r="C2" s="733"/>
      <c r="D2" s="733"/>
      <c r="E2" s="733"/>
      <c r="F2" s="733"/>
      <c r="G2" s="733"/>
      <c r="H2" s="733"/>
      <c r="I2" s="733"/>
      <c r="J2" s="733"/>
      <c r="K2" s="733"/>
      <c r="L2" s="112" t="s">
        <v>2</v>
      </c>
      <c r="M2" s="86" t="str">
        <f>'TECHNICAL SHEET GARMENT'!$K$2</f>
        <v>V1</v>
      </c>
    </row>
    <row r="3" spans="1:13" s="3" customFormat="1" ht="16.5">
      <c r="A3" s="383" t="str">
        <f>'TECHNICAL SHEET GARMENT'!A3</f>
        <v>FABRIC:</v>
      </c>
      <c r="B3" s="731" t="str">
        <f>+'TECHNICAL SHEET GARMENT'!B3:I3</f>
        <v>PFM0025V45 3L - FLYING TEX</v>
      </c>
      <c r="C3" s="731"/>
      <c r="D3" s="731"/>
      <c r="E3" s="731"/>
      <c r="F3" s="731"/>
      <c r="G3" s="731"/>
      <c r="H3" s="731"/>
      <c r="I3" s="731"/>
      <c r="J3" s="731"/>
      <c r="K3" s="68" t="str">
        <f>'TECHNICAL SHEET GARMENT'!J3</f>
        <v>DEVELOPPER</v>
      </c>
      <c r="L3" s="72"/>
      <c r="M3" s="192" t="str">
        <f>'TECHNICAL SHEET GARMENT'!L3</f>
        <v>MARJORIE</v>
      </c>
    </row>
    <row r="4" spans="1:13" s="308" customFormat="1" ht="17.25" thickBot="1">
      <c r="A4" s="303" t="s">
        <v>1</v>
      </c>
      <c r="B4" s="730">
        <f ca="1">TODAY()</f>
        <v>43833</v>
      </c>
      <c r="C4" s="732"/>
      <c r="D4" s="304"/>
      <c r="E4" s="304"/>
      <c r="F4" s="304"/>
      <c r="G4" s="304"/>
      <c r="H4" s="304"/>
      <c r="I4" s="304"/>
      <c r="J4" s="304"/>
      <c r="K4" s="305" t="str">
        <f>'TECHNICAL SHEET GARMENT'!J4</f>
        <v xml:space="preserve">SUPPLIER : </v>
      </c>
      <c r="L4" s="306"/>
      <c r="M4" s="307" t="str">
        <f>'TECHNICAL SHEET GARMENT'!L4</f>
        <v>PRIMA CHANNEL</v>
      </c>
    </row>
    <row r="5" spans="1:13" s="206" customFormat="1" ht="15.75">
      <c r="A5" s="5"/>
      <c r="B5" s="212"/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7"/>
    </row>
    <row r="6" spans="1:13" s="206" customFormat="1" ht="15.75">
      <c r="A6" s="5"/>
      <c r="B6" s="212"/>
      <c r="C6" s="212"/>
      <c r="D6" s="212"/>
      <c r="E6" s="212"/>
      <c r="F6" s="212"/>
      <c r="G6" s="212"/>
      <c r="H6" s="212"/>
      <c r="I6" s="212"/>
      <c r="J6" s="212"/>
      <c r="K6" s="212"/>
      <c r="L6" s="212"/>
      <c r="M6" s="7"/>
    </row>
    <row r="7" spans="1:13" s="206" customFormat="1" ht="15.75">
      <c r="A7" s="5"/>
      <c r="B7" s="212"/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7"/>
    </row>
    <row r="8" spans="1:13" s="206" customFormat="1" ht="15.75">
      <c r="A8" s="5"/>
      <c r="B8" s="212"/>
      <c r="C8" s="212"/>
      <c r="D8" s="212"/>
      <c r="E8" s="212"/>
      <c r="F8" s="212"/>
      <c r="G8" s="212"/>
      <c r="H8" s="212"/>
      <c r="I8" s="212"/>
      <c r="J8" s="212"/>
      <c r="K8" s="212"/>
      <c r="L8" s="212"/>
      <c r="M8" s="7"/>
    </row>
    <row r="9" spans="1:13" s="206" customFormat="1">
      <c r="A9" s="5"/>
      <c r="M9" s="7"/>
    </row>
    <row r="10" spans="1:13" s="206" customFormat="1">
      <c r="A10" s="5"/>
      <c r="M10" s="7"/>
    </row>
    <row r="11" spans="1:13" s="206" customFormat="1" ht="15.75">
      <c r="A11" s="5"/>
      <c r="B11" s="213"/>
      <c r="M11" s="7"/>
    </row>
    <row r="12" spans="1:13" s="206" customFormat="1" ht="15.75">
      <c r="A12" s="5"/>
      <c r="B12" s="214"/>
      <c r="M12" s="7"/>
    </row>
    <row r="13" spans="1:13" s="206" customFormat="1">
      <c r="A13" s="5"/>
      <c r="M13" s="7"/>
    </row>
    <row r="14" spans="1:13" s="206" customFormat="1">
      <c r="A14" s="5"/>
      <c r="M14" s="7"/>
    </row>
    <row r="15" spans="1:13" s="206" customFormat="1">
      <c r="A15" s="5"/>
      <c r="M15" s="7"/>
    </row>
    <row r="16" spans="1:13" s="206" customFormat="1">
      <c r="A16" s="5"/>
      <c r="M16" s="7"/>
    </row>
    <row r="17" spans="1:13" s="206" customFormat="1">
      <c r="A17" s="5"/>
      <c r="M17" s="7"/>
    </row>
    <row r="18" spans="1:13" s="206" customFormat="1">
      <c r="A18" s="5"/>
      <c r="M18" s="7"/>
    </row>
    <row r="19" spans="1:13" s="206" customFormat="1">
      <c r="A19" s="5"/>
      <c r="M19" s="7"/>
    </row>
    <row r="20" spans="1:13" s="206" customFormat="1">
      <c r="A20" s="5"/>
      <c r="M20" s="7"/>
    </row>
    <row r="21" spans="1:13" s="206" customFormat="1" ht="15.75">
      <c r="A21" s="5"/>
      <c r="B21" s="213"/>
      <c r="M21" s="7"/>
    </row>
    <row r="22" spans="1:13" s="206" customFormat="1" ht="15.75">
      <c r="A22" s="5"/>
      <c r="B22" s="214"/>
      <c r="M22" s="7"/>
    </row>
    <row r="23" spans="1:13" s="206" customFormat="1">
      <c r="A23" s="5"/>
      <c r="M23" s="7"/>
    </row>
    <row r="24" spans="1:13" s="206" customFormat="1">
      <c r="A24" s="5"/>
      <c r="M24" s="7"/>
    </row>
    <row r="25" spans="1:13" s="206" customFormat="1">
      <c r="A25" s="5"/>
      <c r="M25" s="7"/>
    </row>
    <row r="26" spans="1:13" s="206" customFormat="1">
      <c r="A26" s="5"/>
      <c r="M26" s="7"/>
    </row>
    <row r="27" spans="1:13" s="206" customFormat="1">
      <c r="A27" s="5"/>
      <c r="M27" s="7"/>
    </row>
    <row r="28" spans="1:13" s="206" customFormat="1">
      <c r="A28" s="5"/>
      <c r="M28" s="7"/>
    </row>
    <row r="29" spans="1:13" s="206" customFormat="1">
      <c r="A29" s="5"/>
      <c r="M29" s="7"/>
    </row>
    <row r="30" spans="1:13" s="206" customFormat="1">
      <c r="A30" s="5"/>
      <c r="M30" s="7"/>
    </row>
    <row r="31" spans="1:13" s="206" customFormat="1">
      <c r="A31" s="5"/>
      <c r="M31" s="7"/>
    </row>
    <row r="32" spans="1:13" s="206" customFormat="1">
      <c r="A32" s="5"/>
      <c r="M32" s="7"/>
    </row>
    <row r="33" spans="1:13" s="23" customFormat="1">
      <c r="A33" s="115"/>
      <c r="M33" s="116"/>
    </row>
    <row r="34" spans="1:13" s="23" customFormat="1">
      <c r="A34" s="115"/>
      <c r="M34" s="116"/>
    </row>
    <row r="35" spans="1:13" s="23" customFormat="1">
      <c r="A35" s="115"/>
      <c r="M35" s="116"/>
    </row>
    <row r="36" spans="1:13" s="23" customFormat="1">
      <c r="A36" s="115"/>
      <c r="M36" s="116"/>
    </row>
    <row r="37" spans="1:13" s="23" customFormat="1" ht="77.25" customHeight="1" thickBot="1">
      <c r="A37" s="117"/>
      <c r="B37" s="118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9"/>
    </row>
  </sheetData>
  <mergeCells count="4">
    <mergeCell ref="B4:C4"/>
    <mergeCell ref="C1:J1"/>
    <mergeCell ref="B2:K2"/>
    <mergeCell ref="B3:J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已命名的範圍</vt:lpstr>
      </vt:variant>
      <vt:variant>
        <vt:i4>15</vt:i4>
      </vt:variant>
    </vt:vector>
  </HeadingPairs>
  <TitlesOfParts>
    <vt:vector size="31" baseType="lpstr">
      <vt:lpstr>TECHNICAL SHEET GARMENT</vt:lpstr>
      <vt:lpstr>WOMEN JKT COUNTER SAMPLE (OUTER</vt:lpstr>
      <vt:lpstr>WOMEN JKT COUNTER SAMPLE (INNER</vt:lpstr>
      <vt:lpstr>COMMENTS</vt:lpstr>
      <vt:lpstr>DETAILS OUTER JKT 1</vt:lpstr>
      <vt:lpstr>HOOD DETAILS</vt:lpstr>
      <vt:lpstr>DETAILS LINING JKT 1</vt:lpstr>
      <vt:lpstr>DETAILS INNER JKT 2 </vt:lpstr>
      <vt:lpstr>DETAILS LINING INNER JKT 2</vt:lpstr>
      <vt:lpstr>CONNECTION DETAILS</vt:lpstr>
      <vt:lpstr>COLOR SKETCH</vt:lpstr>
      <vt:lpstr>COLOR COMBINATION</vt:lpstr>
      <vt:lpstr>MARKING</vt:lpstr>
      <vt:lpstr>WOMEN JKT SIZE SPEC </vt:lpstr>
      <vt:lpstr>JACKET SKETCH MEASUREMENTS</vt:lpstr>
      <vt:lpstr>HANG TAGS</vt:lpstr>
      <vt:lpstr>'COLOR COMBINATION'!Print_Area</vt:lpstr>
      <vt:lpstr>'COLOR SKETCH'!Print_Area</vt:lpstr>
      <vt:lpstr>COMMENTS!Print_Area</vt:lpstr>
      <vt:lpstr>'DETAILS LINING INNER JKT 2'!Print_Area</vt:lpstr>
      <vt:lpstr>'DETAILS LINING JKT 1'!Print_Area</vt:lpstr>
      <vt:lpstr>'DETAILS OUTER JKT 1'!Print_Area</vt:lpstr>
      <vt:lpstr>'HANG TAGS'!Print_Area</vt:lpstr>
      <vt:lpstr>'HOOD DETAILS'!Print_Area</vt:lpstr>
      <vt:lpstr>'JACKET SKETCH MEASUREMENTS'!Print_Area</vt:lpstr>
      <vt:lpstr>MARKING!Print_Area</vt:lpstr>
      <vt:lpstr>'TECHNICAL SHEET GARMENT'!Print_Area</vt:lpstr>
      <vt:lpstr>'WOMEN JKT COUNTER SAMPLE (INNER'!Print_Area</vt:lpstr>
      <vt:lpstr>'WOMEN JKT COUNTER SAMPLE (OUTER'!Print_Area</vt:lpstr>
      <vt:lpstr>'WOMEN JKT SIZE SPEC '!Print_Area</vt:lpstr>
      <vt:lpstr>'WOMEN JKT SIZE SPEC 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2017-12-19T11:12:45Z</cp:lastPrinted>
  <dcterms:created xsi:type="dcterms:W3CDTF">2011-09-29T10:06:07Z</dcterms:created>
  <dcterms:modified xsi:type="dcterms:W3CDTF">2020-01-03T12:24:06Z</dcterms:modified>
</cp:coreProperties>
</file>