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0" yWindow="-75" windowWidth="14535" windowHeight="8550" tabRatio="828" activeTab="2"/>
  </bookViews>
  <sheets>
    <sheet name="TECHNICAL SHEET GARMENT" sheetId="1" r:id="rId1"/>
    <sheet name="MEN JKT COUNTER SAMPLE" sheetId="10" r:id="rId2"/>
    <sheet name="DETAILS OUTER JKT 1" sheetId="29" r:id="rId3"/>
    <sheet name="DETAILS LINING JKT 1" sheetId="24" r:id="rId4"/>
    <sheet name="COLOR SKETCH" sheetId="4" r:id="rId5"/>
    <sheet name="COLOR COMBINATION" sheetId="8" r:id="rId6"/>
    <sheet name="MARKING" sheetId="9" r:id="rId7"/>
    <sheet name="MEN JKT SIZE SPEC " sheetId="27" r:id="rId8"/>
    <sheet name="JACKET SKETCH MEASUREMENTS" sheetId="12" r:id="rId9"/>
    <sheet name="HANG TAGS" sheetId="37" r:id="rId10"/>
  </sheets>
  <definedNames>
    <definedName name="_xlnm.Print_Area" localSheetId="5">'COLOR COMBINATION'!$A$1:$Q$43</definedName>
    <definedName name="_xlnm.Print_Area" localSheetId="3">'DETAILS LINING JKT 1'!$A$1:$L$40</definedName>
    <definedName name="_xlnm.Print_Area" localSheetId="9">'HANG TAGS'!$A$1:$M$37</definedName>
    <definedName name="_xlnm.Print_Area" localSheetId="8">'JACKET SKETCH MEASUREMENTS'!$A$1:$M$44</definedName>
    <definedName name="_xlnm.Print_Area" localSheetId="6">MARKING!$A$1:$L$8</definedName>
    <definedName name="_xlnm.Print_Area" localSheetId="1">'MEN JKT COUNTER SAMPLE'!$A$1:$Q$51</definedName>
    <definedName name="_xlnm.Print_Area" localSheetId="7">'MEN JKT SIZE SPEC '!$A$1:$O$42</definedName>
    <definedName name="_xlnm.Print_Area" localSheetId="0">'TECHNICAL SHEET GARMENT'!$A$1:$L$35</definedName>
    <definedName name="_xlnm.Print_Titles" localSheetId="7">'MEN JKT SIZE SPEC '!$1:$4</definedName>
  </definedNames>
  <calcPr calcId="145621"/>
</workbook>
</file>

<file path=xl/calcChain.xml><?xml version="1.0" encoding="utf-8"?>
<calcChain xmlns="http://schemas.openxmlformats.org/spreadsheetml/2006/main">
  <c r="O38" i="27" l="1"/>
  <c r="N38" i="27"/>
  <c r="O40" i="27"/>
  <c r="N40" i="27"/>
  <c r="M40" i="27"/>
  <c r="L40" i="27"/>
  <c r="K40" i="27"/>
  <c r="J40" i="27"/>
  <c r="I40" i="27"/>
  <c r="H40" i="27"/>
  <c r="M38" i="27" l="1"/>
  <c r="L38" i="27"/>
  <c r="K38" i="27"/>
  <c r="J38" i="27"/>
  <c r="I38" i="27"/>
  <c r="H38" i="27"/>
  <c r="E2" i="10" l="1"/>
  <c r="O39" i="27" l="1"/>
  <c r="N39" i="27"/>
  <c r="M39" i="27"/>
  <c r="L39" i="27"/>
  <c r="J39" i="27"/>
  <c r="I39" i="27"/>
  <c r="H39" i="27"/>
  <c r="O37" i="27"/>
  <c r="N37" i="27"/>
  <c r="M37" i="27"/>
  <c r="L37" i="27"/>
  <c r="J37" i="27"/>
  <c r="I37" i="27"/>
  <c r="H37" i="27"/>
  <c r="O36" i="27"/>
  <c r="N36" i="27"/>
  <c r="M36" i="27"/>
  <c r="L36" i="27"/>
  <c r="J36" i="27"/>
  <c r="I36" i="27"/>
  <c r="H36" i="27"/>
  <c r="O34" i="27"/>
  <c r="N34" i="27"/>
  <c r="M34" i="27"/>
  <c r="L34" i="27"/>
  <c r="J34" i="27"/>
  <c r="H34" i="27" s="1"/>
  <c r="I34" i="27"/>
  <c r="O33" i="27"/>
  <c r="N33" i="27"/>
  <c r="M33" i="27"/>
  <c r="L33" i="27"/>
  <c r="J33" i="27"/>
  <c r="H33" i="27" s="1"/>
  <c r="I33" i="27"/>
  <c r="O32" i="27"/>
  <c r="N32" i="27"/>
  <c r="M32" i="27"/>
  <c r="L32" i="27"/>
  <c r="J32" i="27"/>
  <c r="I32" i="27"/>
  <c r="H32" i="27"/>
  <c r="O31" i="27"/>
  <c r="N31" i="27"/>
  <c r="M31" i="27"/>
  <c r="L31" i="27"/>
  <c r="J31" i="27"/>
  <c r="I31" i="27"/>
  <c r="H31" i="27"/>
  <c r="L29" i="27"/>
  <c r="M29" i="27" s="1"/>
  <c r="N29" i="27" s="1"/>
  <c r="O29" i="27" s="1"/>
  <c r="J29" i="27"/>
  <c r="I29" i="27" s="1"/>
  <c r="H29" i="27" s="1"/>
  <c r="L28" i="27"/>
  <c r="M28" i="27" s="1"/>
  <c r="N28" i="27" s="1"/>
  <c r="O28" i="27" s="1"/>
  <c r="J28" i="27"/>
  <c r="I28" i="27" s="1"/>
  <c r="H28" i="27" s="1"/>
  <c r="O27" i="27"/>
  <c r="N27" i="27"/>
  <c r="M27" i="27"/>
  <c r="L27" i="27"/>
  <c r="J27" i="27"/>
  <c r="I27" i="27"/>
  <c r="H27" i="27"/>
  <c r="O26" i="27"/>
  <c r="N26" i="27"/>
  <c r="M26" i="27"/>
  <c r="L26" i="27"/>
  <c r="J26" i="27"/>
  <c r="I26" i="27"/>
  <c r="H26" i="27"/>
  <c r="O25" i="27"/>
  <c r="N25" i="27"/>
  <c r="M25" i="27"/>
  <c r="L25" i="27"/>
  <c r="J25" i="27"/>
  <c r="I25" i="27"/>
  <c r="H25" i="27"/>
  <c r="O24" i="27"/>
  <c r="N24" i="27"/>
  <c r="M24" i="27"/>
  <c r="L24" i="27"/>
  <c r="J24" i="27"/>
  <c r="I24" i="27"/>
  <c r="H24" i="27"/>
  <c r="O22" i="27"/>
  <c r="N22" i="27"/>
  <c r="M22" i="27"/>
  <c r="L22" i="27"/>
  <c r="J22" i="27"/>
  <c r="I22" i="27"/>
  <c r="H22" i="27"/>
  <c r="O21" i="27"/>
  <c r="N21" i="27"/>
  <c r="M21" i="27"/>
  <c r="L21" i="27"/>
  <c r="J21" i="27"/>
  <c r="I21" i="27"/>
  <c r="H21" i="27"/>
  <c r="O19" i="27"/>
  <c r="N19" i="27"/>
  <c r="M19" i="27"/>
  <c r="L19" i="27"/>
  <c r="J19" i="27"/>
  <c r="I19" i="27"/>
  <c r="H19" i="27"/>
  <c r="O18" i="27"/>
  <c r="N18" i="27"/>
  <c r="M18" i="27"/>
  <c r="L18" i="27"/>
  <c r="J18" i="27"/>
  <c r="I18" i="27"/>
  <c r="H18" i="27"/>
  <c r="O17" i="27"/>
  <c r="N17" i="27"/>
  <c r="M17" i="27"/>
  <c r="L17" i="27"/>
  <c r="J17" i="27"/>
  <c r="I17" i="27"/>
  <c r="H17" i="27"/>
  <c r="O16" i="27"/>
  <c r="N16" i="27"/>
  <c r="M16" i="27"/>
  <c r="L16" i="27"/>
  <c r="J16" i="27"/>
  <c r="I16" i="27"/>
  <c r="H16" i="27"/>
  <c r="O15" i="27"/>
  <c r="N15" i="27"/>
  <c r="M15" i="27"/>
  <c r="L15" i="27"/>
  <c r="J15" i="27"/>
  <c r="I15" i="27"/>
  <c r="H15" i="27"/>
  <c r="O14" i="27"/>
  <c r="N14" i="27"/>
  <c r="M14" i="27"/>
  <c r="L14" i="27"/>
  <c r="J14" i="27"/>
  <c r="I14" i="27"/>
  <c r="H14" i="27"/>
  <c r="O13" i="27"/>
  <c r="N13" i="27"/>
  <c r="M13" i="27"/>
  <c r="L13" i="27"/>
  <c r="J13" i="27"/>
  <c r="I13" i="27"/>
  <c r="H13" i="27"/>
  <c r="O12" i="27"/>
  <c r="N12" i="27"/>
  <c r="M12" i="27"/>
  <c r="L12" i="27"/>
  <c r="J12" i="27"/>
  <c r="I12" i="27"/>
  <c r="H12" i="27"/>
  <c r="O11" i="27"/>
  <c r="N11" i="27"/>
  <c r="M11" i="27"/>
  <c r="L11" i="27"/>
  <c r="J11" i="27"/>
  <c r="I11" i="27"/>
  <c r="H11" i="27"/>
  <c r="O10" i="27"/>
  <c r="N10" i="27"/>
  <c r="M10" i="27"/>
  <c r="L10" i="27"/>
  <c r="J10" i="27"/>
  <c r="I10" i="27"/>
  <c r="H10" i="27"/>
  <c r="O9" i="27"/>
  <c r="N9" i="27"/>
  <c r="M9" i="27"/>
  <c r="L9" i="27"/>
  <c r="J9" i="27"/>
  <c r="I9" i="27"/>
  <c r="H9" i="27"/>
  <c r="E2" i="24" l="1"/>
  <c r="E2" i="8"/>
  <c r="E2" i="4" l="1"/>
  <c r="E2" i="29"/>
  <c r="J2" i="29" l="1"/>
  <c r="H12" i="8" l="1"/>
  <c r="A3" i="37" l="1"/>
  <c r="A3" i="12"/>
  <c r="B3" i="27"/>
  <c r="B3" i="10"/>
  <c r="A3" i="9"/>
  <c r="A3" i="8"/>
  <c r="A3" i="4"/>
  <c r="A3" i="24"/>
  <c r="A3" i="29"/>
  <c r="M2" i="37" l="1"/>
  <c r="B4" i="37"/>
  <c r="K4" i="37" l="1"/>
  <c r="M4" i="37"/>
  <c r="M2" i="12"/>
  <c r="B4" i="12"/>
  <c r="N2" i="27"/>
  <c r="N4" i="27"/>
  <c r="N3" i="27"/>
  <c r="L4" i="27"/>
  <c r="M3" i="37" l="1"/>
  <c r="K3" i="37"/>
  <c r="A2" i="37"/>
  <c r="K1" i="37"/>
  <c r="M4" i="12"/>
  <c r="K4" i="12"/>
  <c r="M3" i="12"/>
  <c r="K3" i="12"/>
  <c r="A2" i="12"/>
  <c r="K1" i="12"/>
  <c r="B2" i="27"/>
  <c r="L1" i="27"/>
  <c r="P4" i="10"/>
  <c r="N4" i="10"/>
  <c r="P3" i="10"/>
  <c r="O2" i="10"/>
  <c r="B2" i="10"/>
  <c r="N1" i="10"/>
  <c r="L4" i="9"/>
  <c r="J4" i="9"/>
  <c r="L3" i="9"/>
  <c r="K2" i="9"/>
  <c r="A2" i="9"/>
  <c r="J1" i="9"/>
  <c r="J12" i="8"/>
  <c r="I12" i="8"/>
  <c r="O4" i="8"/>
  <c r="L4" i="8"/>
  <c r="O3" i="8"/>
  <c r="M2" i="8"/>
  <c r="A2" i="8"/>
  <c r="L1" i="8"/>
  <c r="K4" i="4"/>
  <c r="I4" i="4"/>
  <c r="K3" i="4"/>
  <c r="I3" i="4"/>
  <c r="J2" i="4"/>
  <c r="A2" i="4"/>
  <c r="I1" i="4"/>
  <c r="K4" i="24"/>
  <c r="I4" i="24"/>
  <c r="K3" i="24"/>
  <c r="I3" i="24"/>
  <c r="J2" i="24"/>
  <c r="A2" i="24"/>
  <c r="I1" i="24"/>
  <c r="K4" i="29"/>
  <c r="I4" i="29"/>
  <c r="K3" i="29"/>
  <c r="I3" i="29"/>
  <c r="A2" i="29"/>
  <c r="I1" i="29"/>
  <c r="B4" i="1"/>
  <c r="C4" i="10" l="1"/>
  <c r="B4" i="9"/>
  <c r="B4" i="4"/>
  <c r="C4" i="27"/>
  <c r="B4" i="29"/>
  <c r="B4" i="8"/>
  <c r="B4" i="24"/>
</calcChain>
</file>

<file path=xl/sharedStrings.xml><?xml version="1.0" encoding="utf-8"?>
<sst xmlns="http://schemas.openxmlformats.org/spreadsheetml/2006/main" count="499" uniqueCount="267">
  <si>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</si>
  <si>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</si>
  <si>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</si>
  <si>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</si>
  <si>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</si>
  <si>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</si>
  <si>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</si>
  <si>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</si>
  <si>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XS</t>
  </si>
  <si>
    <t>S</t>
  </si>
  <si>
    <t>M</t>
  </si>
  <si>
    <t>L</t>
  </si>
  <si>
    <t>XL</t>
  </si>
  <si>
    <t>DESIGNATION</t>
  </si>
  <si>
    <t>DEVELOPPER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</si>
  <si>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</si>
  <si>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</si>
  <si>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</si>
  <si>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</si>
  <si>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</si>
  <si>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</si>
  <si>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</si>
  <si>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</si>
  <si>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</si>
  <si>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1/2 UPPER ARM WIDTH</t>
  </si>
  <si>
    <t>FRONT JACKET MEASUREMENTS (IN CM)</t>
  </si>
  <si>
    <t xml:space="preserve">1/2 BOTTOM RELAXED ROUND </t>
  </si>
  <si>
    <t>BACK JACKET MEASUREMENTS (IN CM)</t>
  </si>
  <si>
    <t>COLLAR MEASUREMENTS (IN CM)</t>
  </si>
  <si>
    <t>COLLAR HEIGHT AT CENTER BACK</t>
  </si>
  <si>
    <t>HOOD LENGTH</t>
  </si>
  <si>
    <t>HOOD MEASUREMENTS (IN CM)</t>
  </si>
  <si>
    <t>HOW TO TAKE MEASUREMENTS</t>
  </si>
  <si>
    <t xml:space="preserve">MEN JACKET SIZE SPEC </t>
  </si>
  <si>
    <t>COLLAR HEIGHT AT MIDDLE FRONT</t>
  </si>
  <si>
    <t>B</t>
  </si>
  <si>
    <t>C</t>
  </si>
  <si>
    <t>D</t>
  </si>
  <si>
    <t>IA</t>
  </si>
  <si>
    <t>LA</t>
  </si>
  <si>
    <t>LB</t>
  </si>
  <si>
    <t>LC</t>
  </si>
  <si>
    <t xml:space="preserve">1/2 CUFF WIDTH </t>
  </si>
  <si>
    <t>N</t>
  </si>
  <si>
    <t>R</t>
  </si>
  <si>
    <t>UB1</t>
  </si>
  <si>
    <t>INNER NECKLINE LENGHT</t>
  </si>
  <si>
    <t>UB2</t>
  </si>
  <si>
    <t>COLLAR LENGHT AT THE TOP EDGE</t>
  </si>
  <si>
    <t>UC1</t>
  </si>
  <si>
    <t>UC3</t>
  </si>
  <si>
    <t xml:space="preserve">VA </t>
  </si>
  <si>
    <t>VB</t>
  </si>
  <si>
    <t xml:space="preserve"> HANG TAG</t>
  </si>
  <si>
    <t xml:space="preserve"> </t>
  </si>
  <si>
    <r>
      <rPr>
        <b/>
        <sz val="12"/>
        <color indexed="10"/>
        <rFont val="Calibri"/>
        <family val="2"/>
      </rPr>
      <t>OUTER PRODUCT</t>
    </r>
    <r>
      <rPr>
        <b/>
        <sz val="12"/>
        <rFont val="Calibri"/>
        <family val="2"/>
      </rPr>
      <t xml:space="preserve">      MEASUREMENTS IN CM</t>
    </r>
  </si>
  <si>
    <t>DETAILS LINING</t>
  </si>
  <si>
    <t>DETAILS JKT</t>
  </si>
  <si>
    <t>BLACK</t>
  </si>
  <si>
    <t>Front zip</t>
  </si>
  <si>
    <t>LOCAL</t>
  </si>
  <si>
    <t>MAX
zipper</t>
  </si>
  <si>
    <t>UNITEX</t>
  </si>
  <si>
    <t>ANTIC SILVER</t>
  </si>
  <si>
    <t>10mm METAL EYELET</t>
  </si>
  <si>
    <t xml:space="preserve">Back hood adjustment
on  GARMENT  </t>
  </si>
  <si>
    <t xml:space="preserve">Back hood adjustment 
on  FLAP </t>
  </si>
  <si>
    <t xml:space="preserve"> Cuff adjustment
on  GARMENT  </t>
  </si>
  <si>
    <t xml:space="preserve"> Cuff adjustment
on  FLAP </t>
  </si>
  <si>
    <t>EMBROIDERY  LAFUMA 72 mm</t>
  </si>
  <si>
    <t>EMBROIDERY LAFUMA FEUILLE 20 mm</t>
  </si>
  <si>
    <t>Left sleeve / top</t>
  </si>
  <si>
    <t>Right front / top</t>
  </si>
  <si>
    <r>
      <t xml:space="preserve">MARKING 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</si>
  <si>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</si>
  <si>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FABRIC   </t>
    </r>
    <r>
      <rPr>
        <b/>
        <sz val="14"/>
        <color indexed="10"/>
        <rFont val="Calibri"/>
        <family val="2"/>
      </rPr>
      <t>OUTER JKT</t>
    </r>
  </si>
  <si>
    <t xml:space="preserve">Neckline / centered </t>
  </si>
  <si>
    <t xml:space="preserve">ORANGE 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</si>
  <si>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</si>
  <si>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</si>
  <si>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</si>
  <si>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</si>
  <si>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</si>
  <si>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</si>
  <si>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</si>
  <si>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LEFT TOP SLEEVE 
8 cm from top sleeve </t>
  </si>
  <si>
    <t xml:space="preserve">HOW TO ATTACH HANG TAGS </t>
  </si>
  <si>
    <t>Bottom LEFT back</t>
  </si>
  <si>
    <t>Bottom adjustment  (1)
Hood adjustment (1)</t>
  </si>
  <si>
    <t>Bottom adjustment  (1)
Hood adjustment (2)</t>
  </si>
  <si>
    <t>Bottom adjustment  (2)
Hood adjustment (4)</t>
  </si>
  <si>
    <t>VELCRO FEMALE ( rounded corner)
20x100mm</t>
  </si>
  <si>
    <t>VELCRO MALE ( rounded corner)
20x60mm</t>
  </si>
  <si>
    <t xml:space="preserve">OTHER MEASUREMENTS </t>
  </si>
  <si>
    <t xml:space="preserve"> CLIMACTIVE WOVEN FLY</t>
  </si>
  <si>
    <t>LW050-E</t>
  </si>
  <si>
    <t>ZIPPER CORD 2 TONE  16cm</t>
  </si>
  <si>
    <t>ZP070-E</t>
  </si>
  <si>
    <t>TRIPLE STAR</t>
  </si>
  <si>
    <t>UA1</t>
  </si>
  <si>
    <t>NECK WIDTH</t>
  </si>
  <si>
    <t>UA2</t>
  </si>
  <si>
    <t>FRONT NECK DEPTH</t>
  </si>
  <si>
    <t>JA</t>
  </si>
  <si>
    <t>Hood adjustment (2)</t>
  </si>
  <si>
    <r>
      <t xml:space="preserve">FRONT BREADTH </t>
    </r>
    <r>
      <rPr>
        <sz val="12"/>
        <color indexed="10"/>
        <rFont val="Calibri"/>
        <family val="2"/>
      </rPr>
      <t>AT 17CM FROM HPS</t>
    </r>
  </si>
  <si>
    <r>
      <t xml:space="preserve">1/2 WAIST ROUND </t>
    </r>
    <r>
      <rPr>
        <sz val="12"/>
        <color indexed="10"/>
        <rFont val="Calibri"/>
        <family val="2"/>
      </rPr>
      <t>AT 47CM FROM HPS</t>
    </r>
  </si>
  <si>
    <t>TOTAL LENGHT FROM HPS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</si>
  <si>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</si>
  <si>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r>
      <t xml:space="preserve">BACK BREADTH </t>
    </r>
    <r>
      <rPr>
        <sz val="12"/>
        <color indexed="10"/>
        <rFont val="Calibri"/>
        <family val="2"/>
      </rPr>
      <t>AT 17CM FROM HPS</t>
    </r>
  </si>
  <si>
    <t>VHB</t>
  </si>
  <si>
    <t>HOOD HEIGHT ON SHOULDER POINT</t>
  </si>
  <si>
    <t>Z1</t>
  </si>
  <si>
    <t>MIDDLE FRONT ZIPPER LENGHT</t>
  </si>
  <si>
    <r>
      <t xml:space="preserve">HANG TAG PFC </t>
    </r>
    <r>
      <rPr>
        <b/>
        <sz val="12"/>
        <rFont val="新細明體"/>
        <family val="2"/>
        <scheme val="minor"/>
      </rPr>
      <t>FREE</t>
    </r>
  </si>
  <si>
    <t>HT394145-E</t>
  </si>
  <si>
    <t xml:space="preserve">10mm NYLON WEBBING </t>
  </si>
  <si>
    <t>SML</t>
  </si>
  <si>
    <t>SILICA GEL DMF U FREE
5gr</t>
  </si>
  <si>
    <t>Bottom adjustment  (2)
Hood adjustment (2)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</si>
  <si>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</si>
  <si>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 xml:space="preserve">SUPPLIER : </t>
  </si>
  <si>
    <t>PRIMA CHANNEL</t>
  </si>
  <si>
    <r>
      <t xml:space="preserve">LABELS  </t>
    </r>
    <r>
      <rPr>
        <b/>
        <sz val="14"/>
        <color indexed="10"/>
        <rFont val="Calibri"/>
        <family val="2"/>
      </rPr>
      <t>OUTER JKT</t>
    </r>
  </si>
  <si>
    <t>SUPPLIER</t>
  </si>
  <si>
    <t xml:space="preserve"> REF</t>
  </si>
  <si>
    <t xml:space="preserve">2,5mm ELASTIC CORD </t>
  </si>
  <si>
    <r>
      <rPr>
        <b/>
        <sz val="12"/>
        <color rgb="FFFF0000"/>
        <rFont val="新細明體"/>
        <family val="2"/>
        <scheme val="minor"/>
      </rPr>
      <t xml:space="preserve">Zipper REVERSE # 5 </t>
    </r>
    <r>
      <rPr>
        <b/>
        <sz val="12"/>
        <rFont val="新細明體"/>
        <family val="2"/>
        <scheme val="minor"/>
      </rPr>
      <t xml:space="preserve">- 1WAY - Non separable - non lock
</t>
    </r>
    <r>
      <rPr>
        <sz val="12"/>
        <rFont val="新細明體"/>
        <family val="2"/>
        <scheme val="minor"/>
      </rPr>
      <t xml:space="preserve">SN52MAX
</t>
    </r>
  </si>
  <si>
    <r>
      <rPr>
        <b/>
        <sz val="12"/>
        <color rgb="FFFF0000"/>
        <rFont val="新細明體"/>
        <family val="2"/>
        <scheme val="minor"/>
      </rPr>
      <t xml:space="preserve">Zipper VISLON # 5 </t>
    </r>
    <r>
      <rPr>
        <b/>
        <sz val="12"/>
        <rFont val="新細明體"/>
        <family val="2"/>
        <scheme val="minor"/>
      </rPr>
      <t xml:space="preserve">- 1WAY - separable- autolock
</t>
    </r>
    <r>
      <rPr>
        <sz val="12"/>
        <rFont val="新細明體"/>
        <family val="2"/>
        <scheme val="minor"/>
      </rPr>
      <t xml:space="preserve">SD51MA.RT
</t>
    </r>
  </si>
  <si>
    <t>VHA</t>
  </si>
  <si>
    <t>HOOD HEIGHT ON FRONT</t>
  </si>
  <si>
    <t xml:space="preserve">CHEST POCKET ZIPPER LENGHT </t>
  </si>
  <si>
    <t xml:space="preserve">HANDS POCKET ZIPPER LENGHT </t>
  </si>
  <si>
    <t>Marjorie</t>
  </si>
  <si>
    <t>LEFT SIDE SEAM
* 7cm from bottom</t>
  </si>
  <si>
    <t>INSIGNA BLUE</t>
  </si>
  <si>
    <t>INSIGNA BLUE
6730</t>
  </si>
  <si>
    <t>MING SHANG</t>
  </si>
  <si>
    <t>BODY</t>
  </si>
  <si>
    <t>STANDARD
BLACK</t>
  </si>
  <si>
    <t>STANDARD</t>
  </si>
  <si>
    <t>VELCRO FEMALE (rounded corner)
12x60mm</t>
  </si>
  <si>
    <t>LOCAL / PAHIO</t>
  </si>
  <si>
    <t>hood (3)
collar (3)</t>
  </si>
  <si>
    <t>VELCRO MALE (rounded corner)
12x60mm</t>
  </si>
  <si>
    <t>collar flap (3)</t>
  </si>
  <si>
    <t>LFV11301</t>
  </si>
  <si>
    <t>DRYTEX</t>
  </si>
  <si>
    <t>MESH</t>
  </si>
  <si>
    <t>NYLON 210T</t>
  </si>
  <si>
    <t>KA</t>
  </si>
  <si>
    <t>SHOULDER LENGHT</t>
  </si>
  <si>
    <t xml:space="preserve"> +/- 0.5 cm</t>
  </si>
  <si>
    <t>KD</t>
  </si>
  <si>
    <t>ARMHOLE HEIGHT</t>
  </si>
  <si>
    <t>TOTAL SLEEVE LENGHT</t>
  </si>
  <si>
    <r>
      <t>Front opening (1)</t>
    </r>
    <r>
      <rPr>
        <sz val="12"/>
        <rFont val="Calibri"/>
        <family val="2"/>
      </rPr>
      <t xml:space="preserve">
Front pockets (2)
Chest pocket (1)</t>
    </r>
  </si>
  <si>
    <t>Hands pockets under flap (2)
Chest pocket (1)</t>
  </si>
  <si>
    <t>WAY JKT</t>
  </si>
  <si>
    <t>GARMENT</t>
  </si>
  <si>
    <t>SLEEVES LINING + HOOD + POCKET BAG</t>
  </si>
  <si>
    <t>CRITICAL SEAM TAPE</t>
  </si>
  <si>
    <t>HOOD / COLLAR / SHOULDER / ARMHOLE</t>
  </si>
  <si>
    <t>RIGHT TOP FRONT 
* VERTICAL POSITION : 8cm from front neck drop
* ALONG FRONT: 1 ,5 cm from center front</t>
  </si>
  <si>
    <t>VIBRANT RED
8285</t>
  </si>
  <si>
    <t>BLACK
0247</t>
  </si>
  <si>
    <t>VIBRANT RED</t>
  </si>
  <si>
    <t>CLEAR</t>
  </si>
  <si>
    <t>INSIDE COLLAR + BOTTOM HEM</t>
  </si>
  <si>
    <t>VIBRANT</t>
  </si>
  <si>
    <t>NAVY</t>
  </si>
  <si>
    <t>CARBONE</t>
  </si>
  <si>
    <t>TONE ON TONE
T0535</t>
  </si>
  <si>
    <t>TONE ON TONE 
T0137</t>
  </si>
  <si>
    <t>TONE ON TONE
BLACK</t>
  </si>
  <si>
    <t>VIBRANT RED
10007</t>
  </si>
  <si>
    <t>INSIGNA BLUE
40002</t>
  </si>
  <si>
    <t>GREY
 F488</t>
  </si>
  <si>
    <t>VELCRO FEMALE ( rounded corner)
20x80mm</t>
  </si>
  <si>
    <t>Measures to follow for making SMS size M</t>
  </si>
  <si>
    <r>
      <t xml:space="preserve">HANG TAG </t>
    </r>
    <r>
      <rPr>
        <b/>
        <sz val="12"/>
        <rFont val="新細明體"/>
        <family val="2"/>
        <scheme val="minor"/>
      </rPr>
      <t>LOW IMPACT</t>
    </r>
  </si>
  <si>
    <t>HT394299-E</t>
  </si>
  <si>
    <t>On top of corporate HT</t>
  </si>
  <si>
    <t>On back of corporate HT</t>
  </si>
  <si>
    <t>XXS</t>
  </si>
  <si>
    <t>XXXL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</si>
  <si>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</si>
  <si>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</si>
  <si>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r>
      <t xml:space="preserve">1/2 BOTTOM ROUND </t>
    </r>
    <r>
      <rPr>
        <sz val="12"/>
        <color indexed="10"/>
        <rFont val="Calibri"/>
        <family val="2"/>
      </rPr>
      <t>RELAXED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</si>
  <si>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</si>
  <si>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</si>
  <si>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</si>
  <si>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NECKLINE LENGHT</t>
  </si>
  <si>
    <t>COLLAR HEIGHT AT MIDDLE BACK</t>
  </si>
  <si>
    <t>OTHER MEASUREMENTS (IN CM)</t>
  </si>
  <si>
    <t>Z2</t>
  </si>
  <si>
    <t>FRONT POCKET LENGHT</t>
  </si>
  <si>
    <t>Z4</t>
  </si>
  <si>
    <t>CHEST POCKET LENGHT</t>
  </si>
  <si>
    <t>NEW GRADE OK</t>
  </si>
  <si>
    <t>LWS18-01</t>
  </si>
  <si>
    <t>SIZE WOVEN LABEL MMG 
MEN ALPHA/TOP</t>
  </si>
  <si>
    <t>WINTER 2018/19</t>
  </si>
  <si>
    <t>C/O from SS18</t>
  </si>
  <si>
    <t>NOIR</t>
  </si>
  <si>
    <t>EIS15U-XMSTP01</t>
  </si>
  <si>
    <t>New mmg cord stopper 
20mm+ slit</t>
  </si>
  <si>
    <t>PLASTIC PEARL</t>
  </si>
  <si>
    <t>CP-A1</t>
  </si>
  <si>
    <t>MAIN LABEL medium size</t>
  </si>
  <si>
    <t>LW034-E</t>
  </si>
  <si>
    <r>
      <t xml:space="preserve">SHELL 1 COLORS 1
</t>
    </r>
    <r>
      <rPr>
        <b/>
        <sz val="12"/>
        <color rgb="FFFF0000"/>
        <rFont val="Calibri"/>
        <family val="2"/>
      </rPr>
      <t>DT-1693</t>
    </r>
  </si>
  <si>
    <r>
      <t xml:space="preserve">SHELL 1 COLORS 2
</t>
    </r>
    <r>
      <rPr>
        <b/>
        <sz val="12"/>
        <color rgb="FFFF0000"/>
        <rFont val="Calibri"/>
        <family val="2"/>
      </rPr>
      <t>DT-1693</t>
    </r>
  </si>
  <si>
    <r>
      <t xml:space="preserve">FABRIC / SUPPLIER :  </t>
    </r>
    <r>
      <rPr>
        <b/>
        <sz val="12"/>
        <color rgb="FFFF0000"/>
        <rFont val="新細明體"/>
        <family val="2"/>
        <scheme val="minor"/>
      </rPr>
      <t>DT-1693 / DRYTEX</t>
    </r>
  </si>
  <si>
    <t>VIBRANT RED / INSIGNA BLUE
TAPE: 820
TEETH: 196
SLIDER: 196</t>
  </si>
  <si>
    <t>INSIGNA BLUE / VIBRANT RED
TAPE: 196
TEETH: 820
SLIDER: 820</t>
  </si>
  <si>
    <t>GREY / BLACK
TAPE: 389
TEETH: 580
SLIDER: 580</t>
  </si>
  <si>
    <t>SMALL
HT-394082-E</t>
  </si>
  <si>
    <t>Left side pocket</t>
  </si>
  <si>
    <t>HANG TAG CLIMACTIVE</t>
  </si>
  <si>
    <t>SMALL
HT394146-E</t>
  </si>
  <si>
    <t xml:space="preserve">Refer artwork for position </t>
  </si>
  <si>
    <t>Comment on SMS the 20/12/2017</t>
  </si>
  <si>
    <t>HANG TAG</t>
  </si>
  <si>
    <t>Hang tag corporate and climactive must be small # HT-394082-E &amp; HT394146-E</t>
  </si>
  <si>
    <t>FABRIC</t>
  </si>
  <si>
    <t>Fabric from DRYTEX change to DT1693 i/o DT925</t>
  </si>
  <si>
    <t>OK BULK following comments</t>
  </si>
  <si>
    <t>V1BULK</t>
  </si>
  <si>
    <t>1/2胸圍(腋點量)</t>
  </si>
  <si>
    <t>1/2下襬(平量)</t>
  </si>
  <si>
    <t>前身長(領肩點量)</t>
  </si>
  <si>
    <t>單肩寬</t>
  </si>
  <si>
    <t>後袖襱直量</t>
  </si>
  <si>
    <t>1/2袖寬(腋點垂直量)</t>
  </si>
  <si>
    <t>1/2肘寬(袖口上30cm)</t>
  </si>
  <si>
    <t>1/2袖口寬(平量)</t>
  </si>
  <si>
    <t>袖長(肩點量)</t>
  </si>
  <si>
    <t>後身長(後領圍中心量)</t>
  </si>
  <si>
    <t>領寬</t>
  </si>
  <si>
    <t>前領深</t>
  </si>
  <si>
    <t>下領圍(不含拉鍊)</t>
  </si>
  <si>
    <t>上領圍(不含拉鍊)</t>
  </si>
  <si>
    <t>後領高</t>
  </si>
  <si>
    <t>前領高</t>
  </si>
  <si>
    <t>帽中長</t>
  </si>
  <si>
    <t>1/2帽寬(領肩點上18cm)</t>
  </si>
  <si>
    <t>帽前高(開口處)</t>
  </si>
  <si>
    <t>帽前高(領肩點)</t>
  </si>
  <si>
    <t>門襟拉鍊長</t>
  </si>
  <si>
    <t>側袋開口長</t>
  </si>
  <si>
    <t>胸袋開口長</t>
  </si>
  <si>
    <t>銷售樣</t>
    <phoneticPr fontId="60" type="noConversion"/>
  </si>
  <si>
    <t>按照以上修正可進行大貨</t>
    <phoneticPr fontId="60" type="noConversion"/>
  </si>
  <si>
    <t>表布改為#DT-1693</t>
    <phoneticPr fontId="60" type="noConversion"/>
  </si>
  <si>
    <t>吊牌改用#HT-394082-E</t>
    <phoneticPr fontId="60" type="noConversion"/>
  </si>
  <si>
    <t>吊牌改用#HT-394146-E</t>
    <phoneticPr fontId="60" type="noConversion"/>
  </si>
  <si>
    <r>
      <rPr>
        <b/>
        <sz val="22"/>
        <rFont val="細明體"/>
        <family val="3"/>
        <charset val="136"/>
      </rPr>
      <t>上胸寬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15cm)</t>
    </r>
    <phoneticPr fontId="60" type="noConversion"/>
  </si>
  <si>
    <r>
      <t>1/2</t>
    </r>
    <r>
      <rPr>
        <b/>
        <sz val="22"/>
        <rFont val="細明體"/>
        <family val="3"/>
        <charset val="136"/>
      </rPr>
      <t>腰圍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44cm)</t>
    </r>
    <phoneticPr fontId="60" type="noConversion"/>
  </si>
  <si>
    <r>
      <rPr>
        <b/>
        <sz val="22"/>
        <rFont val="細明體"/>
        <family val="3"/>
        <charset val="136"/>
      </rPr>
      <t>後背寬</t>
    </r>
    <r>
      <rPr>
        <b/>
        <sz val="22"/>
        <rFont val="Calibri"/>
        <family val="2"/>
      </rPr>
      <t>(</t>
    </r>
    <r>
      <rPr>
        <b/>
        <sz val="22"/>
        <rFont val="細明體"/>
        <family val="3"/>
        <charset val="136"/>
      </rPr>
      <t>領肩點下</t>
    </r>
    <r>
      <rPr>
        <b/>
        <sz val="22"/>
        <rFont val="Calibri"/>
        <family val="2"/>
      </rPr>
      <t>15cm)</t>
    </r>
    <phoneticPr fontId="60" type="noConversion"/>
  </si>
  <si>
    <t>側袋拉鍊長</t>
    <phoneticPr fontId="60" type="noConversion"/>
  </si>
  <si>
    <t>z3</t>
    <phoneticPr fontId="60" type="noConversion"/>
  </si>
  <si>
    <t>上胸寬(領肩點下15cm)</t>
    <phoneticPr fontId="60" type="noConversion"/>
  </si>
  <si>
    <t>1/2腰圍(領肩點下44cm)</t>
    <phoneticPr fontId="60" type="noConversion"/>
  </si>
  <si>
    <t>後背寬(領肩點下15cm)</t>
    <phoneticPr fontId="60" type="noConversion"/>
  </si>
  <si>
    <t>z5</t>
    <phoneticPr fontId="60" type="noConversion"/>
  </si>
  <si>
    <t>胸袋拉鍊長</t>
    <phoneticPr fontId="6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</si>
</sst>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&quot; cm&quot;"/>
    <numFmt numFmtId="177" formatCode="#,##0&quot;cm&quot;"/>
  </numFmts>
  <fonts count="74" x14ac:knownFonts="1">
    <font>
      <sz val="9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10"/>
      <name val="Arial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4"/>
      <color indexed="10"/>
      <name val="Calibri"/>
      <family val="2"/>
    </font>
    <font>
      <sz val="9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b/>
      <sz val="9"/>
      <color rgb="FFFF0000"/>
      <name val="Comic Sans MS"/>
      <family val="4"/>
    </font>
    <font>
      <b/>
      <sz val="9"/>
      <color theme="1"/>
      <name val="新細明體"/>
      <family val="2"/>
      <scheme val="minor"/>
    </font>
    <font>
      <b/>
      <sz val="12"/>
      <color rgb="FFFF0000"/>
      <name val="新細明體"/>
      <family val="2"/>
      <scheme val="minor"/>
    </font>
    <font>
      <b/>
      <sz val="14"/>
      <color theme="1"/>
      <name val="新細明體"/>
      <family val="2"/>
      <scheme val="minor"/>
    </font>
    <font>
      <b/>
      <sz val="12"/>
      <color theme="1"/>
      <name val="新細明體"/>
      <family val="2"/>
      <scheme val="minor"/>
    </font>
    <font>
      <sz val="12"/>
      <color theme="1"/>
      <name val="新細明體"/>
      <family val="2"/>
      <scheme val="minor"/>
    </font>
    <font>
      <sz val="11"/>
      <name val="新細明體"/>
      <family val="2"/>
      <scheme val="minor"/>
    </font>
    <font>
      <b/>
      <sz val="8"/>
      <color rgb="FFFF0000"/>
      <name val="新細明體"/>
      <family val="2"/>
      <scheme val="minor"/>
    </font>
    <font>
      <b/>
      <sz val="8"/>
      <color theme="1"/>
      <name val="新細明體"/>
      <family val="2"/>
      <scheme val="minor"/>
    </font>
    <font>
      <b/>
      <sz val="9"/>
      <color theme="1"/>
      <name val="Comic Sans MS"/>
      <family val="4"/>
    </font>
    <font>
      <b/>
      <sz val="12"/>
      <name val="新細明體"/>
      <family val="2"/>
      <scheme val="minor"/>
    </font>
    <font>
      <b/>
      <sz val="10"/>
      <name val="新細明體"/>
      <family val="2"/>
      <scheme val="minor"/>
    </font>
    <font>
      <sz val="10"/>
      <color theme="1"/>
      <name val="新細明體"/>
      <family val="2"/>
      <scheme val="minor"/>
    </font>
    <font>
      <sz val="9"/>
      <name val="新細明體"/>
      <family val="2"/>
      <scheme val="minor"/>
    </font>
    <font>
      <b/>
      <sz val="20"/>
      <color theme="1"/>
      <name val="新細明體"/>
      <family val="2"/>
      <scheme val="minor"/>
    </font>
    <font>
      <b/>
      <sz val="20"/>
      <color rgb="FFFF0000"/>
      <name val="新細明體"/>
      <family val="2"/>
      <scheme val="minor"/>
    </font>
    <font>
      <b/>
      <sz val="16"/>
      <color rgb="FFFF0000"/>
      <name val="新細明體"/>
      <family val="2"/>
      <scheme val="minor"/>
    </font>
    <font>
      <b/>
      <sz val="14"/>
      <color rgb="FFFF0000"/>
      <name val="新細明體"/>
      <family val="2"/>
      <scheme val="minor"/>
    </font>
    <font>
      <sz val="12"/>
      <name val="新細明體"/>
      <family val="2"/>
      <scheme val="minor"/>
    </font>
    <font>
      <sz val="14"/>
      <color theme="1"/>
      <name val="新細明體"/>
      <family val="2"/>
      <scheme val="minor"/>
    </font>
    <font>
      <b/>
      <sz val="12"/>
      <color rgb="FF0000FF"/>
      <name val="新細明體"/>
      <family val="2"/>
      <scheme val="minor"/>
    </font>
    <font>
      <b/>
      <sz val="11"/>
      <color rgb="FF0000FF"/>
      <name val="新細明體"/>
      <family val="2"/>
      <scheme val="minor"/>
    </font>
    <font>
      <sz val="10"/>
      <name val="新細明體"/>
      <family val="2"/>
      <scheme val="minor"/>
    </font>
    <font>
      <sz val="12"/>
      <color rgb="FFFF0000"/>
      <name val="新細明體"/>
      <family val="2"/>
      <scheme val="minor"/>
    </font>
    <font>
      <b/>
      <sz val="12"/>
      <color rgb="FFFF0000"/>
      <name val="Calibri"/>
      <family val="2"/>
    </font>
    <font>
      <sz val="9"/>
      <color rgb="FFFF0000"/>
      <name val="新細明體"/>
      <family val="2"/>
      <scheme val="minor"/>
    </font>
    <font>
      <b/>
      <sz val="9"/>
      <color rgb="FF0000FF"/>
      <name val="新細明體"/>
      <family val="2"/>
      <scheme val="minor"/>
    </font>
    <font>
      <sz val="12"/>
      <name val="Calibri"/>
      <family val="2"/>
    </font>
    <font>
      <sz val="9"/>
      <color theme="0" tint="-0.499984740745262"/>
      <name val="新細明體"/>
      <family val="2"/>
      <scheme val="minor"/>
    </font>
    <font>
      <b/>
      <sz val="14"/>
      <color indexed="8"/>
      <name val="Calibri"/>
      <family val="2"/>
    </font>
    <font>
      <sz val="10"/>
      <name val="Calibri"/>
      <family val="2"/>
    </font>
    <font>
      <sz val="14"/>
      <name val="新細明體"/>
      <family val="2"/>
      <scheme val="minor"/>
    </font>
    <font>
      <b/>
      <sz val="9"/>
      <name val="新細明體"/>
      <family val="2"/>
      <scheme val="minor"/>
    </font>
    <font>
      <b/>
      <sz val="9"/>
      <color rgb="FFFF0000"/>
      <name val="新細明體"/>
      <family val="2"/>
      <scheme val="minor"/>
    </font>
    <font>
      <b/>
      <sz val="11"/>
      <color rgb="FFFF0000"/>
      <name val="新細明體"/>
      <family val="2"/>
      <scheme val="minor"/>
    </font>
    <font>
      <b/>
      <sz val="9"/>
      <color theme="0" tint="-0.499984740745262"/>
      <name val="新細明體"/>
      <family val="2"/>
      <scheme val="minor"/>
    </font>
    <font>
      <sz val="14"/>
      <color theme="0" tint="-0.499984740745262"/>
      <name val="新細明體"/>
      <family val="2"/>
      <scheme val="minor"/>
    </font>
    <font>
      <b/>
      <sz val="10"/>
      <color rgb="FFFF0000"/>
      <name val="Calibri"/>
      <family val="2"/>
    </font>
    <font>
      <b/>
      <sz val="16"/>
      <name val="新細明體"/>
      <family val="2"/>
      <scheme val="minor"/>
    </font>
    <font>
      <b/>
      <sz val="14"/>
      <color rgb="FF0000FF"/>
      <name val="新細明體"/>
      <family val="2"/>
      <scheme val="minor"/>
    </font>
    <font>
      <b/>
      <sz val="10"/>
      <color rgb="FFFF0000"/>
      <name val="新細明體"/>
      <family val="2"/>
      <scheme val="minor"/>
    </font>
    <font>
      <b/>
      <sz val="16"/>
      <color theme="1"/>
      <name val="新細明體"/>
      <family val="2"/>
      <scheme val="minor"/>
    </font>
    <font>
      <b/>
      <sz val="14"/>
      <name val="新細明體"/>
      <family val="2"/>
      <scheme val="minor"/>
    </font>
    <font>
      <sz val="10"/>
      <color rgb="FFFF0000"/>
      <name val="新細明體"/>
      <family val="2"/>
      <scheme val="minor"/>
    </font>
    <font>
      <b/>
      <sz val="10"/>
      <name val="Calibri"/>
      <family val="2"/>
    </font>
    <font>
      <sz val="14"/>
      <color rgb="FFFF0000"/>
      <name val="新細明體"/>
      <family val="2"/>
      <scheme val="minor"/>
    </font>
    <font>
      <u/>
      <sz val="14"/>
      <color rgb="FFFF0000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24"/>
      <name val="新細明體"/>
      <family val="2"/>
      <scheme val="minor"/>
    </font>
    <font>
      <b/>
      <sz val="24"/>
      <name val="Calibri"/>
      <family val="2"/>
    </font>
    <font>
      <b/>
      <sz val="24"/>
      <name val="新細明體"/>
      <family val="1"/>
      <charset val="136"/>
      <scheme val="minor"/>
    </font>
    <font>
      <b/>
      <sz val="24"/>
      <color rgb="FFFF0000"/>
      <name val="新細明體"/>
      <family val="2"/>
      <scheme val="minor"/>
    </font>
    <font>
      <b/>
      <sz val="24"/>
      <color rgb="FFFF0000"/>
      <name val="Calibri"/>
      <family val="2"/>
    </font>
    <font>
      <b/>
      <sz val="26"/>
      <color rgb="FFFF0000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sz val="22"/>
      <name val="Calibri"/>
      <family val="2"/>
    </font>
    <font>
      <b/>
      <sz val="22"/>
      <name val="Calibri"/>
      <family val="2"/>
    </font>
    <font>
      <b/>
      <sz val="22"/>
      <color rgb="FFFF0000"/>
      <name val="Calibri"/>
      <family val="2"/>
    </font>
    <font>
      <b/>
      <sz val="22"/>
      <color indexed="10"/>
      <name val="Calibri"/>
      <family val="2"/>
    </font>
    <font>
      <sz val="22"/>
      <color theme="1"/>
      <name val="新細明體"/>
      <family val="2"/>
      <scheme val="minor"/>
    </font>
    <font>
      <b/>
      <sz val="22"/>
      <name val="細明體"/>
      <family val="3"/>
      <charset val="136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  <bgColor indexed="64"/>
      </patternFill>
    </fill>
  </fills>
  <borders count="5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0">
    <xf numFmtId="0" fontId="0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2" fillId="0" borderId="0"/>
    <xf numFmtId="0" fontId="13" fillId="0" borderId="1" applyBorder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33">
    <xf numFmtId="0" fontId="0" fillId="0" borderId="0" xfId="0"/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16" fillId="0" borderId="0" xfId="0" applyFont="1" applyBorder="1" applyAlignment="1">
      <alignment vertical="center"/>
    </xf>
    <xf numFmtId="0" fontId="17" fillId="0" borderId="0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15" fillId="0" borderId="0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21" fillId="0" borderId="0" xfId="0" applyFont="1" applyBorder="1" applyAlignment="1">
      <alignment vertical="center" wrapText="1"/>
    </xf>
    <xf numFmtId="0" fontId="21" fillId="0" borderId="0" xfId="0" applyFont="1" applyBorder="1" applyAlignment="1">
      <alignment vertical="center"/>
    </xf>
    <xf numFmtId="0" fontId="20" fillId="0" borderId="0" xfId="0" applyFont="1" applyBorder="1" applyAlignment="1">
      <alignment vertical="center" wrapText="1"/>
    </xf>
    <xf numFmtId="0" fontId="22" fillId="0" borderId="0" xfId="0" applyFont="1" applyBorder="1" applyAlignment="1">
      <alignment vertical="center"/>
    </xf>
    <xf numFmtId="0" fontId="23" fillId="3" borderId="4" xfId="0" applyFont="1" applyFill="1" applyBorder="1" applyAlignment="1">
      <alignment horizontal="center" vertical="center"/>
    </xf>
    <xf numFmtId="0" fontId="23" fillId="4" borderId="4" xfId="0" applyFont="1" applyFill="1" applyBorder="1" applyAlignment="1">
      <alignment horizontal="center" vertical="center"/>
    </xf>
    <xf numFmtId="0" fontId="19" fillId="0" borderId="0" xfId="0" applyFont="1" applyAlignment="1"/>
    <xf numFmtId="0" fontId="0" fillId="0" borderId="0" xfId="0" applyBorder="1"/>
    <xf numFmtId="0" fontId="14" fillId="0" borderId="0" xfId="0" applyFont="1" applyBorder="1" applyAlignment="1">
      <alignment vertical="center"/>
    </xf>
    <xf numFmtId="0" fontId="0" fillId="0" borderId="0" xfId="0" applyAlignment="1"/>
    <xf numFmtId="0" fontId="12" fillId="0" borderId="0" xfId="0" applyFont="1" applyAlignment="1"/>
    <xf numFmtId="0" fontId="18" fillId="0" borderId="7" xfId="0" applyFont="1" applyBorder="1" applyAlignment="1">
      <alignment vertical="center"/>
    </xf>
    <xf numFmtId="0" fontId="18" fillId="0" borderId="0" xfId="0" applyFont="1" applyBorder="1"/>
    <xf numFmtId="0" fontId="0" fillId="0" borderId="0" xfId="0" applyFill="1" applyBorder="1"/>
    <xf numFmtId="0" fontId="15" fillId="0" borderId="0" xfId="6" applyFont="1" applyBorder="1"/>
    <xf numFmtId="0" fontId="0" fillId="0" borderId="12" xfId="0" applyBorder="1" applyAlignment="1">
      <alignment vertical="center"/>
    </xf>
    <xf numFmtId="0" fontId="27" fillId="3" borderId="14" xfId="0" applyFont="1" applyFill="1" applyBorder="1" applyAlignment="1">
      <alignment horizontal="left" vertical="center" indent="8"/>
    </xf>
    <xf numFmtId="0" fontId="0" fillId="3" borderId="14" xfId="0" applyFill="1" applyBorder="1" applyAlignment="1">
      <alignment vertical="center"/>
    </xf>
    <xf numFmtId="0" fontId="0" fillId="3" borderId="15" xfId="0" applyFill="1" applyBorder="1" applyAlignment="1">
      <alignment vertical="center"/>
    </xf>
    <xf numFmtId="0" fontId="28" fillId="3" borderId="14" xfId="0" applyFont="1" applyFill="1" applyBorder="1" applyAlignment="1">
      <alignment horizontal="left" vertical="center" indent="1"/>
    </xf>
    <xf numFmtId="0" fontId="0" fillId="3" borderId="16" xfId="0" applyFill="1" applyBorder="1" applyAlignment="1">
      <alignment vertical="center"/>
    </xf>
    <xf numFmtId="0" fontId="0" fillId="3" borderId="12" xfId="0" applyFill="1" applyBorder="1" applyAlignment="1">
      <alignment vertical="center"/>
    </xf>
    <xf numFmtId="0" fontId="0" fillId="3" borderId="7" xfId="0" applyFill="1" applyBorder="1" applyAlignment="1">
      <alignment vertical="center"/>
    </xf>
    <xf numFmtId="0" fontId="18" fillId="0" borderId="12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8" fillId="0" borderId="2" xfId="0" applyFont="1" applyFill="1" applyBorder="1" applyAlignment="1">
      <alignment vertical="center"/>
    </xf>
    <xf numFmtId="0" fontId="18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27" fillId="3" borderId="7" xfId="0" applyFont="1" applyFill="1" applyBorder="1" applyAlignment="1">
      <alignment horizontal="left" vertical="center" indent="2"/>
    </xf>
    <xf numFmtId="0" fontId="18" fillId="0" borderId="8" xfId="0" applyFont="1" applyFill="1" applyBorder="1" applyAlignment="1">
      <alignment vertical="center"/>
    </xf>
    <xf numFmtId="0" fontId="18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17" fillId="0" borderId="18" xfId="0" applyFont="1" applyFill="1" applyBorder="1" applyAlignment="1">
      <alignment vertical="center"/>
    </xf>
    <xf numFmtId="0" fontId="17" fillId="0" borderId="19" xfId="0" applyFont="1" applyFill="1" applyBorder="1" applyAlignment="1">
      <alignment vertical="center"/>
    </xf>
    <xf numFmtId="14" fontId="15" fillId="0" borderId="20" xfId="0" applyNumberFormat="1" applyFont="1" applyFill="1" applyBorder="1" applyAlignment="1">
      <alignment vertical="center"/>
    </xf>
    <xf numFmtId="0" fontId="17" fillId="0" borderId="20" xfId="0" applyFont="1" applyFill="1" applyBorder="1" applyAlignment="1">
      <alignment vertical="center"/>
    </xf>
    <xf numFmtId="0" fontId="17" fillId="0" borderId="21" xfId="0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30" fillId="0" borderId="1" xfId="0" applyFont="1" applyFill="1" applyBorder="1" applyAlignment="1">
      <alignment horizontal="left" vertical="center" indent="16"/>
    </xf>
    <xf numFmtId="0" fontId="30" fillId="0" borderId="1" xfId="0" applyFont="1" applyFill="1" applyBorder="1" applyAlignment="1">
      <alignment horizontal="left" vertical="center"/>
    </xf>
    <xf numFmtId="0" fontId="16" fillId="0" borderId="22" xfId="0" applyFont="1" applyFill="1" applyBorder="1" applyAlignment="1">
      <alignment vertical="center"/>
    </xf>
    <xf numFmtId="0" fontId="0" fillId="3" borderId="23" xfId="0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28" fillId="3" borderId="1" xfId="0" applyFont="1" applyFill="1" applyBorder="1" applyAlignment="1">
      <alignment horizontal="left" vertical="center" indent="1"/>
    </xf>
    <xf numFmtId="0" fontId="0" fillId="3" borderId="22" xfId="0" applyFill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30" fillId="0" borderId="18" xfId="0" applyFont="1" applyBorder="1" applyAlignment="1">
      <alignment horizontal="left" vertical="center"/>
    </xf>
    <xf numFmtId="0" fontId="16" fillId="0" borderId="19" xfId="0" applyFont="1" applyBorder="1" applyAlignment="1">
      <alignment vertical="center"/>
    </xf>
    <xf numFmtId="0" fontId="17" fillId="0" borderId="18" xfId="0" applyFont="1" applyBorder="1" applyAlignment="1">
      <alignment vertical="center"/>
    </xf>
    <xf numFmtId="0" fontId="15" fillId="0" borderId="18" xfId="0" applyFont="1" applyBorder="1" applyAlignment="1">
      <alignment vertical="center"/>
    </xf>
    <xf numFmtId="14" fontId="15" fillId="0" borderId="20" xfId="0" applyNumberFormat="1" applyFont="1" applyBorder="1" applyAlignment="1">
      <alignment vertical="center"/>
    </xf>
    <xf numFmtId="0" fontId="17" fillId="0" borderId="20" xfId="0" applyFont="1" applyBorder="1" applyAlignment="1">
      <alignment vertical="center"/>
    </xf>
    <xf numFmtId="0" fontId="16" fillId="0" borderId="17" xfId="0" applyFont="1" applyBorder="1" applyAlignment="1">
      <alignment vertical="center"/>
    </xf>
    <xf numFmtId="0" fontId="30" fillId="0" borderId="18" xfId="0" applyFont="1" applyBorder="1" applyAlignment="1">
      <alignment horizontal="left" vertical="center" indent="2"/>
    </xf>
    <xf numFmtId="0" fontId="14" fillId="0" borderId="17" xfId="0" applyFont="1" applyBorder="1" applyAlignment="1">
      <alignment vertical="center"/>
    </xf>
    <xf numFmtId="0" fontId="14" fillId="0" borderId="18" xfId="0" applyFont="1" applyBorder="1" applyAlignment="1">
      <alignment vertical="center"/>
    </xf>
    <xf numFmtId="0" fontId="14" fillId="0" borderId="24" xfId="0" applyFont="1" applyBorder="1" applyAlignment="1">
      <alignment vertical="center"/>
    </xf>
    <xf numFmtId="0" fontId="14" fillId="0" borderId="20" xfId="0" applyFont="1" applyBorder="1" applyAlignment="1">
      <alignment vertical="center"/>
    </xf>
    <xf numFmtId="0" fontId="14" fillId="0" borderId="19" xfId="0" applyFont="1" applyBorder="1" applyAlignment="1">
      <alignment vertical="center"/>
    </xf>
    <xf numFmtId="0" fontId="14" fillId="0" borderId="21" xfId="0" applyFont="1" applyBorder="1" applyAlignment="1">
      <alignment vertical="center"/>
    </xf>
    <xf numFmtId="0" fontId="16" fillId="0" borderId="18" xfId="0" applyFont="1" applyBorder="1" applyAlignment="1"/>
    <xf numFmtId="0" fontId="18" fillId="0" borderId="18" xfId="0" applyFont="1" applyBorder="1" applyAlignment="1">
      <alignment vertical="center"/>
    </xf>
    <xf numFmtId="0" fontId="17" fillId="0" borderId="18" xfId="0" applyFont="1" applyBorder="1" applyAlignment="1"/>
    <xf numFmtId="0" fontId="14" fillId="0" borderId="18" xfId="0" applyFont="1" applyBorder="1" applyAlignment="1"/>
    <xf numFmtId="0" fontId="17" fillId="0" borderId="20" xfId="0" applyFont="1" applyBorder="1" applyAlignment="1"/>
    <xf numFmtId="0" fontId="14" fillId="0" borderId="20" xfId="0" applyFont="1" applyBorder="1" applyAlignment="1"/>
    <xf numFmtId="0" fontId="23" fillId="0" borderId="20" xfId="0" applyFont="1" applyFill="1" applyBorder="1" applyAlignment="1">
      <alignment vertical="center"/>
    </xf>
    <xf numFmtId="0" fontId="17" fillId="3" borderId="0" xfId="0" applyFont="1" applyFill="1" applyBorder="1" applyAlignment="1">
      <alignment vertical="center"/>
    </xf>
    <xf numFmtId="0" fontId="27" fillId="3" borderId="14" xfId="0" applyFont="1" applyFill="1" applyBorder="1" applyAlignment="1">
      <alignment horizontal="left" vertical="center" indent="12"/>
    </xf>
    <xf numFmtId="0" fontId="16" fillId="0" borderId="1" xfId="0" applyFont="1" applyBorder="1" applyAlignment="1">
      <alignment vertical="center"/>
    </xf>
    <xf numFmtId="0" fontId="30" fillId="0" borderId="1" xfId="0" applyFont="1" applyBorder="1" applyAlignment="1">
      <alignment horizontal="left" vertical="center" indent="16"/>
    </xf>
    <xf numFmtId="0" fontId="30" fillId="0" borderId="1" xfId="0" applyFont="1" applyBorder="1" applyAlignment="1">
      <alignment horizontal="left" vertical="center"/>
    </xf>
    <xf numFmtId="0" fontId="16" fillId="0" borderId="22" xfId="0" applyFont="1" applyBorder="1" applyAlignment="1">
      <alignment vertical="center"/>
    </xf>
    <xf numFmtId="0" fontId="23" fillId="0" borderId="20" xfId="0" applyFont="1" applyBorder="1" applyAlignment="1">
      <alignment horizontal="left" vertical="center"/>
    </xf>
    <xf numFmtId="0" fontId="16" fillId="0" borderId="23" xfId="0" applyFont="1" applyBorder="1" applyAlignment="1">
      <alignment vertical="center"/>
    </xf>
    <xf numFmtId="0" fontId="30" fillId="0" borderId="22" xfId="0" applyFont="1" applyBorder="1" applyAlignment="1">
      <alignment horizontal="left" vertical="center"/>
    </xf>
    <xf numFmtId="176" fontId="31" fillId="0" borderId="5" xfId="0" applyNumberFormat="1" applyFont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18" fillId="0" borderId="5" xfId="0" applyFont="1" applyBorder="1" applyAlignment="1">
      <alignment vertical="center"/>
    </xf>
    <xf numFmtId="0" fontId="15" fillId="0" borderId="0" xfId="0" applyFont="1" applyBorder="1" applyAlignment="1">
      <alignment vertical="center" wrapText="1"/>
    </xf>
    <xf numFmtId="0" fontId="18" fillId="0" borderId="0" xfId="0" applyFont="1" applyAlignment="1">
      <alignment vertical="center"/>
    </xf>
    <xf numFmtId="0" fontId="23" fillId="3" borderId="18" xfId="0" applyFont="1" applyFill="1" applyBorder="1" applyAlignment="1">
      <alignment vertical="center"/>
    </xf>
    <xf numFmtId="0" fontId="23" fillId="3" borderId="6" xfId="0" applyFont="1" applyFill="1" applyBorder="1" applyAlignment="1">
      <alignment vertical="center"/>
    </xf>
    <xf numFmtId="0" fontId="31" fillId="0" borderId="28" xfId="0" applyFont="1" applyBorder="1" applyAlignment="1">
      <alignment horizontal="center" vertical="center"/>
    </xf>
    <xf numFmtId="0" fontId="31" fillId="0" borderId="28" xfId="0" applyFont="1" applyBorder="1" applyAlignment="1">
      <alignment vertical="center"/>
    </xf>
    <xf numFmtId="0" fontId="18" fillId="0" borderId="29" xfId="0" applyFont="1" applyBorder="1" applyAlignment="1">
      <alignment vertical="center"/>
    </xf>
    <xf numFmtId="176" fontId="31" fillId="0" borderId="29" xfId="0" applyNumberFormat="1" applyFont="1" applyBorder="1" applyAlignment="1">
      <alignment horizontal="center" vertical="center"/>
    </xf>
    <xf numFmtId="0" fontId="31" fillId="0" borderId="29" xfId="0" applyFont="1" applyBorder="1" applyAlignment="1">
      <alignment vertical="center"/>
    </xf>
    <xf numFmtId="177" fontId="23" fillId="0" borderId="5" xfId="0" applyNumberFormat="1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18" fillId="0" borderId="0" xfId="0" applyFont="1"/>
    <xf numFmtId="0" fontId="23" fillId="0" borderId="5" xfId="0" applyFont="1" applyBorder="1" applyAlignment="1">
      <alignment horizontal="center" vertical="center"/>
    </xf>
    <xf numFmtId="0" fontId="0" fillId="3" borderId="16" xfId="0" applyFont="1" applyFill="1" applyBorder="1" applyAlignment="1">
      <alignment vertical="center"/>
    </xf>
    <xf numFmtId="0" fontId="0" fillId="3" borderId="1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8" fillId="3" borderId="14" xfId="0" applyFont="1" applyFill="1" applyBorder="1" applyAlignment="1">
      <alignment vertical="center"/>
    </xf>
    <xf numFmtId="0" fontId="33" fillId="0" borderId="18" xfId="0" applyFont="1" applyBorder="1" applyAlignment="1">
      <alignment vertical="center"/>
    </xf>
    <xf numFmtId="0" fontId="33" fillId="0" borderId="18" xfId="0" applyFont="1" applyBorder="1" applyAlignment="1">
      <alignment horizontal="left" vertical="center" indent="1"/>
    </xf>
    <xf numFmtId="0" fontId="33" fillId="0" borderId="20" xfId="0" applyFont="1" applyFill="1" applyBorder="1" applyAlignment="1">
      <alignment horizontal="left" vertical="center"/>
    </xf>
    <xf numFmtId="0" fontId="33" fillId="0" borderId="19" xfId="0" applyFont="1" applyFill="1" applyBorder="1" applyAlignment="1">
      <alignment horizontal="left" vertical="center"/>
    </xf>
    <xf numFmtId="0" fontId="33" fillId="0" borderId="19" xfId="0" applyFont="1" applyBorder="1" applyAlignment="1">
      <alignment horizontal="left" vertical="center" indent="1"/>
    </xf>
    <xf numFmtId="0" fontId="33" fillId="0" borderId="20" xfId="0" applyFont="1" applyBorder="1" applyAlignment="1">
      <alignment vertical="center"/>
    </xf>
    <xf numFmtId="0" fontId="17" fillId="0" borderId="24" xfId="0" applyFont="1" applyFill="1" applyBorder="1" applyAlignment="1">
      <alignment horizontal="left" vertical="center" indent="1"/>
    </xf>
    <xf numFmtId="0" fontId="16" fillId="0" borderId="1" xfId="0" applyFont="1" applyBorder="1" applyAlignment="1">
      <alignment horizontal="left" vertical="center" indent="2"/>
    </xf>
    <xf numFmtId="0" fontId="15" fillId="0" borderId="7" xfId="0" applyFont="1" applyBorder="1" applyAlignment="1">
      <alignment vertical="center"/>
    </xf>
    <xf numFmtId="0" fontId="18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0" fillId="0" borderId="1" xfId="0" applyFont="1" applyBorder="1" applyAlignment="1">
      <alignment horizontal="left" vertical="center" indent="21"/>
    </xf>
    <xf numFmtId="0" fontId="31" fillId="0" borderId="32" xfId="0" applyFont="1" applyBorder="1" applyAlignment="1">
      <alignment horizontal="center" vertical="center"/>
    </xf>
    <xf numFmtId="0" fontId="31" fillId="0" borderId="31" xfId="0" applyFont="1" applyBorder="1" applyAlignment="1">
      <alignment horizontal="left" vertical="center" indent="1"/>
    </xf>
    <xf numFmtId="0" fontId="16" fillId="0" borderId="33" xfId="0" applyFont="1" applyBorder="1" applyAlignment="1">
      <alignment horizontal="center" vertical="center"/>
    </xf>
    <xf numFmtId="0" fontId="0" fillId="0" borderId="12" xfId="0" applyFont="1" applyBorder="1" applyAlignment="1">
      <alignment vertical="center"/>
    </xf>
    <xf numFmtId="0" fontId="31" fillId="0" borderId="18" xfId="0" applyFont="1" applyBorder="1" applyAlignment="1">
      <alignment horizontal="center" vertical="center"/>
    </xf>
    <xf numFmtId="0" fontId="18" fillId="0" borderId="20" xfId="0" applyFont="1" applyBorder="1" applyAlignment="1">
      <alignment vertical="center"/>
    </xf>
    <xf numFmtId="0" fontId="31" fillId="0" borderId="20" xfId="0" applyFont="1" applyBorder="1" applyAlignment="1">
      <alignment horizontal="center" vertical="center"/>
    </xf>
    <xf numFmtId="0" fontId="0" fillId="3" borderId="18" xfId="0" applyFill="1" applyBorder="1" applyAlignment="1">
      <alignment vertical="center"/>
    </xf>
    <xf numFmtId="0" fontId="31" fillId="0" borderId="6" xfId="0" applyFont="1" applyBorder="1" applyAlignment="1">
      <alignment horizontal="left" vertical="center" indent="1"/>
    </xf>
    <xf numFmtId="0" fontId="31" fillId="0" borderId="6" xfId="0" applyFont="1" applyBorder="1" applyAlignment="1">
      <alignment horizontal="center" vertical="center"/>
    </xf>
    <xf numFmtId="0" fontId="31" fillId="0" borderId="4" xfId="0" applyFont="1" applyBorder="1" applyAlignment="1">
      <alignment vertical="center"/>
    </xf>
    <xf numFmtId="0" fontId="16" fillId="0" borderId="1" xfId="0" applyFont="1" applyFill="1" applyBorder="1" applyAlignment="1">
      <alignment horizontal="left" vertical="center" indent="1"/>
    </xf>
    <xf numFmtId="0" fontId="30" fillId="0" borderId="23" xfId="0" applyFont="1" applyFill="1" applyBorder="1" applyAlignment="1">
      <alignment horizontal="left" vertical="center" indent="1"/>
    </xf>
    <xf numFmtId="0" fontId="23" fillId="0" borderId="18" xfId="0" applyFont="1" applyFill="1" applyBorder="1" applyAlignment="1">
      <alignment horizontal="left" vertical="center" indent="1"/>
    </xf>
    <xf numFmtId="0" fontId="23" fillId="0" borderId="20" xfId="0" applyFont="1" applyFill="1" applyBorder="1" applyAlignment="1">
      <alignment horizontal="left" vertical="center" indent="1"/>
    </xf>
    <xf numFmtId="0" fontId="17" fillId="0" borderId="24" xfId="0" applyFont="1" applyBorder="1" applyAlignment="1">
      <alignment horizontal="left" vertical="center" indent="1"/>
    </xf>
    <xf numFmtId="0" fontId="31" fillId="0" borderId="5" xfId="0" applyFont="1" applyBorder="1" applyAlignment="1">
      <alignment horizontal="left" vertical="center" indent="1"/>
    </xf>
    <xf numFmtId="0" fontId="30" fillId="0" borderId="23" xfId="0" applyFont="1" applyBorder="1" applyAlignment="1">
      <alignment horizontal="left" vertical="center" indent="1"/>
    </xf>
    <xf numFmtId="0" fontId="16" fillId="0" borderId="17" xfId="0" applyFont="1" applyBorder="1" applyAlignment="1">
      <alignment horizontal="center" vertical="center"/>
    </xf>
    <xf numFmtId="0" fontId="18" fillId="0" borderId="31" xfId="0" applyFont="1" applyBorder="1" applyAlignment="1">
      <alignment vertical="center"/>
    </xf>
    <xf numFmtId="0" fontId="31" fillId="0" borderId="31" xfId="0" applyFont="1" applyBorder="1" applyAlignment="1">
      <alignment horizontal="center" vertical="center"/>
    </xf>
    <xf numFmtId="0" fontId="31" fillId="0" borderId="32" xfId="0" applyFont="1" applyBorder="1" applyAlignment="1">
      <alignment vertical="center"/>
    </xf>
    <xf numFmtId="0" fontId="16" fillId="0" borderId="17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vertical="center"/>
    </xf>
    <xf numFmtId="0" fontId="31" fillId="0" borderId="18" xfId="0" applyFont="1" applyFill="1" applyBorder="1" applyAlignment="1">
      <alignment horizontal="center" vertical="center"/>
    </xf>
    <xf numFmtId="0" fontId="31" fillId="0" borderId="5" xfId="0" applyFont="1" applyFill="1" applyBorder="1" applyAlignment="1">
      <alignment horizontal="center" vertical="center" wrapText="1"/>
    </xf>
    <xf numFmtId="0" fontId="31" fillId="0" borderId="5" xfId="0" applyFont="1" applyFill="1" applyBorder="1" applyAlignment="1">
      <alignment horizontal="left" vertical="center" indent="1"/>
    </xf>
    <xf numFmtId="0" fontId="31" fillId="0" borderId="5" xfId="0" applyFont="1" applyFill="1" applyBorder="1" applyAlignment="1">
      <alignment horizontal="center" vertical="center"/>
    </xf>
    <xf numFmtId="0" fontId="18" fillId="0" borderId="2" xfId="0" applyFont="1" applyBorder="1"/>
    <xf numFmtId="0" fontId="18" fillId="0" borderId="3" xfId="0" applyFont="1" applyBorder="1"/>
    <xf numFmtId="0" fontId="17" fillId="0" borderId="0" xfId="0" applyFont="1" applyFill="1" applyBorder="1" applyAlignment="1">
      <alignment vertical="center" wrapText="1"/>
    </xf>
    <xf numFmtId="0" fontId="31" fillId="0" borderId="5" xfId="0" applyFont="1" applyBorder="1" applyAlignment="1">
      <alignment vertical="center"/>
    </xf>
    <xf numFmtId="0" fontId="31" fillId="0" borderId="4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18" fillId="0" borderId="6" xfId="0" applyFont="1" applyBorder="1" applyAlignment="1">
      <alignment vertical="center"/>
    </xf>
    <xf numFmtId="0" fontId="0" fillId="0" borderId="2" xfId="0" applyFont="1" applyBorder="1"/>
    <xf numFmtId="0" fontId="0" fillId="0" borderId="3" xfId="0" applyFont="1" applyBorder="1"/>
    <xf numFmtId="0" fontId="31" fillId="0" borderId="5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 wrapText="1"/>
    </xf>
    <xf numFmtId="14" fontId="17" fillId="0" borderId="20" xfId="0" applyNumberFormat="1" applyFont="1" applyBorder="1" applyAlignment="1">
      <alignment vertical="center"/>
    </xf>
    <xf numFmtId="0" fontId="0" fillId="3" borderId="5" xfId="0" applyFill="1" applyBorder="1" applyAlignment="1">
      <alignment vertical="center"/>
    </xf>
    <xf numFmtId="0" fontId="35" fillId="0" borderId="5" xfId="0" applyFont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 wrapText="1"/>
    </xf>
    <xf numFmtId="176" fontId="31" fillId="0" borderId="26" xfId="0" applyNumberFormat="1" applyFont="1" applyBorder="1" applyAlignment="1">
      <alignment horizontal="center" vertical="center"/>
    </xf>
    <xf numFmtId="0" fontId="35" fillId="0" borderId="5" xfId="0" applyFont="1" applyFill="1" applyBorder="1" applyAlignment="1">
      <alignment horizontal="center" vertical="center"/>
    </xf>
    <xf numFmtId="14" fontId="17" fillId="0" borderId="20" xfId="0" applyNumberFormat="1" applyFont="1" applyBorder="1" applyAlignment="1">
      <alignment horizontal="left" vertical="center"/>
    </xf>
    <xf numFmtId="177" fontId="31" fillId="0" borderId="5" xfId="0" applyNumberFormat="1" applyFont="1" applyFill="1" applyBorder="1" applyAlignment="1">
      <alignment horizontal="center" vertical="center"/>
    </xf>
    <xf numFmtId="0" fontId="23" fillId="0" borderId="18" xfId="0" applyFont="1" applyFill="1" applyBorder="1" applyAlignment="1">
      <alignment horizontal="left" vertical="center" indent="1"/>
    </xf>
    <xf numFmtId="0" fontId="18" fillId="0" borderId="26" xfId="0" applyFont="1" applyFill="1" applyBorder="1" applyAlignment="1">
      <alignment horizontal="center" vertical="center" wrapText="1"/>
    </xf>
    <xf numFmtId="0" fontId="16" fillId="3" borderId="0" xfId="0" applyFont="1" applyFill="1" applyBorder="1" applyAlignment="1">
      <alignment vertical="center"/>
    </xf>
    <xf numFmtId="0" fontId="12" fillId="3" borderId="0" xfId="0" applyFont="1" applyFill="1" applyBorder="1" applyAlignment="1">
      <alignment vertical="center"/>
    </xf>
    <xf numFmtId="0" fontId="18" fillId="3" borderId="13" xfId="0" applyFont="1" applyFill="1" applyBorder="1" applyAlignment="1">
      <alignment vertical="center"/>
    </xf>
    <xf numFmtId="0" fontId="17" fillId="3" borderId="4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center" vertical="center"/>
    </xf>
    <xf numFmtId="0" fontId="30" fillId="0" borderId="17" xfId="0" applyFont="1" applyBorder="1" applyAlignment="1">
      <alignment horizontal="left" vertical="center"/>
    </xf>
    <xf numFmtId="0" fontId="23" fillId="0" borderId="24" xfId="0" applyFont="1" applyBorder="1" applyAlignment="1">
      <alignment horizontal="left" vertical="center"/>
    </xf>
    <xf numFmtId="0" fontId="15" fillId="0" borderId="35" xfId="0" applyFont="1" applyBorder="1" applyAlignment="1">
      <alignment vertical="center" wrapText="1"/>
    </xf>
    <xf numFmtId="0" fontId="23" fillId="3" borderId="25" xfId="0" applyFont="1" applyFill="1" applyBorder="1" applyAlignment="1">
      <alignment vertical="center"/>
    </xf>
    <xf numFmtId="0" fontId="23" fillId="3" borderId="38" xfId="0" applyFont="1" applyFill="1" applyBorder="1" applyAlignment="1">
      <alignment horizontal="center" vertical="center"/>
    </xf>
    <xf numFmtId="176" fontId="31" fillId="0" borderId="19" xfId="0" applyNumberFormat="1" applyFont="1" applyBorder="1" applyAlignment="1">
      <alignment horizontal="center" vertical="center"/>
    </xf>
    <xf numFmtId="177" fontId="31" fillId="0" borderId="35" xfId="0" applyNumberFormat="1" applyFont="1" applyFill="1" applyBorder="1" applyAlignment="1">
      <alignment horizontal="center" vertical="center"/>
    </xf>
    <xf numFmtId="0" fontId="31" fillId="0" borderId="35" xfId="0" applyFont="1" applyBorder="1" applyAlignment="1">
      <alignment vertical="center"/>
    </xf>
    <xf numFmtId="176" fontId="31" fillId="0" borderId="35" xfId="0" applyNumberFormat="1" applyFont="1" applyBorder="1" applyAlignment="1">
      <alignment horizontal="center" vertical="center"/>
    </xf>
    <xf numFmtId="0" fontId="31" fillId="5" borderId="24" xfId="0" applyFont="1" applyFill="1" applyBorder="1" applyAlignment="1">
      <alignment horizontal="left" vertical="center"/>
    </xf>
    <xf numFmtId="0" fontId="31" fillId="5" borderId="20" xfId="0" applyFont="1" applyFill="1" applyBorder="1" applyAlignment="1">
      <alignment horizontal="left" vertical="center"/>
    </xf>
    <xf numFmtId="0" fontId="31" fillId="5" borderId="36" xfId="0" applyFont="1" applyFill="1" applyBorder="1" applyAlignment="1">
      <alignment vertical="center"/>
    </xf>
    <xf numFmtId="0" fontId="31" fillId="0" borderId="28" xfId="0" applyFont="1" applyBorder="1" applyAlignment="1">
      <alignment horizontal="center" vertical="center" wrapText="1"/>
    </xf>
    <xf numFmtId="177" fontId="23" fillId="0" borderId="28" xfId="0" applyNumberFormat="1" applyFont="1" applyBorder="1" applyAlignment="1">
      <alignment horizontal="center" vertical="center"/>
    </xf>
    <xf numFmtId="0" fontId="31" fillId="0" borderId="37" xfId="0" applyFont="1" applyBorder="1" applyAlignment="1">
      <alignment vertical="center"/>
    </xf>
    <xf numFmtId="0" fontId="31" fillId="0" borderId="39" xfId="0" applyFont="1" applyBorder="1" applyAlignment="1">
      <alignment vertical="center"/>
    </xf>
    <xf numFmtId="0" fontId="17" fillId="3" borderId="2" xfId="0" applyFont="1" applyFill="1" applyBorder="1" applyAlignment="1">
      <alignment horizontal="left" vertical="center" indent="25"/>
    </xf>
    <xf numFmtId="0" fontId="17" fillId="3" borderId="9" xfId="0" applyFont="1" applyFill="1" applyBorder="1" applyAlignment="1">
      <alignment vertical="center"/>
    </xf>
    <xf numFmtId="0" fontId="17" fillId="3" borderId="10" xfId="0" applyFont="1" applyFill="1" applyBorder="1" applyAlignment="1">
      <alignment horizontal="left" vertical="center" indent="12"/>
    </xf>
    <xf numFmtId="0" fontId="15" fillId="3" borderId="10" xfId="0" applyFont="1" applyFill="1" applyBorder="1" applyAlignment="1">
      <alignment horizontal="left" vertical="center"/>
    </xf>
    <xf numFmtId="0" fontId="17" fillId="3" borderId="10" xfId="0" applyFont="1" applyFill="1" applyBorder="1" applyAlignment="1">
      <alignment vertical="center"/>
    </xf>
    <xf numFmtId="0" fontId="17" fillId="3" borderId="11" xfId="0" applyFont="1" applyFill="1" applyBorder="1" applyAlignment="1">
      <alignment vertical="center"/>
    </xf>
    <xf numFmtId="0" fontId="24" fillId="6" borderId="43" xfId="0" applyFont="1" applyFill="1" applyBorder="1" applyAlignment="1">
      <alignment horizontal="center" vertical="center"/>
    </xf>
    <xf numFmtId="0" fontId="35" fillId="2" borderId="41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vertical="center"/>
    </xf>
    <xf numFmtId="0" fontId="16" fillId="0" borderId="45" xfId="0" applyFont="1" applyBorder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17" fillId="0" borderId="24" xfId="0" applyFont="1" applyBorder="1" applyAlignment="1">
      <alignment vertical="center"/>
    </xf>
    <xf numFmtId="0" fontId="33" fillId="0" borderId="19" xfId="0" applyFont="1" applyBorder="1" applyAlignment="1">
      <alignment horizontal="left" vertical="center"/>
    </xf>
    <xf numFmtId="0" fontId="34" fillId="0" borderId="18" xfId="0" applyFont="1" applyBorder="1" applyAlignment="1">
      <alignment horizontal="left" vertical="center"/>
    </xf>
    <xf numFmtId="0" fontId="29" fillId="3" borderId="0" xfId="2" applyFont="1" applyFill="1" applyBorder="1" applyAlignment="1" applyProtection="1">
      <alignment horizontal="center" vertical="center"/>
      <protection locked="0"/>
    </xf>
    <xf numFmtId="0" fontId="16" fillId="4" borderId="23" xfId="0" applyFont="1" applyFill="1" applyBorder="1" applyAlignment="1">
      <alignment horizontal="left" vertical="center"/>
    </xf>
    <xf numFmtId="0" fontId="16" fillId="4" borderId="1" xfId="0" applyFont="1" applyFill="1" applyBorder="1" applyAlignment="1">
      <alignment vertical="center"/>
    </xf>
    <xf numFmtId="0" fontId="12" fillId="4" borderId="1" xfId="0" applyFont="1" applyFill="1" applyBorder="1" applyAlignment="1">
      <alignment vertical="center"/>
    </xf>
    <xf numFmtId="0" fontId="15" fillId="4" borderId="1" xfId="0" applyFont="1" applyFill="1" applyBorder="1" applyAlignment="1">
      <alignment vertical="center"/>
    </xf>
    <xf numFmtId="0" fontId="25" fillId="4" borderId="1" xfId="0" applyFont="1" applyFill="1" applyBorder="1" applyAlignment="1">
      <alignment vertical="center"/>
    </xf>
    <xf numFmtId="0" fontId="20" fillId="4" borderId="22" xfId="0" applyFont="1" applyFill="1" applyBorder="1" applyAlignment="1">
      <alignment vertical="center" wrapText="1"/>
    </xf>
    <xf numFmtId="0" fontId="0" fillId="3" borderId="29" xfId="0" applyFill="1" applyBorder="1" applyAlignment="1">
      <alignment vertical="center"/>
    </xf>
    <xf numFmtId="0" fontId="35" fillId="0" borderId="4" xfId="0" applyFont="1" applyBorder="1" applyAlignment="1">
      <alignment horizontal="center" vertical="center"/>
    </xf>
    <xf numFmtId="0" fontId="39" fillId="0" borderId="21" xfId="0" applyFont="1" applyFill="1" applyBorder="1" applyAlignment="1">
      <alignment horizontal="left" vertical="center"/>
    </xf>
    <xf numFmtId="0" fontId="40" fillId="0" borderId="5" xfId="0" applyFont="1" applyFill="1" applyBorder="1" applyAlignment="1">
      <alignment horizontal="center" vertical="center" wrapText="1"/>
    </xf>
    <xf numFmtId="0" fontId="31" fillId="0" borderId="5" xfId="0" applyFont="1" applyBorder="1" applyAlignment="1">
      <alignment horizontal="left" vertical="center" wrapText="1" indent="1"/>
    </xf>
    <xf numFmtId="0" fontId="17" fillId="3" borderId="25" xfId="0" applyFont="1" applyFill="1" applyBorder="1" applyAlignment="1">
      <alignment horizontal="left" vertical="center" indent="1"/>
    </xf>
    <xf numFmtId="0" fontId="0" fillId="3" borderId="6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17" fillId="3" borderId="17" xfId="0" applyFont="1" applyFill="1" applyBorder="1" applyAlignment="1">
      <alignment horizontal="left" vertical="center" indent="1"/>
    </xf>
    <xf numFmtId="0" fontId="31" fillId="0" borderId="5" xfId="0" applyFont="1" applyFill="1" applyBorder="1" applyAlignment="1">
      <alignment horizontal="left" vertical="center" wrapText="1" indent="1"/>
    </xf>
    <xf numFmtId="0" fontId="40" fillId="0" borderId="5" xfId="0" applyFont="1" applyBorder="1" applyAlignment="1">
      <alignment horizontal="left" vertical="center" wrapText="1" indent="1"/>
    </xf>
    <xf numFmtId="0" fontId="40" fillId="0" borderId="28" xfId="0" applyFont="1" applyBorder="1" applyAlignment="1">
      <alignment horizontal="left" vertical="center" wrapText="1" indent="1"/>
    </xf>
    <xf numFmtId="0" fontId="41" fillId="0" borderId="0" xfId="0" applyFont="1" applyFill="1" applyBorder="1"/>
    <xf numFmtId="0" fontId="41" fillId="0" borderId="0" xfId="0" applyFont="1"/>
    <xf numFmtId="0" fontId="7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31" fillId="5" borderId="32" xfId="0" applyFont="1" applyFill="1" applyBorder="1" applyAlignment="1">
      <alignment horizontal="center" vertical="center"/>
    </xf>
    <xf numFmtId="0" fontId="31" fillId="5" borderId="32" xfId="0" applyFont="1" applyFill="1" applyBorder="1" applyAlignment="1">
      <alignment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vertical="center"/>
    </xf>
    <xf numFmtId="0" fontId="31" fillId="5" borderId="5" xfId="0" applyFont="1" applyFill="1" applyBorder="1" applyAlignment="1">
      <alignment vertical="center"/>
    </xf>
    <xf numFmtId="0" fontId="31" fillId="5" borderId="29" xfId="0" applyFont="1" applyFill="1" applyBorder="1" applyAlignment="1">
      <alignment horizontal="center" vertical="center" wrapText="1"/>
    </xf>
    <xf numFmtId="0" fontId="31" fillId="5" borderId="5" xfId="0" applyFont="1" applyFill="1" applyBorder="1" applyAlignment="1">
      <alignment horizontal="center" vertical="center" wrapText="1"/>
    </xf>
    <xf numFmtId="0" fontId="18" fillId="5" borderId="26" xfId="0" applyFont="1" applyFill="1" applyBorder="1" applyAlignment="1">
      <alignment horizontal="center" vertical="center"/>
    </xf>
    <xf numFmtId="0" fontId="31" fillId="0" borderId="7" xfId="0" applyFont="1" applyBorder="1" applyAlignment="1">
      <alignment vertical="center"/>
    </xf>
    <xf numFmtId="0" fontId="26" fillId="0" borderId="0" xfId="0" applyFont="1" applyBorder="1"/>
    <xf numFmtId="0" fontId="26" fillId="3" borderId="18" xfId="0" applyFont="1" applyFill="1" applyBorder="1" applyAlignment="1">
      <alignment vertical="center"/>
    </xf>
    <xf numFmtId="0" fontId="26" fillId="0" borderId="0" xfId="0" applyFont="1"/>
    <xf numFmtId="0" fontId="44" fillId="0" borderId="18" xfId="0" applyFont="1" applyBorder="1" applyAlignment="1">
      <alignment vertical="center"/>
    </xf>
    <xf numFmtId="0" fontId="31" fillId="0" borderId="18" xfId="0" applyFont="1" applyBorder="1" applyAlignment="1">
      <alignment vertical="center"/>
    </xf>
    <xf numFmtId="0" fontId="31" fillId="0" borderId="20" xfId="0" applyFont="1" applyBorder="1" applyAlignment="1">
      <alignment vertical="center"/>
    </xf>
    <xf numFmtId="0" fontId="31" fillId="0" borderId="5" xfId="2" applyFont="1" applyBorder="1" applyAlignment="1" applyProtection="1">
      <alignment horizontal="center" vertical="center"/>
      <protection locked="0"/>
    </xf>
    <xf numFmtId="0" fontId="31" fillId="0" borderId="5" xfId="2" applyFont="1" applyFill="1" applyBorder="1" applyAlignment="1" applyProtection="1">
      <alignment horizontal="center" vertical="center"/>
      <protection locked="0"/>
    </xf>
    <xf numFmtId="0" fontId="23" fillId="0" borderId="7" xfId="0" applyFont="1" applyBorder="1" applyAlignment="1">
      <alignment vertical="center"/>
    </xf>
    <xf numFmtId="0" fontId="45" fillId="0" borderId="0" xfId="0" applyFont="1" applyBorder="1"/>
    <xf numFmtId="0" fontId="45" fillId="0" borderId="0" xfId="0" applyFont="1"/>
    <xf numFmtId="0" fontId="15" fillId="0" borderId="20" xfId="0" applyFont="1" applyBorder="1" applyAlignment="1">
      <alignment vertical="center"/>
    </xf>
    <xf numFmtId="0" fontId="36" fillId="0" borderId="7" xfId="0" applyFont="1" applyBorder="1" applyAlignment="1">
      <alignment vertical="center"/>
    </xf>
    <xf numFmtId="0" fontId="38" fillId="0" borderId="0" xfId="0" applyFont="1" applyBorder="1"/>
    <xf numFmtId="0" fontId="38" fillId="0" borderId="0" xfId="0" applyFont="1"/>
    <xf numFmtId="0" fontId="31" fillId="0" borderId="5" xfId="2" applyFont="1" applyFill="1" applyBorder="1" applyAlignment="1">
      <alignment horizontal="center" vertical="center" wrapText="1"/>
    </xf>
    <xf numFmtId="0" fontId="45" fillId="0" borderId="18" xfId="0" applyFont="1" applyBorder="1" applyAlignment="1">
      <alignment vertical="center"/>
    </xf>
    <xf numFmtId="0" fontId="45" fillId="0" borderId="20" xfId="0" applyFont="1" applyBorder="1" applyAlignment="1">
      <alignment vertical="center"/>
    </xf>
    <xf numFmtId="0" fontId="46" fillId="3" borderId="18" xfId="0" applyFont="1" applyFill="1" applyBorder="1" applyAlignment="1">
      <alignment vertical="center"/>
    </xf>
    <xf numFmtId="0" fontId="31" fillId="0" borderId="29" xfId="0" applyFont="1" applyFill="1" applyBorder="1" applyAlignment="1">
      <alignment horizontal="left" vertical="center" indent="1"/>
    </xf>
    <xf numFmtId="0" fontId="18" fillId="0" borderId="5" xfId="0" applyFont="1" applyFill="1" applyBorder="1" applyAlignment="1">
      <alignment horizontal="center" vertical="center" wrapText="1"/>
    </xf>
    <xf numFmtId="0" fontId="7" fillId="0" borderId="18" xfId="0" applyFont="1" applyBorder="1" applyAlignment="1">
      <alignment vertical="center"/>
    </xf>
    <xf numFmtId="0" fontId="40" fillId="0" borderId="31" xfId="0" applyFont="1" applyBorder="1" applyAlignment="1">
      <alignment horizontal="left" vertical="center" indent="1"/>
    </xf>
    <xf numFmtId="0" fontId="42" fillId="0" borderId="33" xfId="0" applyFont="1" applyBorder="1" applyAlignment="1">
      <alignment horizontal="center" vertical="center"/>
    </xf>
    <xf numFmtId="0" fontId="40" fillId="0" borderId="18" xfId="0" applyFont="1" applyBorder="1" applyAlignment="1">
      <alignment horizontal="center" vertical="center"/>
    </xf>
    <xf numFmtId="0" fontId="40" fillId="0" borderId="6" xfId="0" applyFont="1" applyBorder="1" applyAlignment="1">
      <alignment horizontal="left" vertical="center" indent="1"/>
    </xf>
    <xf numFmtId="0" fontId="40" fillId="0" borderId="6" xfId="0" applyFont="1" applyBorder="1" applyAlignment="1">
      <alignment horizontal="center" vertical="center"/>
    </xf>
    <xf numFmtId="0" fontId="7" fillId="0" borderId="31" xfId="0" applyFont="1" applyBorder="1" applyAlignment="1">
      <alignment vertical="center"/>
    </xf>
    <xf numFmtId="0" fontId="40" fillId="0" borderId="31" xfId="0" applyFont="1" applyBorder="1" applyAlignment="1">
      <alignment horizontal="center" vertical="center"/>
    </xf>
    <xf numFmtId="0" fontId="40" fillId="0" borderId="26" xfId="2" applyFont="1" applyFill="1" applyBorder="1" applyAlignment="1">
      <alignment horizontal="center" vertical="center"/>
    </xf>
    <xf numFmtId="0" fontId="40" fillId="0" borderId="5" xfId="2" applyFont="1" applyFill="1" applyBorder="1" applyAlignment="1">
      <alignment horizontal="center" vertical="center"/>
    </xf>
    <xf numFmtId="0" fontId="7" fillId="0" borderId="6" xfId="0" applyFont="1" applyBorder="1" applyAlignment="1">
      <alignment vertical="center"/>
    </xf>
    <xf numFmtId="0" fontId="43" fillId="0" borderId="5" xfId="0" applyFont="1" applyBorder="1" applyAlignment="1">
      <alignment horizontal="center" vertical="center"/>
    </xf>
    <xf numFmtId="0" fontId="43" fillId="0" borderId="5" xfId="0" applyFont="1" applyFill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40" fillId="0" borderId="29" xfId="0" applyFont="1" applyBorder="1" applyAlignment="1">
      <alignment horizontal="left" vertical="center" indent="1"/>
    </xf>
    <xf numFmtId="0" fontId="40" fillId="0" borderId="18" xfId="0" applyFont="1" applyBorder="1" applyAlignment="1">
      <alignment horizontal="left" vertical="center" indent="1"/>
    </xf>
    <xf numFmtId="0" fontId="40" fillId="0" borderId="18" xfId="0" applyFont="1" applyFill="1" applyBorder="1" applyAlignment="1">
      <alignment horizontal="left" vertical="center"/>
    </xf>
    <xf numFmtId="0" fontId="18" fillId="0" borderId="5" xfId="0" applyFont="1" applyBorder="1" applyAlignment="1">
      <alignment horizontal="left" vertical="center"/>
    </xf>
    <xf numFmtId="0" fontId="42" fillId="0" borderId="30" xfId="0" applyFont="1" applyFill="1" applyBorder="1" applyAlignment="1">
      <alignment horizontal="center" vertical="center"/>
    </xf>
    <xf numFmtId="0" fontId="31" fillId="0" borderId="29" xfId="0" applyFont="1" applyBorder="1" applyAlignment="1">
      <alignment horizontal="left" vertical="center" indent="1"/>
    </xf>
    <xf numFmtId="0" fontId="31" fillId="0" borderId="18" xfId="0" applyFont="1" applyBorder="1" applyAlignment="1">
      <alignment horizontal="left" vertical="center" indent="1"/>
    </xf>
    <xf numFmtId="0" fontId="40" fillId="0" borderId="34" xfId="0" applyFont="1" applyFill="1" applyBorder="1" applyAlignment="1">
      <alignment horizontal="left" vertical="center" indent="1"/>
    </xf>
    <xf numFmtId="0" fontId="7" fillId="0" borderId="31" xfId="0" applyFont="1" applyFill="1" applyBorder="1" applyAlignment="1">
      <alignment vertical="center"/>
    </xf>
    <xf numFmtId="0" fontId="40" fillId="0" borderId="31" xfId="0" applyFont="1" applyFill="1" applyBorder="1" applyAlignment="1">
      <alignment horizontal="center" vertical="center"/>
    </xf>
    <xf numFmtId="0" fontId="15" fillId="5" borderId="38" xfId="0" applyFont="1" applyFill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46" fillId="3" borderId="19" xfId="0" applyFont="1" applyFill="1" applyBorder="1" applyAlignment="1">
      <alignment vertical="center"/>
    </xf>
    <xf numFmtId="0" fontId="15" fillId="0" borderId="49" xfId="0" applyFont="1" applyBorder="1" applyAlignment="1">
      <alignment horizontal="center" vertical="center"/>
    </xf>
    <xf numFmtId="0" fontId="36" fillId="0" borderId="35" xfId="2" applyFont="1" applyBorder="1" applyAlignment="1" applyProtection="1">
      <alignment horizontal="center" vertical="center"/>
      <protection locked="0"/>
    </xf>
    <xf numFmtId="0" fontId="46" fillId="3" borderId="48" xfId="0" applyFont="1" applyFill="1" applyBorder="1" applyAlignment="1">
      <alignment vertical="center"/>
    </xf>
    <xf numFmtId="0" fontId="50" fillId="6" borderId="44" xfId="0" applyFont="1" applyFill="1" applyBorder="1" applyAlignment="1">
      <alignment horizontal="center" vertical="center" wrapText="1"/>
    </xf>
    <xf numFmtId="0" fontId="44" fillId="3" borderId="0" xfId="2" applyFont="1" applyFill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 wrapText="1"/>
    </xf>
    <xf numFmtId="0" fontId="31" fillId="0" borderId="4" xfId="0" applyFont="1" applyFill="1" applyBorder="1" applyAlignment="1">
      <alignment horizontal="center" vertical="center"/>
    </xf>
    <xf numFmtId="0" fontId="26" fillId="0" borderId="0" xfId="0" applyFont="1" applyFill="1" applyBorder="1"/>
    <xf numFmtId="0" fontId="45" fillId="0" borderId="0" xfId="0" applyFont="1" applyFill="1" applyBorder="1"/>
    <xf numFmtId="0" fontId="38" fillId="0" borderId="0" xfId="0" applyFont="1" applyFill="1" applyBorder="1"/>
    <xf numFmtId="0" fontId="48" fillId="0" borderId="0" xfId="0" applyFont="1" applyFill="1" applyBorder="1"/>
    <xf numFmtId="0" fontId="49" fillId="0" borderId="0" xfId="0" applyFont="1" applyFill="1" applyBorder="1"/>
    <xf numFmtId="0" fontId="32" fillId="0" borderId="0" xfId="0" applyFont="1" applyFill="1" applyBorder="1"/>
    <xf numFmtId="0" fontId="30" fillId="0" borderId="1" xfId="0" applyFont="1" applyBorder="1" applyAlignment="1">
      <alignment horizontal="center" vertical="center"/>
    </xf>
    <xf numFmtId="0" fontId="18" fillId="0" borderId="2" xfId="0" applyFont="1" applyFill="1" applyBorder="1"/>
    <xf numFmtId="0" fontId="31" fillId="0" borderId="5" xfId="0" applyFont="1" applyFill="1" applyBorder="1" applyAlignment="1">
      <alignment vertical="center"/>
    </xf>
    <xf numFmtId="0" fontId="18" fillId="0" borderId="0" xfId="0" applyFont="1" applyFill="1" applyBorder="1"/>
    <xf numFmtId="0" fontId="18" fillId="0" borderId="0" xfId="0" applyFont="1" applyFill="1"/>
    <xf numFmtId="0" fontId="33" fillId="0" borderId="20" xfId="0" applyFont="1" applyFill="1" applyBorder="1" applyAlignment="1">
      <alignment horizontal="center" vertical="center"/>
    </xf>
    <xf numFmtId="176" fontId="31" fillId="0" borderId="5" xfId="0" applyNumberFormat="1" applyFont="1" applyFill="1" applyBorder="1" applyAlignment="1">
      <alignment horizontal="center" vertical="center"/>
    </xf>
    <xf numFmtId="177" fontId="47" fillId="0" borderId="5" xfId="0" applyNumberFormat="1" applyFont="1" applyFill="1" applyBorder="1" applyAlignment="1">
      <alignment horizontal="center" vertical="center"/>
    </xf>
    <xf numFmtId="176" fontId="31" fillId="0" borderId="26" xfId="0" applyNumberFormat="1" applyFont="1" applyFill="1" applyBorder="1" applyAlignment="1">
      <alignment horizontal="center" vertical="center"/>
    </xf>
    <xf numFmtId="176" fontId="31" fillId="0" borderId="19" xfId="0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0" fontId="33" fillId="0" borderId="20" xfId="0" applyFont="1" applyBorder="1" applyAlignment="1">
      <alignment horizontal="left" vertical="center"/>
    </xf>
    <xf numFmtId="0" fontId="16" fillId="0" borderId="3" xfId="0" applyFont="1" applyBorder="1" applyAlignment="1">
      <alignment vertical="center"/>
    </xf>
    <xf numFmtId="0" fontId="18" fillId="0" borderId="8" xfId="0" applyFont="1" applyBorder="1" applyAlignment="1">
      <alignment vertical="center"/>
    </xf>
    <xf numFmtId="11" fontId="17" fillId="0" borderId="24" xfId="0" applyNumberFormat="1" applyFont="1" applyBorder="1" applyAlignment="1">
      <alignment vertical="center"/>
    </xf>
    <xf numFmtId="11" fontId="17" fillId="0" borderId="20" xfId="0" applyNumberFormat="1" applyFont="1" applyBorder="1" applyAlignment="1">
      <alignment vertical="center"/>
    </xf>
    <xf numFmtId="11" fontId="23" fillId="0" borderId="20" xfId="0" applyNumberFormat="1" applyFont="1" applyBorder="1" applyAlignment="1">
      <alignment horizontal="left" vertical="center"/>
    </xf>
    <xf numFmtId="11" fontId="14" fillId="0" borderId="20" xfId="0" applyNumberFormat="1" applyFont="1" applyBorder="1" applyAlignment="1">
      <alignment vertical="center"/>
    </xf>
    <xf numFmtId="11" fontId="33" fillId="0" borderId="21" xfId="0" applyNumberFormat="1" applyFont="1" applyBorder="1" applyAlignment="1">
      <alignment horizontal="center" vertical="center"/>
    </xf>
    <xf numFmtId="11" fontId="14" fillId="0" borderId="0" xfId="0" applyNumberFormat="1" applyFont="1" applyAlignment="1">
      <alignment vertical="center"/>
    </xf>
    <xf numFmtId="0" fontId="43" fillId="0" borderId="32" xfId="0" applyFont="1" applyBorder="1" applyAlignment="1">
      <alignment horizontal="center" vertical="center"/>
    </xf>
    <xf numFmtId="0" fontId="16" fillId="0" borderId="14" xfId="0" applyFont="1" applyFill="1" applyBorder="1" applyAlignment="1">
      <alignment horizontal="left" vertical="top" wrapText="1"/>
    </xf>
    <xf numFmtId="0" fontId="16" fillId="0" borderId="15" xfId="0" applyFont="1" applyFill="1" applyBorder="1" applyAlignment="1">
      <alignment horizontal="left" vertical="top" wrapText="1"/>
    </xf>
    <xf numFmtId="0" fontId="18" fillId="0" borderId="14" xfId="0" applyFont="1" applyBorder="1" applyAlignment="1">
      <alignment horizontal="left" vertical="top"/>
    </xf>
    <xf numFmtId="0" fontId="18" fillId="0" borderId="15" xfId="0" applyFont="1" applyBorder="1" applyAlignment="1">
      <alignment horizontal="left" vertical="top"/>
    </xf>
    <xf numFmtId="0" fontId="51" fillId="3" borderId="0" xfId="2" applyFont="1" applyFill="1" applyBorder="1" applyAlignment="1" applyProtection="1">
      <alignment horizontal="center" vertical="center"/>
      <protection locked="0"/>
    </xf>
    <xf numFmtId="0" fontId="35" fillId="0" borderId="47" xfId="0" applyFont="1" applyBorder="1" applyAlignment="1">
      <alignment horizontal="center" vertical="center"/>
    </xf>
    <xf numFmtId="0" fontId="15" fillId="0" borderId="47" xfId="2" applyFont="1" applyBorder="1" applyAlignment="1" applyProtection="1">
      <alignment horizontal="center" vertical="center"/>
      <protection locked="0"/>
    </xf>
    <xf numFmtId="0" fontId="23" fillId="0" borderId="47" xfId="2" applyFont="1" applyBorder="1" applyAlignment="1" applyProtection="1">
      <alignment horizontal="center" vertical="center"/>
      <protection locked="0"/>
    </xf>
    <xf numFmtId="0" fontId="31" fillId="0" borderId="47" xfId="0" applyFont="1" applyBorder="1" applyAlignment="1">
      <alignment horizontal="center" vertical="center"/>
    </xf>
    <xf numFmtId="0" fontId="31" fillId="0" borderId="47" xfId="0" applyFont="1" applyBorder="1" applyAlignment="1">
      <alignment vertical="center"/>
    </xf>
    <xf numFmtId="0" fontId="15" fillId="0" borderId="50" xfId="0" applyFont="1" applyBorder="1" applyAlignment="1">
      <alignment horizontal="center" vertical="center"/>
    </xf>
    <xf numFmtId="0" fontId="15" fillId="5" borderId="4" xfId="0" applyFont="1" applyFill="1" applyBorder="1" applyAlignment="1">
      <alignment horizontal="center" vertical="center"/>
    </xf>
    <xf numFmtId="0" fontId="15" fillId="0" borderId="4" xfId="0" applyFont="1" applyFill="1" applyBorder="1" applyAlignment="1">
      <alignment horizontal="center" vertical="center"/>
    </xf>
    <xf numFmtId="0" fontId="30" fillId="3" borderId="0" xfId="2" applyFont="1" applyFill="1" applyBorder="1" applyAlignment="1">
      <alignment horizontal="center" vertical="center"/>
    </xf>
    <xf numFmtId="0" fontId="15" fillId="0" borderId="5" xfId="2" applyFont="1" applyFill="1" applyBorder="1" applyAlignment="1" applyProtection="1">
      <alignment horizontal="center" vertical="center"/>
      <protection locked="0"/>
    </xf>
    <xf numFmtId="0" fontId="15" fillId="0" borderId="5" xfId="0" applyFont="1" applyFill="1" applyBorder="1" applyAlignment="1">
      <alignment horizontal="center" vertical="center"/>
    </xf>
    <xf numFmtId="0" fontId="37" fillId="0" borderId="26" xfId="2" applyFont="1" applyFill="1" applyBorder="1" applyAlignment="1">
      <alignment horizontal="center" vertical="center"/>
    </xf>
    <xf numFmtId="0" fontId="37" fillId="0" borderId="5" xfId="2" applyFont="1" applyFill="1" applyBorder="1" applyAlignment="1">
      <alignment horizontal="center" vertical="center"/>
    </xf>
    <xf numFmtId="0" fontId="31" fillId="0" borderId="10" xfId="0" applyFont="1" applyBorder="1" applyAlignment="1">
      <alignment horizontal="left" vertical="center" indent="1"/>
    </xf>
    <xf numFmtId="0" fontId="17" fillId="0" borderId="18" xfId="0" applyFont="1" applyFill="1" applyBorder="1" applyAlignment="1">
      <alignment vertical="center"/>
    </xf>
    <xf numFmtId="0" fontId="18" fillId="0" borderId="14" xfId="0" applyFont="1" applyBorder="1" applyAlignment="1">
      <alignment horizontal="left" vertical="top" wrapText="1"/>
    </xf>
    <xf numFmtId="0" fontId="42" fillId="0" borderId="45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40" fillId="0" borderId="0" xfId="0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8" fillId="0" borderId="5" xfId="0" applyFont="1" applyBorder="1"/>
    <xf numFmtId="0" fontId="18" fillId="0" borderId="5" xfId="0" applyFont="1" applyFill="1" applyBorder="1"/>
    <xf numFmtId="0" fontId="15" fillId="0" borderId="5" xfId="0" applyFont="1" applyBorder="1" applyAlignment="1">
      <alignment horizontal="center" vertical="center"/>
    </xf>
    <xf numFmtId="0" fontId="16" fillId="0" borderId="33" xfId="0" applyFont="1" applyFill="1" applyBorder="1" applyAlignment="1">
      <alignment horizontal="center" vertical="center"/>
    </xf>
    <xf numFmtId="0" fontId="31" fillId="0" borderId="27" xfId="0" applyFont="1" applyFill="1" applyBorder="1" applyAlignment="1">
      <alignment horizontal="left" vertical="center" indent="1"/>
    </xf>
    <xf numFmtId="0" fontId="18" fillId="0" borderId="6" xfId="0" applyFont="1" applyFill="1" applyBorder="1" applyAlignment="1">
      <alignment vertical="center"/>
    </xf>
    <xf numFmtId="0" fontId="31" fillId="0" borderId="6" xfId="0" applyFont="1" applyFill="1" applyBorder="1" applyAlignment="1">
      <alignment horizontal="center" vertical="center"/>
    </xf>
    <xf numFmtId="0" fontId="31" fillId="0" borderId="4" xfId="0" applyFont="1" applyFill="1" applyBorder="1" applyAlignment="1">
      <alignment vertical="center"/>
    </xf>
    <xf numFmtId="0" fontId="36" fillId="0" borderId="5" xfId="0" applyFont="1" applyBorder="1" applyAlignment="1">
      <alignment vertical="center"/>
    </xf>
    <xf numFmtId="0" fontId="36" fillId="0" borderId="29" xfId="0" applyFont="1" applyBorder="1" applyAlignment="1">
      <alignment vertical="center"/>
    </xf>
    <xf numFmtId="0" fontId="36" fillId="0" borderId="0" xfId="0" applyFont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53" fillId="2" borderId="41" xfId="0" applyFont="1" applyFill="1" applyBorder="1" applyAlignment="1">
      <alignment horizontal="center" vertical="center" wrapText="1"/>
    </xf>
    <xf numFmtId="0" fontId="17" fillId="0" borderId="18" xfId="0" applyFont="1" applyFill="1" applyBorder="1" applyAlignment="1">
      <alignment vertical="center"/>
    </xf>
    <xf numFmtId="0" fontId="25" fillId="2" borderId="41" xfId="0" applyFont="1" applyFill="1" applyBorder="1" applyAlignment="1">
      <alignment horizontal="center" vertical="center" wrapText="1"/>
    </xf>
    <xf numFmtId="0" fontId="14" fillId="3" borderId="18" xfId="0" applyFont="1" applyFill="1" applyBorder="1" applyAlignment="1">
      <alignment vertical="center"/>
    </xf>
    <xf numFmtId="0" fontId="17" fillId="0" borderId="4" xfId="0" applyFont="1" applyFill="1" applyBorder="1" applyAlignment="1">
      <alignment horizontal="center" vertical="center"/>
    </xf>
    <xf numFmtId="0" fontId="18" fillId="0" borderId="4" xfId="0" applyFont="1" applyFill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32" fillId="3" borderId="18" xfId="2" applyFont="1" applyFill="1" applyBorder="1" applyAlignment="1">
      <alignment horizontal="center" vertical="center"/>
    </xf>
    <xf numFmtId="0" fontId="0" fillId="3" borderId="18" xfId="0" applyFont="1" applyFill="1" applyBorder="1" applyAlignment="1">
      <alignment vertical="center"/>
    </xf>
    <xf numFmtId="0" fontId="54" fillId="3" borderId="18" xfId="2" applyFont="1" applyFill="1" applyBorder="1" applyAlignment="1" applyProtection="1">
      <alignment horizontal="center" vertical="center"/>
      <protection locked="0"/>
    </xf>
    <xf numFmtId="0" fontId="17" fillId="0" borderId="47" xfId="2" applyFont="1" applyBorder="1" applyAlignment="1" applyProtection="1">
      <alignment horizontal="center" vertical="center"/>
      <protection locked="0"/>
    </xf>
    <xf numFmtId="0" fontId="52" fillId="0" borderId="18" xfId="0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9" fillId="0" borderId="1" xfId="0" applyFont="1" applyFill="1" applyBorder="1" applyAlignment="1">
      <alignment vertical="center"/>
    </xf>
    <xf numFmtId="0" fontId="7" fillId="5" borderId="5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40" fillId="5" borderId="5" xfId="0" applyFont="1" applyFill="1" applyBorder="1" applyAlignment="1">
      <alignment horizontal="center" vertical="center" wrapText="1"/>
    </xf>
    <xf numFmtId="0" fontId="40" fillId="0" borderId="29" xfId="0" applyFont="1" applyFill="1" applyBorder="1" applyAlignment="1">
      <alignment horizontal="left" vertical="center"/>
    </xf>
    <xf numFmtId="0" fontId="42" fillId="5" borderId="30" xfId="0" applyFont="1" applyFill="1" applyBorder="1" applyAlignment="1">
      <alignment horizontal="center" vertical="center"/>
    </xf>
    <xf numFmtId="0" fontId="40" fillId="5" borderId="29" xfId="0" applyFont="1" applyFill="1" applyBorder="1" applyAlignment="1">
      <alignment horizontal="left" vertical="center"/>
    </xf>
    <xf numFmtId="0" fontId="40" fillId="5" borderId="18" xfId="0" applyFont="1" applyFill="1" applyBorder="1" applyAlignment="1">
      <alignment horizontal="left" vertical="center"/>
    </xf>
    <xf numFmtId="0" fontId="43" fillId="5" borderId="5" xfId="0" applyFont="1" applyFill="1" applyBorder="1" applyAlignment="1">
      <alignment horizontal="center" vertical="center"/>
    </xf>
    <xf numFmtId="0" fontId="32" fillId="6" borderId="0" xfId="0" applyFont="1" applyFill="1" applyBorder="1"/>
    <xf numFmtId="0" fontId="0" fillId="6" borderId="0" xfId="0" applyFill="1" applyBorder="1"/>
    <xf numFmtId="0" fontId="26" fillId="6" borderId="0" xfId="0" applyFont="1" applyFill="1" applyBorder="1"/>
    <xf numFmtId="0" fontId="45" fillId="6" borderId="0" xfId="0" applyFont="1" applyFill="1" applyBorder="1"/>
    <xf numFmtId="0" fontId="38" fillId="6" borderId="0" xfId="0" applyFont="1" applyFill="1" applyBorder="1"/>
    <xf numFmtId="0" fontId="31" fillId="0" borderId="4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 wrapText="1"/>
    </xf>
    <xf numFmtId="0" fontId="55" fillId="0" borderId="17" xfId="0" applyFont="1" applyFill="1" applyBorder="1" applyAlignment="1">
      <alignment vertical="center"/>
    </xf>
    <xf numFmtId="0" fontId="38" fillId="3" borderId="18" xfId="0" applyFont="1" applyFill="1" applyBorder="1" applyAlignment="1">
      <alignment vertical="center"/>
    </xf>
    <xf numFmtId="0" fontId="56" fillId="2" borderId="41" xfId="0" applyFont="1" applyFill="1" applyBorder="1" applyAlignment="1">
      <alignment horizontal="center" vertical="center" wrapText="1"/>
    </xf>
    <xf numFmtId="0" fontId="6" fillId="6" borderId="2" xfId="0" applyFont="1" applyFill="1" applyBorder="1" applyAlignment="1">
      <alignment horizontal="left" vertical="center" indent="1"/>
    </xf>
    <xf numFmtId="0" fontId="9" fillId="6" borderId="6" xfId="0" applyFont="1" applyFill="1" applyBorder="1" applyAlignment="1">
      <alignment vertical="center"/>
    </xf>
    <xf numFmtId="0" fontId="57" fillId="6" borderId="5" xfId="0" applyFont="1" applyFill="1" applyBorder="1" applyAlignment="1">
      <alignment horizontal="center" vertical="center"/>
    </xf>
    <xf numFmtId="0" fontId="42" fillId="0" borderId="33" xfId="0" applyFont="1" applyFill="1" applyBorder="1" applyAlignment="1">
      <alignment horizontal="center" vertical="center"/>
    </xf>
    <xf numFmtId="0" fontId="40" fillId="0" borderId="27" xfId="0" applyFont="1" applyFill="1" applyBorder="1" applyAlignment="1">
      <alignment horizontal="left" vertical="center" indent="1"/>
    </xf>
    <xf numFmtId="0" fontId="7" fillId="0" borderId="6" xfId="0" applyFont="1" applyFill="1" applyBorder="1" applyAlignment="1">
      <alignment vertical="center"/>
    </xf>
    <xf numFmtId="0" fontId="40" fillId="0" borderId="6" xfId="0" applyFont="1" applyFill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2" fillId="0" borderId="17" xfId="0" applyFont="1" applyFill="1" applyBorder="1" applyAlignment="1">
      <alignment horizontal="center" vertical="center"/>
    </xf>
    <xf numFmtId="0" fontId="18" fillId="0" borderId="5" xfId="0" applyFont="1" applyFill="1" applyBorder="1" applyAlignment="1">
      <alignment horizontal="left" vertical="center"/>
    </xf>
    <xf numFmtId="0" fontId="7" fillId="0" borderId="18" xfId="0" applyFont="1" applyFill="1" applyBorder="1" applyAlignment="1">
      <alignment horizontal="left" vertical="center"/>
    </xf>
    <xf numFmtId="0" fontId="6" fillId="2" borderId="17" xfId="0" applyFont="1" applyFill="1" applyBorder="1" applyAlignment="1">
      <alignment horizontal="left" vertical="center" indent="1"/>
    </xf>
    <xf numFmtId="0" fontId="9" fillId="2" borderId="18" xfId="0" applyFont="1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40" fillId="0" borderId="6" xfId="0" applyFont="1" applyFill="1" applyBorder="1" applyAlignment="1">
      <alignment horizontal="left" vertical="center" indent="1"/>
    </xf>
    <xf numFmtId="0" fontId="40" fillId="0" borderId="31" xfId="0" applyFont="1" applyFill="1" applyBorder="1" applyAlignment="1">
      <alignment horizontal="left" vertical="center" indent="1"/>
    </xf>
    <xf numFmtId="0" fontId="6" fillId="2" borderId="25" xfId="0" applyFont="1" applyFill="1" applyBorder="1" applyAlignment="1">
      <alignment horizontal="left" vertical="center" indent="1"/>
    </xf>
    <xf numFmtId="0" fontId="9" fillId="2" borderId="6" xfId="0" applyFon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18" fillId="0" borderId="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40" fillId="0" borderId="20" xfId="0" applyFont="1" applyBorder="1" applyAlignment="1">
      <alignment horizontal="left" vertical="center" indent="1"/>
    </xf>
    <xf numFmtId="0" fontId="7" fillId="0" borderId="20" xfId="0" applyFont="1" applyBorder="1" applyAlignment="1">
      <alignment vertical="center"/>
    </xf>
    <xf numFmtId="0" fontId="40" fillId="0" borderId="20" xfId="0" applyFont="1" applyBorder="1" applyAlignment="1">
      <alignment horizontal="center" vertical="center"/>
    </xf>
    <xf numFmtId="0" fontId="43" fillId="0" borderId="28" xfId="0" applyFont="1" applyBorder="1" applyAlignment="1">
      <alignment horizontal="center" vertical="center"/>
    </xf>
    <xf numFmtId="0" fontId="36" fillId="8" borderId="0" xfId="0" applyFont="1" applyFill="1" applyBorder="1"/>
    <xf numFmtId="0" fontId="0" fillId="8" borderId="0" xfId="0" applyFont="1" applyFill="1" applyBorder="1"/>
    <xf numFmtId="0" fontId="31" fillId="5" borderId="18" xfId="0" applyFont="1" applyFill="1" applyBorder="1" applyAlignment="1">
      <alignment horizontal="center" vertical="center" wrapText="1"/>
    </xf>
    <xf numFmtId="0" fontId="15" fillId="0" borderId="32" xfId="0" applyFont="1" applyFill="1" applyBorder="1" applyAlignment="1">
      <alignment horizontal="center" vertical="center"/>
    </xf>
    <xf numFmtId="0" fontId="30" fillId="6" borderId="0" xfId="0" applyFont="1" applyFill="1" applyBorder="1"/>
    <xf numFmtId="0" fontId="30" fillId="0" borderId="0" xfId="0" applyFont="1" applyFill="1" applyBorder="1"/>
    <xf numFmtId="0" fontId="30" fillId="0" borderId="18" xfId="0" applyFont="1" applyBorder="1" applyAlignment="1">
      <alignment vertical="center"/>
    </xf>
    <xf numFmtId="0" fontId="18" fillId="0" borderId="0" xfId="0" applyFont="1" applyFill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3" fillId="4" borderId="43" xfId="0" applyFont="1" applyFill="1" applyBorder="1" applyAlignment="1">
      <alignment horizontal="center" vertical="center" wrapText="1"/>
    </xf>
    <xf numFmtId="0" fontId="25" fillId="5" borderId="5" xfId="0" applyFont="1" applyFill="1" applyBorder="1" applyAlignment="1">
      <alignment horizontal="center" vertical="center" wrapText="1"/>
    </xf>
    <xf numFmtId="0" fontId="31" fillId="0" borderId="26" xfId="2" applyFont="1" applyFill="1" applyBorder="1" applyAlignment="1">
      <alignment horizontal="center" vertical="center"/>
    </xf>
    <xf numFmtId="0" fontId="40" fillId="8" borderId="5" xfId="0" applyFont="1" applyFill="1" applyBorder="1" applyAlignment="1">
      <alignment horizontal="center"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5" xfId="0" applyFont="1" applyBorder="1" applyAlignment="1">
      <alignment horizontal="center" vertical="center"/>
    </xf>
    <xf numFmtId="0" fontId="31" fillId="8" borderId="5" xfId="2" applyFont="1" applyFill="1" applyBorder="1" applyAlignment="1">
      <alignment horizontal="center" vertical="center" wrapText="1"/>
    </xf>
    <xf numFmtId="0" fontId="58" fillId="0" borderId="0" xfId="0" applyFont="1"/>
    <xf numFmtId="0" fontId="59" fillId="0" borderId="0" xfId="0" applyFont="1"/>
    <xf numFmtId="0" fontId="30" fillId="0" borderId="0" xfId="0" applyFont="1"/>
    <xf numFmtId="0" fontId="30" fillId="0" borderId="0" xfId="0" applyFont="1" applyAlignment="1">
      <alignment horizontal="center"/>
    </xf>
    <xf numFmtId="0" fontId="61" fillId="3" borderId="18" xfId="0" applyFont="1" applyFill="1" applyBorder="1" applyAlignment="1">
      <alignment horizontal="left" vertical="center"/>
    </xf>
    <xf numFmtId="0" fontId="61" fillId="3" borderId="6" xfId="0" applyFont="1" applyFill="1" applyBorder="1" applyAlignment="1">
      <alignment horizontal="left" vertical="center"/>
    </xf>
    <xf numFmtId="0" fontId="61" fillId="0" borderId="6" xfId="0" applyFont="1" applyFill="1" applyBorder="1" applyAlignment="1">
      <alignment horizontal="left" vertical="center"/>
    </xf>
    <xf numFmtId="0" fontId="61" fillId="0" borderId="18" xfId="0" applyFont="1" applyBorder="1" applyAlignment="1">
      <alignment horizontal="left" vertical="center"/>
    </xf>
    <xf numFmtId="0" fontId="61" fillId="0" borderId="18" xfId="0" applyFont="1" applyFill="1" applyBorder="1" applyAlignment="1">
      <alignment horizontal="left" vertical="center"/>
    </xf>
    <xf numFmtId="0" fontId="62" fillId="0" borderId="26" xfId="0" applyFont="1" applyFill="1" applyBorder="1" applyAlignment="1">
      <alignment horizontal="left" vertical="center"/>
    </xf>
    <xf numFmtId="0" fontId="62" fillId="5" borderId="18" xfId="0" applyFont="1" applyFill="1" applyBorder="1" applyAlignment="1">
      <alignment horizontal="left" vertical="center"/>
    </xf>
    <xf numFmtId="0" fontId="62" fillId="0" borderId="31" xfId="0" applyFont="1" applyFill="1" applyBorder="1" applyAlignment="1">
      <alignment horizontal="left" vertical="center"/>
    </xf>
    <xf numFmtId="0" fontId="61" fillId="0" borderId="6" xfId="0" applyFont="1" applyBorder="1" applyAlignment="1">
      <alignment horizontal="left" vertical="center"/>
    </xf>
    <xf numFmtId="0" fontId="61" fillId="0" borderId="31" xfId="0" applyFont="1" applyBorder="1" applyAlignment="1">
      <alignment horizontal="left" vertical="center"/>
    </xf>
    <xf numFmtId="0" fontId="62" fillId="0" borderId="18" xfId="0" applyFont="1" applyBorder="1" applyAlignment="1">
      <alignment horizontal="left" vertical="center"/>
    </xf>
    <xf numFmtId="0" fontId="62" fillId="0" borderId="31" xfId="0" applyFont="1" applyBorder="1" applyAlignment="1">
      <alignment horizontal="left" vertical="center"/>
    </xf>
    <xf numFmtId="0" fontId="62" fillId="0" borderId="26" xfId="0" applyFont="1" applyBorder="1" applyAlignment="1">
      <alignment horizontal="left" vertical="center"/>
    </xf>
    <xf numFmtId="0" fontId="62" fillId="0" borderId="6" xfId="0" applyFont="1" applyBorder="1" applyAlignment="1">
      <alignment horizontal="left" vertical="center"/>
    </xf>
    <xf numFmtId="0" fontId="62" fillId="0" borderId="0" xfId="0" applyFont="1" applyFill="1" applyBorder="1" applyAlignment="1">
      <alignment horizontal="left" vertical="center"/>
    </xf>
    <xf numFmtId="0" fontId="61" fillId="0" borderId="36" xfId="0" applyFont="1" applyBorder="1" applyAlignment="1">
      <alignment horizontal="left" vertical="center"/>
    </xf>
    <xf numFmtId="0" fontId="63" fillId="0" borderId="0" xfId="0" applyFont="1" applyBorder="1"/>
    <xf numFmtId="0" fontId="64" fillId="0" borderId="4" xfId="0" applyFont="1" applyFill="1" applyBorder="1" applyAlignment="1">
      <alignment horizontal="center" vertical="center"/>
    </xf>
    <xf numFmtId="0" fontId="64" fillId="0" borderId="32" xfId="0" applyFont="1" applyFill="1" applyBorder="1" applyAlignment="1">
      <alignment horizontal="center" vertical="center"/>
    </xf>
    <xf numFmtId="0" fontId="64" fillId="3" borderId="18" xfId="0" applyFont="1" applyFill="1" applyBorder="1" applyAlignment="1">
      <alignment vertical="center"/>
    </xf>
    <xf numFmtId="0" fontId="64" fillId="0" borderId="5" xfId="2" applyFont="1" applyFill="1" applyBorder="1" applyAlignment="1" applyProtection="1">
      <alignment horizontal="center" vertical="center"/>
      <protection locked="0"/>
    </xf>
    <xf numFmtId="0" fontId="64" fillId="5" borderId="4" xfId="0" applyFont="1" applyFill="1" applyBorder="1" applyAlignment="1">
      <alignment horizontal="center" vertical="center"/>
    </xf>
    <xf numFmtId="0" fontId="64" fillId="0" borderId="5" xfId="0" applyFont="1" applyFill="1" applyBorder="1" applyAlignment="1">
      <alignment horizontal="center" vertical="center"/>
    </xf>
    <xf numFmtId="0" fontId="64" fillId="3" borderId="0" xfId="2" applyFont="1" applyFill="1" applyBorder="1" applyAlignment="1" applyProtection="1">
      <alignment horizontal="center" vertical="center"/>
      <protection locked="0"/>
    </xf>
    <xf numFmtId="0" fontId="65" fillId="0" borderId="26" xfId="2" applyFont="1" applyFill="1" applyBorder="1" applyAlignment="1">
      <alignment horizontal="center" vertical="center"/>
    </xf>
    <xf numFmtId="0" fontId="65" fillId="0" borderId="5" xfId="2" applyFont="1" applyFill="1" applyBorder="1" applyAlignment="1">
      <alignment horizontal="center" vertical="center"/>
    </xf>
    <xf numFmtId="0" fontId="64" fillId="0" borderId="47" xfId="2" applyFont="1" applyBorder="1" applyAlignment="1" applyProtection="1">
      <alignment horizontal="center" vertical="center"/>
      <protection locked="0"/>
    </xf>
    <xf numFmtId="0" fontId="30" fillId="2" borderId="41" xfId="0" applyFont="1" applyFill="1" applyBorder="1" applyAlignment="1">
      <alignment horizontal="center" vertical="center" wrapText="1"/>
    </xf>
    <xf numFmtId="0" fontId="66" fillId="0" borderId="0" xfId="0" applyFont="1"/>
    <xf numFmtId="0" fontId="67" fillId="0" borderId="0" xfId="0" applyFont="1"/>
    <xf numFmtId="0" fontId="69" fillId="2" borderId="18" xfId="0" applyFont="1" applyFill="1" applyBorder="1" applyAlignment="1">
      <alignment horizontal="left" vertical="center"/>
    </xf>
    <xf numFmtId="0" fontId="69" fillId="2" borderId="6" xfId="0" applyFont="1" applyFill="1" applyBorder="1" applyAlignment="1">
      <alignment horizontal="left" vertical="center"/>
    </xf>
    <xf numFmtId="0" fontId="69" fillId="0" borderId="6" xfId="0" applyFont="1" applyFill="1" applyBorder="1" applyAlignment="1">
      <alignment horizontal="left" vertical="center"/>
    </xf>
    <xf numFmtId="0" fontId="69" fillId="0" borderId="18" xfId="0" applyFont="1" applyBorder="1" applyAlignment="1">
      <alignment horizontal="left" vertical="center"/>
    </xf>
    <xf numFmtId="0" fontId="69" fillId="0" borderId="26" xfId="0" applyFont="1" applyFill="1" applyBorder="1" applyAlignment="1">
      <alignment horizontal="left" vertical="center"/>
    </xf>
    <xf numFmtId="0" fontId="69" fillId="5" borderId="18" xfId="0" applyFont="1" applyFill="1" applyBorder="1" applyAlignment="1">
      <alignment horizontal="left" vertical="center"/>
    </xf>
    <xf numFmtId="0" fontId="69" fillId="0" borderId="31" xfId="0" applyFont="1" applyFill="1" applyBorder="1" applyAlignment="1">
      <alignment horizontal="left" vertical="center"/>
    </xf>
    <xf numFmtId="0" fontId="69" fillId="0" borderId="6" xfId="0" applyFont="1" applyBorder="1" applyAlignment="1">
      <alignment horizontal="left" vertical="center"/>
    </xf>
    <xf numFmtId="0" fontId="69" fillId="0" borderId="31" xfId="0" applyFont="1" applyBorder="1" applyAlignment="1">
      <alignment horizontal="left" vertical="center"/>
    </xf>
    <xf numFmtId="0" fontId="69" fillId="0" borderId="26" xfId="0" applyFont="1" applyBorder="1" applyAlignment="1">
      <alignment horizontal="left" vertical="center"/>
    </xf>
    <xf numFmtId="0" fontId="69" fillId="0" borderId="20" xfId="0" applyFont="1" applyBorder="1" applyAlignment="1">
      <alignment horizontal="left" vertical="center"/>
    </xf>
    <xf numFmtId="0" fontId="69" fillId="6" borderId="52" xfId="2" applyFont="1" applyFill="1" applyBorder="1" applyAlignment="1">
      <alignment horizontal="center" vertical="center"/>
    </xf>
    <xf numFmtId="0" fontId="70" fillId="6" borderId="53" xfId="2" applyFont="1" applyFill="1" applyBorder="1" applyAlignment="1">
      <alignment horizontal="center" vertical="center"/>
    </xf>
    <xf numFmtId="0" fontId="69" fillId="6" borderId="53" xfId="2" applyFont="1" applyFill="1" applyBorder="1" applyAlignment="1" applyProtection="1">
      <alignment horizontal="center" vertical="center"/>
    </xf>
    <xf numFmtId="0" fontId="69" fillId="6" borderId="53" xfId="2" applyFont="1" applyFill="1" applyBorder="1" applyAlignment="1">
      <alignment horizontal="center" vertical="center"/>
    </xf>
    <xf numFmtId="0" fontId="69" fillId="6" borderId="4" xfId="2" applyFont="1" applyFill="1" applyBorder="1" applyAlignment="1">
      <alignment horizontal="center" vertical="center"/>
    </xf>
    <xf numFmtId="0" fontId="69" fillId="6" borderId="38" xfId="2" applyFont="1" applyFill="1" applyBorder="1" applyAlignment="1">
      <alignment horizontal="center" vertical="center"/>
    </xf>
    <xf numFmtId="0" fontId="68" fillId="0" borderId="26" xfId="2" applyFont="1" applyFill="1" applyBorder="1" applyAlignment="1">
      <alignment horizontal="center" vertical="center"/>
    </xf>
    <xf numFmtId="0" fontId="68" fillId="0" borderId="5" xfId="2" applyFont="1" applyFill="1" applyBorder="1" applyAlignment="1">
      <alignment horizontal="center" vertical="center"/>
    </xf>
    <xf numFmtId="0" fontId="71" fillId="0" borderId="5" xfId="2" applyFont="1" applyFill="1" applyBorder="1" applyAlignment="1" applyProtection="1">
      <alignment horizontal="center" vertical="center"/>
      <protection locked="0"/>
    </xf>
    <xf numFmtId="0" fontId="68" fillId="0" borderId="35" xfId="2" applyFont="1" applyFill="1" applyBorder="1" applyAlignment="1">
      <alignment horizontal="center" vertical="center"/>
    </xf>
    <xf numFmtId="0" fontId="68" fillId="0" borderId="26" xfId="2" applyFont="1" applyBorder="1" applyAlignment="1">
      <alignment horizontal="center" vertical="center"/>
    </xf>
    <xf numFmtId="0" fontId="68" fillId="0" borderId="5" xfId="2" applyFont="1" applyBorder="1" applyAlignment="1">
      <alignment horizontal="center" vertical="center"/>
    </xf>
    <xf numFmtId="0" fontId="68" fillId="5" borderId="26" xfId="2" applyFont="1" applyFill="1" applyBorder="1" applyAlignment="1">
      <alignment horizontal="center" vertical="center"/>
    </xf>
    <xf numFmtId="0" fontId="68" fillId="5" borderId="5" xfId="2" applyFont="1" applyFill="1" applyBorder="1" applyAlignment="1">
      <alignment horizontal="center" vertical="center"/>
    </xf>
    <xf numFmtId="0" fontId="68" fillId="0" borderId="35" xfId="2" applyFont="1" applyBorder="1" applyAlignment="1">
      <alignment horizontal="center" vertical="center"/>
    </xf>
    <xf numFmtId="0" fontId="69" fillId="2" borderId="0" xfId="2" applyFont="1" applyFill="1" applyBorder="1" applyAlignment="1">
      <alignment horizontal="center" vertical="center"/>
    </xf>
    <xf numFmtId="0" fontId="71" fillId="2" borderId="0" xfId="2" applyFont="1" applyFill="1" applyBorder="1" applyAlignment="1" applyProtection="1">
      <alignment horizontal="center" vertical="center"/>
      <protection locked="0"/>
    </xf>
    <xf numFmtId="0" fontId="69" fillId="2" borderId="52" xfId="2" applyFont="1" applyFill="1" applyBorder="1" applyAlignment="1">
      <alignment horizontal="center" vertical="center"/>
    </xf>
    <xf numFmtId="0" fontId="69" fillId="2" borderId="5" xfId="2" applyFont="1" applyFill="1" applyBorder="1" applyAlignment="1">
      <alignment horizontal="center" vertical="center"/>
    </xf>
    <xf numFmtId="0" fontId="69" fillId="2" borderId="35" xfId="2" applyFont="1" applyFill="1" applyBorder="1" applyAlignment="1">
      <alignment horizontal="center" vertical="center"/>
    </xf>
    <xf numFmtId="0" fontId="71" fillId="0" borderId="5" xfId="2" applyFont="1" applyBorder="1" applyAlignment="1" applyProtection="1">
      <alignment horizontal="center" vertical="center"/>
      <protection locked="0"/>
    </xf>
    <xf numFmtId="0" fontId="68" fillId="0" borderId="5" xfId="2" applyFont="1" applyFill="1" applyBorder="1" applyAlignment="1" applyProtection="1">
      <alignment horizontal="center" vertical="center"/>
    </xf>
    <xf numFmtId="0" fontId="68" fillId="0" borderId="35" xfId="2" applyFont="1" applyFill="1" applyBorder="1" applyAlignment="1" applyProtection="1">
      <alignment horizontal="center" vertical="center"/>
    </xf>
    <xf numFmtId="0" fontId="72" fillId="2" borderId="0" xfId="0" applyFont="1" applyFill="1" applyBorder="1" applyAlignment="1">
      <alignment vertical="center"/>
    </xf>
    <xf numFmtId="0" fontId="69" fillId="2" borderId="29" xfId="2" applyFont="1" applyFill="1" applyBorder="1" applyAlignment="1">
      <alignment horizontal="center" vertical="center"/>
    </xf>
    <xf numFmtId="0" fontId="69" fillId="2" borderId="19" xfId="2" applyFont="1" applyFill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72" fillId="0" borderId="29" xfId="0" applyFont="1" applyBorder="1" applyAlignment="1">
      <alignment horizontal="center" vertical="center"/>
    </xf>
    <xf numFmtId="0" fontId="72" fillId="0" borderId="35" xfId="0" applyFont="1" applyBorder="1" applyAlignment="1">
      <alignment horizontal="center" vertical="center"/>
    </xf>
    <xf numFmtId="0" fontId="72" fillId="0" borderId="28" xfId="0" applyFont="1" applyBorder="1" applyAlignment="1">
      <alignment horizontal="center" vertical="center"/>
    </xf>
    <xf numFmtId="0" fontId="71" fillId="0" borderId="28" xfId="2" applyFont="1" applyFill="1" applyBorder="1" applyAlignment="1" applyProtection="1">
      <alignment horizontal="center" vertical="center"/>
      <protection locked="0"/>
    </xf>
    <xf numFmtId="0" fontId="72" fillId="0" borderId="37" xfId="0" applyFont="1" applyBorder="1" applyAlignment="1">
      <alignment horizontal="center" vertical="center"/>
    </xf>
    <xf numFmtId="0" fontId="72" fillId="0" borderId="39" xfId="0" applyFont="1" applyBorder="1" applyAlignment="1">
      <alignment horizontal="center" vertical="center"/>
    </xf>
    <xf numFmtId="0" fontId="40" fillId="0" borderId="0" xfId="0" applyFont="1" applyBorder="1" applyAlignment="1">
      <alignment horizontal="left" vertical="center" indent="1"/>
    </xf>
    <xf numFmtId="0" fontId="7" fillId="0" borderId="0" xfId="0" applyFont="1" applyBorder="1" applyAlignment="1">
      <alignment vertical="center"/>
    </xf>
    <xf numFmtId="0" fontId="40" fillId="0" borderId="0" xfId="0" applyFont="1" applyBorder="1" applyAlignment="1">
      <alignment horizontal="center" vertical="center"/>
    </xf>
    <xf numFmtId="0" fontId="72" fillId="0" borderId="32" xfId="0" applyFont="1" applyBorder="1" applyAlignment="1">
      <alignment horizontal="center" vertical="center"/>
    </xf>
    <xf numFmtId="0" fontId="73" fillId="0" borderId="0" xfId="0" applyFont="1" applyBorder="1" applyAlignment="1">
      <alignment horizontal="left" vertical="center"/>
    </xf>
    <xf numFmtId="0" fontId="73" fillId="0" borderId="20" xfId="0" applyFont="1" applyBorder="1" applyAlignment="1">
      <alignment horizontal="left" vertical="center"/>
    </xf>
    <xf numFmtId="0" fontId="28" fillId="3" borderId="14" xfId="0" applyFont="1" applyFill="1" applyBorder="1" applyAlignment="1">
      <alignment horizontal="center" vertical="center"/>
    </xf>
    <xf numFmtId="0" fontId="28" fillId="3" borderId="15" xfId="0" applyFont="1" applyFill="1" applyBorder="1" applyAlignment="1">
      <alignment horizontal="center" vertical="center"/>
    </xf>
    <xf numFmtId="0" fontId="17" fillId="0" borderId="17" xfId="0" applyFont="1" applyFill="1" applyBorder="1" applyAlignment="1">
      <alignment horizontal="left" vertical="center" indent="1"/>
    </xf>
    <xf numFmtId="0" fontId="17" fillId="0" borderId="18" xfId="0" applyFont="1" applyFill="1" applyBorder="1" applyAlignment="1">
      <alignment horizontal="left" vertical="center" indent="1"/>
    </xf>
    <xf numFmtId="0" fontId="29" fillId="0" borderId="1" xfId="0" applyFont="1" applyFill="1" applyBorder="1" applyAlignment="1">
      <alignment horizontal="center" vertical="center"/>
    </xf>
    <xf numFmtId="0" fontId="23" fillId="6" borderId="40" xfId="0" applyFont="1" applyFill="1" applyBorder="1" applyAlignment="1">
      <alignment horizontal="center" vertical="center"/>
    </xf>
    <xf numFmtId="0" fontId="23" fillId="6" borderId="41" xfId="0" applyFont="1" applyFill="1" applyBorder="1" applyAlignment="1">
      <alignment horizontal="center" vertical="center"/>
    </xf>
    <xf numFmtId="0" fontId="23" fillId="6" borderId="42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55" fillId="0" borderId="18" xfId="0" applyFont="1" applyBorder="1" applyAlignment="1">
      <alignment vertical="center"/>
    </xf>
    <xf numFmtId="0" fontId="30" fillId="0" borderId="18" xfId="0" applyFont="1" applyBorder="1" applyAlignment="1">
      <alignment horizontal="center" vertical="center"/>
    </xf>
    <xf numFmtId="0" fontId="27" fillId="3" borderId="14" xfId="0" applyFont="1" applyFill="1" applyBorder="1" applyAlignment="1">
      <alignment horizontal="center" vertical="center"/>
    </xf>
    <xf numFmtId="0" fontId="55" fillId="0" borderId="17" xfId="0" applyFont="1" applyFill="1" applyBorder="1" applyAlignment="1">
      <alignment horizontal="left" vertical="center" indent="1"/>
    </xf>
    <xf numFmtId="0" fontId="55" fillId="0" borderId="18" xfId="0" applyFont="1" applyFill="1" applyBorder="1" applyAlignment="1">
      <alignment horizontal="left" vertical="center" indent="1"/>
    </xf>
    <xf numFmtId="0" fontId="52" fillId="0" borderId="17" xfId="0" applyFont="1" applyFill="1" applyBorder="1" applyAlignment="1">
      <alignment horizontal="left" vertical="center" indent="1"/>
    </xf>
    <xf numFmtId="0" fontId="52" fillId="0" borderId="18" xfId="0" applyFont="1" applyFill="1" applyBorder="1" applyAlignment="1">
      <alignment horizontal="left" vertical="center" indent="1"/>
    </xf>
    <xf numFmtId="0" fontId="40" fillId="0" borderId="29" xfId="0" applyFont="1" applyFill="1" applyBorder="1" applyAlignment="1">
      <alignment horizontal="center" vertical="center" wrapText="1"/>
    </xf>
    <xf numFmtId="0" fontId="40" fillId="0" borderId="18" xfId="0" applyFont="1" applyFill="1" applyBorder="1" applyAlignment="1">
      <alignment horizontal="center" vertical="center" wrapText="1"/>
    </xf>
    <xf numFmtId="0" fontId="31" fillId="0" borderId="17" xfId="0" applyFont="1" applyFill="1" applyBorder="1" applyAlignment="1">
      <alignment horizontal="left" vertical="top" wrapText="1"/>
    </xf>
    <xf numFmtId="0" fontId="31" fillId="0" borderId="18" xfId="0" applyFont="1" applyFill="1" applyBorder="1" applyAlignment="1">
      <alignment horizontal="left" vertical="top"/>
    </xf>
    <xf numFmtId="0" fontId="31" fillId="0" borderId="26" xfId="0" applyFont="1" applyFill="1" applyBorder="1" applyAlignment="1">
      <alignment horizontal="left" vertical="top"/>
    </xf>
    <xf numFmtId="0" fontId="23" fillId="0" borderId="17" xfId="0" applyFont="1" applyFill="1" applyBorder="1" applyAlignment="1">
      <alignment horizontal="left" vertical="center" wrapText="1"/>
    </xf>
    <xf numFmtId="0" fontId="23" fillId="0" borderId="18" xfId="0" applyFont="1" applyFill="1" applyBorder="1" applyAlignment="1">
      <alignment horizontal="left" vertical="center" wrapText="1"/>
    </xf>
    <xf numFmtId="0" fontId="23" fillId="0" borderId="26" xfId="0" applyFont="1" applyFill="1" applyBorder="1" applyAlignment="1">
      <alignment horizontal="left" vertical="center" wrapText="1"/>
    </xf>
    <xf numFmtId="0" fontId="23" fillId="5" borderId="17" xfId="0" applyFont="1" applyFill="1" applyBorder="1" applyAlignment="1">
      <alignment horizontal="left" vertical="center" wrapText="1"/>
    </xf>
    <xf numFmtId="0" fontId="23" fillId="5" borderId="18" xfId="0" applyFont="1" applyFill="1" applyBorder="1" applyAlignment="1">
      <alignment horizontal="left" vertical="center" wrapText="1"/>
    </xf>
    <xf numFmtId="0" fontId="23" fillId="5" borderId="26" xfId="0" applyFont="1" applyFill="1" applyBorder="1" applyAlignment="1">
      <alignment horizontal="left" vertical="center" wrapText="1"/>
    </xf>
    <xf numFmtId="0" fontId="31" fillId="5" borderId="17" xfId="0" applyFont="1" applyFill="1" applyBorder="1" applyAlignment="1">
      <alignment horizontal="left" vertical="top" wrapText="1"/>
    </xf>
    <xf numFmtId="0" fontId="31" fillId="5" borderId="18" xfId="0" applyFont="1" applyFill="1" applyBorder="1" applyAlignment="1">
      <alignment horizontal="left" vertical="top"/>
    </xf>
    <xf numFmtId="0" fontId="31" fillId="5" borderId="26" xfId="0" applyFont="1" applyFill="1" applyBorder="1" applyAlignment="1">
      <alignment horizontal="left" vertical="top"/>
    </xf>
    <xf numFmtId="0" fontId="16" fillId="0" borderId="17" xfId="0" applyFont="1" applyFill="1" applyBorder="1" applyAlignment="1">
      <alignment horizontal="left" vertical="top" wrapText="1"/>
    </xf>
    <xf numFmtId="0" fontId="16" fillId="0" borderId="18" xfId="0" applyFont="1" applyFill="1" applyBorder="1" applyAlignment="1">
      <alignment horizontal="left" vertical="top"/>
    </xf>
    <xf numFmtId="0" fontId="16" fillId="0" borderId="26" xfId="0" applyFont="1" applyFill="1" applyBorder="1" applyAlignment="1">
      <alignment horizontal="left" vertical="top"/>
    </xf>
    <xf numFmtId="0" fontId="16" fillId="4" borderId="17" xfId="0" applyFont="1" applyFill="1" applyBorder="1" applyAlignment="1">
      <alignment horizontal="left" vertical="center"/>
    </xf>
    <xf numFmtId="0" fontId="16" fillId="4" borderId="18" xfId="0" applyFont="1" applyFill="1" applyBorder="1" applyAlignment="1">
      <alignment horizontal="left" vertical="center"/>
    </xf>
    <xf numFmtId="0" fontId="16" fillId="4" borderId="19" xfId="0" applyFont="1" applyFill="1" applyBorder="1" applyAlignment="1">
      <alignment horizontal="left" vertical="center"/>
    </xf>
    <xf numFmtId="0" fontId="31" fillId="0" borderId="29" xfId="0" applyFont="1" applyFill="1" applyBorder="1" applyAlignment="1">
      <alignment horizontal="center" vertical="center" wrapText="1"/>
    </xf>
    <xf numFmtId="0" fontId="31" fillId="0" borderId="18" xfId="0" applyFont="1" applyFill="1" applyBorder="1" applyAlignment="1">
      <alignment horizontal="center" vertical="center" wrapText="1"/>
    </xf>
    <xf numFmtId="0" fontId="31" fillId="0" borderId="26" xfId="0" applyFont="1" applyFill="1" applyBorder="1" applyAlignment="1">
      <alignment horizontal="center" vertical="center" wrapText="1"/>
    </xf>
    <xf numFmtId="0" fontId="31" fillId="0" borderId="5" xfId="2" applyFont="1" applyFill="1" applyBorder="1" applyAlignment="1">
      <alignment horizontal="left" vertical="top" wrapText="1"/>
    </xf>
    <xf numFmtId="0" fontId="31" fillId="0" borderId="37" xfId="0" applyFont="1" applyFill="1" applyBorder="1" applyAlignment="1">
      <alignment horizontal="center" vertical="center" wrapText="1"/>
    </xf>
    <xf numFmtId="0" fontId="31" fillId="0" borderId="20" xfId="0" applyFont="1" applyFill="1" applyBorder="1" applyAlignment="1">
      <alignment horizontal="center" vertical="center" wrapText="1"/>
    </xf>
    <xf numFmtId="0" fontId="31" fillId="0" borderId="36" xfId="0" applyFont="1" applyFill="1" applyBorder="1" applyAlignment="1">
      <alignment horizontal="center" vertical="center" wrapText="1"/>
    </xf>
    <xf numFmtId="0" fontId="31" fillId="5" borderId="17" xfId="0" applyFont="1" applyFill="1" applyBorder="1" applyAlignment="1">
      <alignment horizontal="left" vertical="top"/>
    </xf>
    <xf numFmtId="0" fontId="31" fillId="0" borderId="18" xfId="0" applyFont="1" applyFill="1" applyBorder="1" applyAlignment="1">
      <alignment horizontal="left" vertical="top" wrapText="1"/>
    </xf>
    <xf numFmtId="0" fontId="31" fillId="0" borderId="26" xfId="0" applyFont="1" applyFill="1" applyBorder="1" applyAlignment="1">
      <alignment horizontal="left" vertical="top" wrapText="1"/>
    </xf>
    <xf numFmtId="0" fontId="31" fillId="0" borderId="18" xfId="2" applyFont="1" applyFill="1" applyBorder="1" applyAlignment="1">
      <alignment horizontal="left" vertical="top"/>
    </xf>
    <xf numFmtId="0" fontId="31" fillId="0" borderId="26" xfId="2" applyFont="1" applyFill="1" applyBorder="1" applyAlignment="1">
      <alignment horizontal="left" vertical="top"/>
    </xf>
    <xf numFmtId="0" fontId="40" fillId="7" borderId="17" xfId="0" applyFont="1" applyFill="1" applyBorder="1" applyAlignment="1">
      <alignment horizontal="left" vertical="top"/>
    </xf>
    <xf numFmtId="0" fontId="40" fillId="7" borderId="18" xfId="0" applyFont="1" applyFill="1" applyBorder="1" applyAlignment="1">
      <alignment horizontal="left" vertical="top"/>
    </xf>
    <xf numFmtId="0" fontId="40" fillId="7" borderId="26" xfId="0" applyFont="1" applyFill="1" applyBorder="1" applyAlignment="1">
      <alignment horizontal="left" vertical="top"/>
    </xf>
    <xf numFmtId="0" fontId="18" fillId="5" borderId="29" xfId="0" applyFont="1" applyFill="1" applyBorder="1" applyAlignment="1">
      <alignment horizontal="left" vertical="center" wrapText="1" indent="1"/>
    </xf>
    <xf numFmtId="0" fontId="18" fillId="5" borderId="26" xfId="0" applyFont="1" applyFill="1" applyBorder="1" applyAlignment="1">
      <alignment horizontal="left" vertical="center" wrapText="1" indent="1"/>
    </xf>
    <xf numFmtId="0" fontId="31" fillId="5" borderId="29" xfId="0" applyFont="1" applyFill="1" applyBorder="1" applyAlignment="1">
      <alignment horizontal="left" vertical="center" wrapText="1" indent="1"/>
    </xf>
    <xf numFmtId="0" fontId="31" fillId="5" borderId="26" xfId="0" applyFont="1" applyFill="1" applyBorder="1" applyAlignment="1">
      <alignment horizontal="left" vertical="center" wrapText="1" indent="1"/>
    </xf>
    <xf numFmtId="0" fontId="52" fillId="0" borderId="17" xfId="0" applyFont="1" applyBorder="1" applyAlignment="1">
      <alignment horizontal="left" vertical="center"/>
    </xf>
    <xf numFmtId="0" fontId="52" fillId="0" borderId="18" xfId="0" applyFont="1" applyBorder="1" applyAlignment="1">
      <alignment horizontal="left" vertical="center"/>
    </xf>
    <xf numFmtId="0" fontId="9" fillId="8" borderId="17" xfId="0" applyFont="1" applyFill="1" applyBorder="1" applyAlignment="1">
      <alignment horizontal="left" vertical="center" wrapText="1"/>
    </xf>
    <xf numFmtId="0" fontId="37" fillId="8" borderId="18" xfId="0" applyFont="1" applyFill="1" applyBorder="1" applyAlignment="1">
      <alignment horizontal="left" vertical="center" wrapText="1"/>
    </xf>
    <xf numFmtId="0" fontId="37" fillId="8" borderId="26" xfId="0" applyFont="1" applyFill="1" applyBorder="1" applyAlignment="1">
      <alignment horizontal="left" vertical="center" wrapText="1"/>
    </xf>
    <xf numFmtId="0" fontId="9" fillId="0" borderId="17" xfId="0" applyFont="1" applyFill="1" applyBorder="1" applyAlignment="1">
      <alignment horizontal="left" vertical="center" wrapText="1"/>
    </xf>
    <xf numFmtId="0" fontId="9" fillId="0" borderId="18" xfId="0" applyFont="1" applyFill="1" applyBorder="1" applyAlignment="1">
      <alignment horizontal="left" vertical="center" wrapText="1"/>
    </xf>
    <xf numFmtId="0" fontId="9" fillId="0" borderId="26" xfId="0" applyFont="1" applyFill="1" applyBorder="1" applyAlignment="1">
      <alignment horizontal="left" vertical="center" wrapText="1"/>
    </xf>
    <xf numFmtId="0" fontId="16" fillId="0" borderId="18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16" fillId="0" borderId="17" xfId="0" applyFont="1" applyFill="1" applyBorder="1" applyAlignment="1">
      <alignment horizontal="left" vertical="top"/>
    </xf>
    <xf numFmtId="0" fontId="37" fillId="0" borderId="17" xfId="0" applyFont="1" applyFill="1" applyBorder="1" applyAlignment="1">
      <alignment horizontal="left" vertical="center" wrapText="1"/>
    </xf>
    <xf numFmtId="0" fontId="37" fillId="0" borderId="18" xfId="0" applyFont="1" applyFill="1" applyBorder="1" applyAlignment="1">
      <alignment horizontal="left" vertical="center" wrapText="1"/>
    </xf>
    <xf numFmtId="0" fontId="37" fillId="0" borderId="26" xfId="0" applyFont="1" applyFill="1" applyBorder="1" applyAlignment="1">
      <alignment horizontal="left" vertical="center" wrapText="1"/>
    </xf>
    <xf numFmtId="0" fontId="23" fillId="5" borderId="17" xfId="0" applyFont="1" applyFill="1" applyBorder="1" applyAlignment="1">
      <alignment horizontal="left" vertical="top" wrapText="1"/>
    </xf>
    <xf numFmtId="0" fontId="23" fillId="5" borderId="18" xfId="0" applyFont="1" applyFill="1" applyBorder="1" applyAlignment="1">
      <alignment horizontal="left" vertical="top"/>
    </xf>
    <xf numFmtId="0" fontId="23" fillId="5" borderId="26" xfId="0" applyFont="1" applyFill="1" applyBorder="1" applyAlignment="1">
      <alignment horizontal="left" vertical="top"/>
    </xf>
    <xf numFmtId="0" fontId="31" fillId="5" borderId="18" xfId="0" applyFont="1" applyFill="1" applyBorder="1" applyAlignment="1">
      <alignment horizontal="left" vertical="top" wrapText="1"/>
    </xf>
    <xf numFmtId="0" fontId="31" fillId="5" borderId="26" xfId="0" applyFont="1" applyFill="1" applyBorder="1" applyAlignment="1">
      <alignment horizontal="left" vertical="top" wrapText="1"/>
    </xf>
    <xf numFmtId="0" fontId="23" fillId="0" borderId="17" xfId="0" applyFont="1" applyFill="1" applyBorder="1" applyAlignment="1">
      <alignment horizontal="left" vertical="top" wrapText="1"/>
    </xf>
    <xf numFmtId="0" fontId="23" fillId="0" borderId="18" xfId="0" applyFont="1" applyFill="1" applyBorder="1" applyAlignment="1">
      <alignment horizontal="left" vertical="top"/>
    </xf>
    <xf numFmtId="0" fontId="23" fillId="0" borderId="26" xfId="0" applyFont="1" applyFill="1" applyBorder="1" applyAlignment="1">
      <alignment horizontal="left" vertical="top"/>
    </xf>
    <xf numFmtId="0" fontId="16" fillId="0" borderId="5" xfId="0" applyFont="1" applyFill="1" applyBorder="1" applyAlignment="1">
      <alignment horizontal="left" vertical="top"/>
    </xf>
    <xf numFmtId="0" fontId="16" fillId="0" borderId="5" xfId="0" applyFont="1" applyFill="1" applyBorder="1" applyAlignment="1">
      <alignment horizontal="left" vertical="top" wrapText="1"/>
    </xf>
    <xf numFmtId="0" fontId="16" fillId="0" borderId="16" xfId="0" applyFont="1" applyFill="1" applyBorder="1" applyAlignment="1">
      <alignment horizontal="left" vertical="top" wrapText="1"/>
    </xf>
    <xf numFmtId="0" fontId="16" fillId="0" borderId="14" xfId="0" applyFont="1" applyFill="1" applyBorder="1" applyAlignment="1">
      <alignment horizontal="left" vertical="top"/>
    </xf>
    <xf numFmtId="0" fontId="33" fillId="0" borderId="17" xfId="0" applyFont="1" applyBorder="1" applyAlignment="1">
      <alignment horizontal="left" vertical="center" indent="1"/>
    </xf>
    <xf numFmtId="0" fontId="33" fillId="0" borderId="18" xfId="0" applyFont="1" applyBorder="1" applyAlignment="1">
      <alignment horizontal="left" vertical="center" indent="1"/>
    </xf>
    <xf numFmtId="0" fontId="16" fillId="0" borderId="14" xfId="0" applyFont="1" applyFill="1" applyBorder="1" applyAlignment="1">
      <alignment horizontal="left" vertical="top" wrapText="1"/>
    </xf>
    <xf numFmtId="0" fontId="16" fillId="0" borderId="15" xfId="0" applyFont="1" applyFill="1" applyBorder="1" applyAlignment="1">
      <alignment horizontal="left" vertical="top" wrapText="1"/>
    </xf>
    <xf numFmtId="0" fontId="18" fillId="0" borderId="16" xfId="0" applyFont="1" applyBorder="1" applyAlignment="1">
      <alignment horizontal="left" vertical="top" wrapText="1"/>
    </xf>
    <xf numFmtId="0" fontId="18" fillId="0" borderId="14" xfId="0" applyFont="1" applyBorder="1" applyAlignment="1">
      <alignment horizontal="left" vertical="top"/>
    </xf>
    <xf numFmtId="0" fontId="18" fillId="0" borderId="15" xfId="0" applyFont="1" applyBorder="1" applyAlignment="1">
      <alignment horizontal="left" vertical="top"/>
    </xf>
    <xf numFmtId="0" fontId="16" fillId="0" borderId="12" xfId="0" applyFont="1" applyFill="1" applyBorder="1" applyAlignment="1">
      <alignment horizontal="left" vertical="top" wrapText="1"/>
    </xf>
    <xf numFmtId="0" fontId="16" fillId="0" borderId="7" xfId="0" applyFont="1" applyFill="1" applyBorder="1" applyAlignment="1">
      <alignment horizontal="left" vertical="top" wrapText="1"/>
    </xf>
    <xf numFmtId="0" fontId="16" fillId="0" borderId="8" xfId="0" applyFont="1" applyFill="1" applyBorder="1" applyAlignment="1">
      <alignment horizontal="left" vertical="top" wrapText="1"/>
    </xf>
    <xf numFmtId="0" fontId="33" fillId="0" borderId="18" xfId="0" applyFont="1" applyBorder="1" applyAlignment="1">
      <alignment horizontal="left" vertical="center"/>
    </xf>
    <xf numFmtId="0" fontId="16" fillId="0" borderId="1" xfId="0" applyFont="1" applyBorder="1" applyAlignment="1">
      <alignment horizontal="center" vertical="center"/>
    </xf>
    <xf numFmtId="0" fontId="42" fillId="9" borderId="23" xfId="0" applyFont="1" applyFill="1" applyBorder="1" applyAlignment="1">
      <alignment horizontal="center" vertical="center"/>
    </xf>
    <xf numFmtId="0" fontId="42" fillId="9" borderId="1" xfId="0" applyFont="1" applyFill="1" applyBorder="1" applyAlignment="1">
      <alignment horizontal="center" vertical="center"/>
    </xf>
    <xf numFmtId="0" fontId="42" fillId="9" borderId="51" xfId="0" applyFont="1" applyFill="1" applyBorder="1" applyAlignment="1">
      <alignment horizontal="center" vertical="center"/>
    </xf>
    <xf numFmtId="0" fontId="42" fillId="9" borderId="16" xfId="0" applyFont="1" applyFill="1" applyBorder="1" applyAlignment="1">
      <alignment horizontal="center" vertical="center"/>
    </xf>
    <xf numFmtId="0" fontId="42" fillId="9" borderId="14" xfId="0" applyFont="1" applyFill="1" applyBorder="1" applyAlignment="1">
      <alignment horizontal="center" vertical="center"/>
    </xf>
    <xf numFmtId="0" fontId="42" fillId="9" borderId="15" xfId="0" applyFont="1" applyFill="1" applyBorder="1" applyAlignment="1">
      <alignment horizontal="center" vertical="center"/>
    </xf>
    <xf numFmtId="14" fontId="15" fillId="0" borderId="20" xfId="0" applyNumberFormat="1" applyFont="1" applyBorder="1" applyAlignment="1">
      <alignment horizontal="left" vertical="center"/>
    </xf>
    <xf numFmtId="0" fontId="30" fillId="0" borderId="23" xfId="0" applyFont="1" applyBorder="1" applyAlignment="1">
      <alignment horizontal="left" vertical="center" indent="2"/>
    </xf>
    <xf numFmtId="0" fontId="30" fillId="0" borderId="1" xfId="0" applyFont="1" applyBorder="1" applyAlignment="1">
      <alignment horizontal="left" vertical="center" indent="2"/>
    </xf>
    <xf numFmtId="0" fontId="52" fillId="0" borderId="17" xfId="0" applyFont="1" applyBorder="1" applyAlignment="1">
      <alignment vertical="center"/>
    </xf>
    <xf numFmtId="0" fontId="52" fillId="0" borderId="18" xfId="0" applyFont="1" applyBorder="1" applyAlignment="1">
      <alignment vertical="center"/>
    </xf>
    <xf numFmtId="11" fontId="15" fillId="0" borderId="20" xfId="0" applyNumberFormat="1" applyFont="1" applyBorder="1" applyAlignment="1">
      <alignment horizontal="left" vertical="center"/>
    </xf>
  </cellXfs>
  <cellStyles count="20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8"/>
    <cellStyle name="Normal 3 2 2" xfId="12"/>
    <cellStyle name="Normal 3 2 3" xfId="17"/>
    <cellStyle name="Normal 3 3" xfId="9"/>
    <cellStyle name="Normal 3 3 2" xfId="13"/>
    <cellStyle name="Normal 3 3 3" xfId="18"/>
    <cellStyle name="Normal 3 4" xfId="10"/>
    <cellStyle name="Normal 3 4 2" xfId="14"/>
    <cellStyle name="Normal 3 4 3" xfId="19"/>
    <cellStyle name="Normal 3 5" xfId="7"/>
    <cellStyle name="Normal 3 5 2" xfId="15"/>
    <cellStyle name="Normal 3 6" xfId="11"/>
    <cellStyle name="Normal 3 7" xfId="16"/>
    <cellStyle name="Style 1" xfId="6"/>
    <cellStyle name="一般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1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1.png"/><Relationship Id="rId4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105834</xdr:colOff>
      <xdr:row>0</xdr:row>
      <xdr:rowOff>84666</xdr:rowOff>
    </xdr:from>
    <xdr:to>
      <xdr:col>1</xdr:col>
      <xdr:colOff>677334</xdr:colOff>
      <xdr:row>0</xdr:row>
      <xdr:rowOff>488841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34" y="84666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219077</xdr:colOff>
      <xdr:row>4</xdr:row>
      <xdr:rowOff>54256</xdr:rowOff>
    </xdr:from>
    <xdr:to>
      <xdr:col>10</xdr:col>
      <xdr:colOff>654051</xdr:colOff>
      <xdr:row>34</xdr:row>
      <xdr:rowOff>110798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7" y="1292506"/>
          <a:ext cx="8372474" cy="48190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71438</xdr:colOff>
      <xdr:row>0</xdr:row>
      <xdr:rowOff>83344</xdr:rowOff>
    </xdr:from>
    <xdr:to>
      <xdr:col>2</xdr:col>
      <xdr:colOff>212990</xdr:colOff>
      <xdr:row>0</xdr:row>
      <xdr:rowOff>487519</xdr:rowOff>
    </xdr:to>
    <xdr:pic>
      <xdr:nvPicPr>
        <xdr:cNvPr id="27" name="Image 26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8" y="83344"/>
          <a:ext cx="1153583" cy="404175"/>
        </a:xfrm>
        <a:prstGeom prst="rect">
          <a:avLst/>
        </a:prstGeom>
      </xdr:spPr>
    </xdr:pic>
    <xdr:clientData/>
  </xdr:twoCellAnchor>
  <xdr:twoCellAnchor>
    <xdr:from>
      <xdr:col>0</xdr:col>
      <xdr:colOff>40821</xdr:colOff>
      <xdr:row>48</xdr:row>
      <xdr:rowOff>27214</xdr:rowOff>
    </xdr:from>
    <xdr:to>
      <xdr:col>1</xdr:col>
      <xdr:colOff>23245</xdr:colOff>
      <xdr:row>49</xdr:row>
      <xdr:rowOff>0</xdr:rowOff>
    </xdr:to>
    <xdr:sp macro="" textlink="">
      <xdr:nvSpPr>
        <xdr:cNvPr id="3" name="Flèche droite 4">
          <a:extLst>
            <a:ext uri="{FF2B5EF4-FFF2-40B4-BE49-F238E27FC236}">
              <a16:creationId xmlns="" xmlns:a16="http://schemas.microsoft.com/office/drawing/2014/main" id="{B9BACAD1-F2B8-4E14-9D35-CCB97ABA8CBF}"/>
            </a:ext>
          </a:extLst>
        </xdr:cNvPr>
        <xdr:cNvSpPr/>
      </xdr:nvSpPr>
      <xdr:spPr>
        <a:xfrm>
          <a:off x="40821" y="13035643"/>
          <a:ext cx="281781" cy="122464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fr-FR">
            <a:ln>
              <a:solidFill>
                <a:srgbClr val="FF0000"/>
              </a:solidFill>
            </a:ln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754061</xdr:colOff>
      <xdr:row>4</xdr:row>
      <xdr:rowOff>81429</xdr:rowOff>
    </xdr:from>
    <xdr:to>
      <xdr:col>9</xdr:col>
      <xdr:colOff>297655</xdr:colOff>
      <xdr:row>36</xdr:row>
      <xdr:rowOff>946858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4061" y="1307773"/>
          <a:ext cx="10021094" cy="5437429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0</xdr:row>
      <xdr:rowOff>66675</xdr:rowOff>
    </xdr:from>
    <xdr:to>
      <xdr:col>0</xdr:col>
      <xdr:colOff>1260739</xdr:colOff>
      <xdr:row>0</xdr:row>
      <xdr:rowOff>470850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66675"/>
          <a:ext cx="1153583" cy="404175"/>
        </a:xfrm>
        <a:prstGeom prst="rect">
          <a:avLst/>
        </a:prstGeom>
      </xdr:spPr>
    </xdr:pic>
    <xdr:clientData/>
  </xdr:twoCellAnchor>
  <xdr:oneCellAnchor>
    <xdr:from>
      <xdr:col>0</xdr:col>
      <xdr:colOff>158751</xdr:colOff>
      <xdr:row>8</xdr:row>
      <xdr:rowOff>116417</xdr:rowOff>
    </xdr:from>
    <xdr:ext cx="1779911" cy="264560"/>
    <xdr:sp macro="" textlink="">
      <xdr:nvSpPr>
        <xdr:cNvPr id="5" name="ZoneTexte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158751" y="1947334"/>
          <a:ext cx="1779911" cy="264560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fr-FR" sz="1100" b="1" cap="none" spc="0">
              <a:ln w="18000">
                <a:noFill/>
                <a:prstDash val="solid"/>
                <a:miter lim="800000"/>
              </a:ln>
              <a:solidFill>
                <a:srgbClr val="FF0000"/>
              </a:solidFill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+mn-lt"/>
            </a:rPr>
            <a:t>RAGLAN SLEEVE ON FRONT</a:t>
          </a:r>
        </a:p>
      </xdr:txBody>
    </xdr:sp>
    <xdr:clientData/>
  </xdr:oneCellAnchor>
  <xdr:twoCellAnchor>
    <xdr:from>
      <xdr:col>2</xdr:col>
      <xdr:colOff>629709</xdr:colOff>
      <xdr:row>6</xdr:row>
      <xdr:rowOff>97895</xdr:rowOff>
    </xdr:from>
    <xdr:to>
      <xdr:col>3</xdr:col>
      <xdr:colOff>463020</xdr:colOff>
      <xdr:row>12</xdr:row>
      <xdr:rowOff>76729</xdr:rowOff>
    </xdr:to>
    <xdr:cxnSp macro="">
      <xdr:nvCxnSpPr>
        <xdr:cNvPr id="7" name="Connecteur droit avec flèche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201459" y="1609989"/>
          <a:ext cx="523874" cy="83608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144198</xdr:colOff>
      <xdr:row>14</xdr:row>
      <xdr:rowOff>65557</xdr:rowOff>
    </xdr:from>
    <xdr:ext cx="1352999" cy="309059"/>
    <xdr:sp macro="" textlink="">
      <xdr:nvSpPr>
        <xdr:cNvPr id="6" name="ZoneTexte 4"/>
        <xdr:cNvSpPr txBox="1"/>
      </xdr:nvSpPr>
      <xdr:spPr>
        <a:xfrm>
          <a:off x="144198" y="2720651"/>
          <a:ext cx="1352999" cy="309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前袖為拉克藍袖</a:t>
          </a:r>
          <a:endParaRPr lang="fr-FR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oneCellAnchor>
  <xdr:twoCellAnchor>
    <xdr:from>
      <xdr:col>3</xdr:col>
      <xdr:colOff>231506</xdr:colOff>
      <xdr:row>12</xdr:row>
      <xdr:rowOff>122121</xdr:rowOff>
    </xdr:from>
    <xdr:to>
      <xdr:col>5</xdr:col>
      <xdr:colOff>317497</xdr:colOff>
      <xdr:row>18</xdr:row>
      <xdr:rowOff>35719</xdr:rowOff>
    </xdr:to>
    <xdr:sp macro="" textlink="">
      <xdr:nvSpPr>
        <xdr:cNvPr id="8" name="文字方塊 7"/>
        <xdr:cNvSpPr txBox="1"/>
      </xdr:nvSpPr>
      <xdr:spPr>
        <a:xfrm>
          <a:off x="4160569" y="2491465"/>
          <a:ext cx="2491053" cy="77084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穿者右側表布內擋風片寬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2.5cm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。壓臨邊線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頂端向外反折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H:1"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626263</xdr:colOff>
      <xdr:row>27</xdr:row>
      <xdr:rowOff>130967</xdr:rowOff>
    </xdr:from>
    <xdr:to>
      <xdr:col>4</xdr:col>
      <xdr:colOff>830790</xdr:colOff>
      <xdr:row>36</xdr:row>
      <xdr:rowOff>714372</xdr:rowOff>
    </xdr:to>
    <xdr:sp macro="" textlink="">
      <xdr:nvSpPr>
        <xdr:cNvPr id="9" name="文字方塊 8"/>
        <xdr:cNvSpPr txBox="1"/>
      </xdr:nvSpPr>
      <xdr:spPr>
        <a:xfrm>
          <a:off x="4555326" y="4643436"/>
          <a:ext cx="1407058" cy="18692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A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袋唇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上下打橫結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袋口車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壓臨邊單針。袋裏表布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A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袋貼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固定於門襟。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23814</xdr:colOff>
      <xdr:row>36</xdr:row>
      <xdr:rowOff>664517</xdr:rowOff>
    </xdr:from>
    <xdr:to>
      <xdr:col>4</xdr:col>
      <xdr:colOff>857250</xdr:colOff>
      <xdr:row>36</xdr:row>
      <xdr:rowOff>1023938</xdr:rowOff>
    </xdr:to>
    <xdr:sp macro="" textlink="">
      <xdr:nvSpPr>
        <xdr:cNvPr id="10" name="文字方塊 9"/>
        <xdr:cNvSpPr txBox="1"/>
      </xdr:nvSpPr>
      <xdr:spPr>
        <a:xfrm>
          <a:off x="3262314" y="6462861"/>
          <a:ext cx="2726530" cy="35942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側袋底剪接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812268</xdr:colOff>
      <xdr:row>36</xdr:row>
      <xdr:rowOff>648641</xdr:rowOff>
    </xdr:from>
    <xdr:to>
      <xdr:col>1</xdr:col>
      <xdr:colOff>742947</xdr:colOff>
      <xdr:row>36</xdr:row>
      <xdr:rowOff>1033930</xdr:rowOff>
    </xdr:to>
    <xdr:sp macro="" textlink="">
      <xdr:nvSpPr>
        <xdr:cNvPr id="11" name="文字方塊 10"/>
        <xdr:cNvSpPr txBox="1"/>
      </xdr:nvSpPr>
      <xdr:spPr>
        <a:xfrm>
          <a:off x="812268" y="6446985"/>
          <a:ext cx="1692804" cy="38528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穿者右側下襬調節。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4</xdr:col>
      <xdr:colOff>916782</xdr:colOff>
      <xdr:row>36</xdr:row>
      <xdr:rowOff>651288</xdr:rowOff>
    </xdr:from>
    <xdr:to>
      <xdr:col>6</xdr:col>
      <xdr:colOff>881063</xdr:colOff>
      <xdr:row>36</xdr:row>
      <xdr:rowOff>1059656</xdr:rowOff>
    </xdr:to>
    <xdr:sp macro="" textlink="">
      <xdr:nvSpPr>
        <xdr:cNvPr id="12" name="文字方塊 11"/>
        <xdr:cNvSpPr txBox="1"/>
      </xdr:nvSpPr>
      <xdr:spPr>
        <a:xfrm>
          <a:off x="6048376" y="6449632"/>
          <a:ext cx="2190750" cy="4083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 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下襬上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7cm</a:t>
          </a:r>
        </a:p>
      </xdr:txBody>
    </xdr:sp>
    <xdr:clientData/>
  </xdr:twoCellAnchor>
  <xdr:twoCellAnchor>
    <xdr:from>
      <xdr:col>6</xdr:col>
      <xdr:colOff>785811</xdr:colOff>
      <xdr:row>36</xdr:row>
      <xdr:rowOff>523875</xdr:rowOff>
    </xdr:from>
    <xdr:to>
      <xdr:col>11</xdr:col>
      <xdr:colOff>488156</xdr:colOff>
      <xdr:row>36</xdr:row>
      <xdr:rowOff>1035844</xdr:rowOff>
    </xdr:to>
    <xdr:sp macro="" textlink="">
      <xdr:nvSpPr>
        <xdr:cNvPr id="13" name="文字方塊 12"/>
        <xdr:cNvSpPr txBox="1"/>
      </xdr:nvSpPr>
      <xdr:spPr>
        <a:xfrm>
          <a:off x="8143874" y="6322219"/>
          <a:ext cx="3893345" cy="5119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下襬打結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: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左右脇邊各一直結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後身片兩個橫結。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1045604</xdr:colOff>
      <xdr:row>4</xdr:row>
      <xdr:rowOff>93337</xdr:rowOff>
    </xdr:from>
    <xdr:to>
      <xdr:col>11</xdr:col>
      <xdr:colOff>95250</xdr:colOff>
      <xdr:row>14</xdr:row>
      <xdr:rowOff>59532</xdr:rowOff>
    </xdr:to>
    <xdr:sp macro="" textlink="">
      <xdr:nvSpPr>
        <xdr:cNvPr id="14" name="文字方塊 77"/>
        <xdr:cNvSpPr txBox="1"/>
      </xdr:nvSpPr>
      <xdr:spPr bwMode="auto">
        <a:xfrm>
          <a:off x="10320573" y="1319681"/>
          <a:ext cx="1323740" cy="1394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帽底車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組黏扣帶毛面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1.2cmx6cm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可與外領片黏合。</a:t>
          </a:r>
          <a:endParaRPr lang="en-US" altLang="zh-TW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4</xdr:col>
      <xdr:colOff>666750</xdr:colOff>
      <xdr:row>4</xdr:row>
      <xdr:rowOff>28194</xdr:rowOff>
    </xdr:from>
    <xdr:to>
      <xdr:col>7</xdr:col>
      <xdr:colOff>392907</xdr:colOff>
      <xdr:row>9</xdr:row>
      <xdr:rowOff>117150</xdr:rowOff>
    </xdr:to>
    <xdr:sp macro="" textlink="">
      <xdr:nvSpPr>
        <xdr:cNvPr id="15" name="文字方塊 79"/>
        <xdr:cNvSpPr txBox="1"/>
      </xdr:nvSpPr>
      <xdr:spPr bwMode="auto">
        <a:xfrm>
          <a:off x="5798344" y="1254538"/>
          <a:ext cx="2976563" cy="8033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外領蓋片內底端車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個黏扣帶勾面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1.2cmx6cm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。內領裡車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3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個黏扣帶毛面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1.2cmx6cm,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帽子可收入領內。</a:t>
          </a:r>
          <a:endParaRPr lang="en-US" altLang="zh-TW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0</xdr:col>
      <xdr:colOff>35719</xdr:colOff>
      <xdr:row>5</xdr:row>
      <xdr:rowOff>39042</xdr:rowOff>
    </xdr:from>
    <xdr:to>
      <xdr:col>1</xdr:col>
      <xdr:colOff>214313</xdr:colOff>
      <xdr:row>11</xdr:row>
      <xdr:rowOff>23811</xdr:rowOff>
    </xdr:to>
    <xdr:sp macro="" textlink="">
      <xdr:nvSpPr>
        <xdr:cNvPr id="16" name="文字方塊 15"/>
        <xdr:cNvSpPr txBox="1"/>
      </xdr:nvSpPr>
      <xdr:spPr>
        <a:xfrm>
          <a:off x="35719" y="1408261"/>
          <a:ext cx="2607469" cy="84201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A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袋唇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上下打橫結加強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袋口車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尼龍反拉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壓臨邊單針。袋裏表布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A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袋貼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+210T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布。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27780</xdr:colOff>
      <xdr:row>20</xdr:row>
      <xdr:rowOff>25812</xdr:rowOff>
    </xdr:from>
    <xdr:to>
      <xdr:col>0</xdr:col>
      <xdr:colOff>1120245</xdr:colOff>
      <xdr:row>22</xdr:row>
      <xdr:rowOff>86137</xdr:rowOff>
    </xdr:to>
    <xdr:sp macro="" textlink="">
      <xdr:nvSpPr>
        <xdr:cNvPr id="17" name="文字方塊 16"/>
        <xdr:cNvSpPr txBox="1"/>
      </xdr:nvSpPr>
      <xdr:spPr>
        <a:xfrm>
          <a:off x="27780" y="3538156"/>
          <a:ext cx="1092465" cy="346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227009</xdr:colOff>
      <xdr:row>4</xdr:row>
      <xdr:rowOff>96985</xdr:rowOff>
    </xdr:from>
    <xdr:to>
      <xdr:col>4</xdr:col>
      <xdr:colOff>614094</xdr:colOff>
      <xdr:row>7</xdr:row>
      <xdr:rowOff>120270</xdr:rowOff>
    </xdr:to>
    <xdr:sp macro="" textlink="">
      <xdr:nvSpPr>
        <xdr:cNvPr id="18" name="文字方塊 17"/>
        <xdr:cNvSpPr txBox="1"/>
      </xdr:nvSpPr>
      <xdr:spPr>
        <a:xfrm>
          <a:off x="2798759" y="1323329"/>
          <a:ext cx="2280179" cy="45191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4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400" b="1" u="sng">
              <a:latin typeface="標楷體" panose="03000509000000000000" pitchFamily="65" charset="-120"/>
              <a:ea typeface="標楷體" panose="03000509000000000000" pitchFamily="65" charset="-120"/>
            </a:rPr>
            <a:t>剪接壓臨邊單針</a:t>
          </a:r>
          <a:endParaRPr lang="en-US" altLang="zh-TW" sz="1400" b="1" u="sng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510642</xdr:colOff>
      <xdr:row>18</xdr:row>
      <xdr:rowOff>42743</xdr:rowOff>
    </xdr:from>
    <xdr:to>
      <xdr:col>4</xdr:col>
      <xdr:colOff>415392</xdr:colOff>
      <xdr:row>20</xdr:row>
      <xdr:rowOff>103068</xdr:rowOff>
    </xdr:to>
    <xdr:sp macro="" textlink="">
      <xdr:nvSpPr>
        <xdr:cNvPr id="19" name="文字方塊 18"/>
        <xdr:cNvSpPr txBox="1"/>
      </xdr:nvSpPr>
      <xdr:spPr>
        <a:xfrm>
          <a:off x="4439705" y="3269337"/>
          <a:ext cx="1107281" cy="3460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1166813</xdr:colOff>
      <xdr:row>21</xdr:row>
      <xdr:rowOff>11906</xdr:rowOff>
    </xdr:from>
    <xdr:to>
      <xdr:col>0</xdr:col>
      <xdr:colOff>2381250</xdr:colOff>
      <xdr:row>22</xdr:row>
      <xdr:rowOff>0</xdr:rowOff>
    </xdr:to>
    <xdr:cxnSp macro="">
      <xdr:nvCxnSpPr>
        <xdr:cNvPr id="20" name="直線接點 19"/>
        <xdr:cNvCxnSpPr/>
      </xdr:nvCxnSpPr>
      <xdr:spPr>
        <a:xfrm flipV="1">
          <a:off x="1166813" y="3667125"/>
          <a:ext cx="1214437" cy="130969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668072</xdr:colOff>
      <xdr:row>35</xdr:row>
      <xdr:rowOff>88045</xdr:rowOff>
    </xdr:from>
    <xdr:to>
      <xdr:col>2</xdr:col>
      <xdr:colOff>233362</xdr:colOff>
      <xdr:row>36</xdr:row>
      <xdr:rowOff>623506</xdr:rowOff>
    </xdr:to>
    <xdr:cxnSp macro="">
      <xdr:nvCxnSpPr>
        <xdr:cNvPr id="21" name="直線接點 20"/>
        <xdr:cNvCxnSpPr/>
      </xdr:nvCxnSpPr>
      <xdr:spPr>
        <a:xfrm flipH="1" flipV="1">
          <a:off x="3096947" y="5743514"/>
          <a:ext cx="374915" cy="67833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654844</xdr:colOff>
      <xdr:row>14</xdr:row>
      <xdr:rowOff>94341</xdr:rowOff>
    </xdr:from>
    <xdr:to>
      <xdr:col>10</xdr:col>
      <xdr:colOff>452438</xdr:colOff>
      <xdr:row>20</xdr:row>
      <xdr:rowOff>59533</xdr:rowOff>
    </xdr:to>
    <xdr:sp macro="" textlink="">
      <xdr:nvSpPr>
        <xdr:cNvPr id="22" name="文字方塊 21"/>
        <xdr:cNvSpPr txBox="1"/>
      </xdr:nvSpPr>
      <xdr:spPr>
        <a:xfrm>
          <a:off x="9036844" y="2749435"/>
          <a:ext cx="2428875" cy="822442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帽絆壓臨邊單針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2cmx6cm,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帽後中車黏扣帶毛面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2cmx8cm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1416844</xdr:colOff>
      <xdr:row>11</xdr:row>
      <xdr:rowOff>47625</xdr:rowOff>
    </xdr:from>
    <xdr:to>
      <xdr:col>1</xdr:col>
      <xdr:colOff>333375</xdr:colOff>
      <xdr:row>19</xdr:row>
      <xdr:rowOff>71437</xdr:rowOff>
    </xdr:to>
    <xdr:cxnSp macro="">
      <xdr:nvCxnSpPr>
        <xdr:cNvPr id="23" name="直線接點 22"/>
        <xdr:cNvCxnSpPr/>
      </xdr:nvCxnSpPr>
      <xdr:spPr>
        <a:xfrm>
          <a:off x="1416844" y="2274094"/>
          <a:ext cx="1345406" cy="1166812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78050</xdr:colOff>
      <xdr:row>36</xdr:row>
      <xdr:rowOff>294419</xdr:rowOff>
    </xdr:from>
    <xdr:to>
      <xdr:col>1</xdr:col>
      <xdr:colOff>469634</xdr:colOff>
      <xdr:row>36</xdr:row>
      <xdr:rowOff>686003</xdr:rowOff>
    </xdr:to>
    <xdr:sp macro="" textlink="">
      <xdr:nvSpPr>
        <xdr:cNvPr id="24" name="文字方塊 23"/>
        <xdr:cNvSpPr txBox="1"/>
      </xdr:nvSpPr>
      <xdr:spPr>
        <a:xfrm flipH="1">
          <a:off x="2506925" y="6092763"/>
          <a:ext cx="391584" cy="3915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>
              <a:solidFill>
                <a:srgbClr val="FF0000"/>
              </a:solidFill>
            </a:rPr>
            <a:t>B</a:t>
          </a:r>
          <a:endParaRPr lang="zh-TW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1189564</xdr:colOff>
      <xdr:row>36</xdr:row>
      <xdr:rowOff>229861</xdr:rowOff>
    </xdr:from>
    <xdr:to>
      <xdr:col>0</xdr:col>
      <xdr:colOff>1524263</xdr:colOff>
      <xdr:row>36</xdr:row>
      <xdr:rowOff>605570</xdr:rowOff>
    </xdr:to>
    <xdr:sp macro="" textlink="">
      <xdr:nvSpPr>
        <xdr:cNvPr id="25" name="文字方塊 24"/>
        <xdr:cNvSpPr txBox="1"/>
      </xdr:nvSpPr>
      <xdr:spPr>
        <a:xfrm flipH="1">
          <a:off x="1189564" y="6028205"/>
          <a:ext cx="334699" cy="3757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/>
            <a:t>A</a:t>
          </a:r>
          <a:endParaRPr lang="zh-TW" altLang="en-US" sz="1600" b="1" i="0"/>
        </a:p>
      </xdr:txBody>
    </xdr:sp>
    <xdr:clientData/>
  </xdr:twoCellAnchor>
  <xdr:twoCellAnchor>
    <xdr:from>
      <xdr:col>0</xdr:col>
      <xdr:colOff>2002100</xdr:colOff>
      <xdr:row>22</xdr:row>
      <xdr:rowOff>30365</xdr:rowOff>
    </xdr:from>
    <xdr:to>
      <xdr:col>0</xdr:col>
      <xdr:colOff>2330184</xdr:colOff>
      <xdr:row>24</xdr:row>
      <xdr:rowOff>120324</xdr:rowOff>
    </xdr:to>
    <xdr:sp macro="" textlink="">
      <xdr:nvSpPr>
        <xdr:cNvPr id="26" name="文字方塊 25"/>
        <xdr:cNvSpPr txBox="1"/>
      </xdr:nvSpPr>
      <xdr:spPr>
        <a:xfrm flipH="1">
          <a:off x="2002100" y="3828459"/>
          <a:ext cx="328084" cy="3757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/>
            <a:t>A</a:t>
          </a:r>
          <a:endParaRPr lang="zh-TW" altLang="en-US" sz="1600" b="1"/>
        </a:p>
      </xdr:txBody>
    </xdr:sp>
    <xdr:clientData/>
  </xdr:twoCellAnchor>
  <xdr:twoCellAnchor>
    <xdr:from>
      <xdr:col>1</xdr:col>
      <xdr:colOff>8729</xdr:colOff>
      <xdr:row>11</xdr:row>
      <xdr:rowOff>87515</xdr:rowOff>
    </xdr:from>
    <xdr:to>
      <xdr:col>1</xdr:col>
      <xdr:colOff>336813</xdr:colOff>
      <xdr:row>14</xdr:row>
      <xdr:rowOff>39891</xdr:rowOff>
    </xdr:to>
    <xdr:sp macro="" textlink="">
      <xdr:nvSpPr>
        <xdr:cNvPr id="27" name="文字方塊 26"/>
        <xdr:cNvSpPr txBox="1"/>
      </xdr:nvSpPr>
      <xdr:spPr>
        <a:xfrm flipH="1">
          <a:off x="2437604" y="2313984"/>
          <a:ext cx="328084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>
              <a:solidFill>
                <a:srgbClr val="FF0000"/>
              </a:solidFill>
            </a:rPr>
            <a:t>B</a:t>
          </a:r>
          <a:endParaRPr lang="zh-TW" alt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2191807</xdr:colOff>
      <xdr:row>13</xdr:row>
      <xdr:rowOff>140696</xdr:rowOff>
    </xdr:from>
    <xdr:to>
      <xdr:col>1</xdr:col>
      <xdr:colOff>91016</xdr:colOff>
      <xdr:row>16</xdr:row>
      <xdr:rowOff>87780</xdr:rowOff>
    </xdr:to>
    <xdr:sp macro="" textlink="">
      <xdr:nvSpPr>
        <xdr:cNvPr id="28" name="文字方塊 27"/>
        <xdr:cNvSpPr txBox="1"/>
      </xdr:nvSpPr>
      <xdr:spPr>
        <a:xfrm flipH="1">
          <a:off x="2191807" y="2652915"/>
          <a:ext cx="328084" cy="3757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/>
            <a:t>A</a:t>
          </a:r>
          <a:endParaRPr lang="zh-TW" altLang="en-US" sz="1600" b="1"/>
        </a:p>
      </xdr:txBody>
    </xdr:sp>
    <xdr:clientData/>
  </xdr:twoCellAnchor>
  <xdr:twoCellAnchor>
    <xdr:from>
      <xdr:col>2</xdr:col>
      <xdr:colOff>439206</xdr:colOff>
      <xdr:row>21</xdr:row>
      <xdr:rowOff>11315</xdr:rowOff>
    </xdr:from>
    <xdr:to>
      <xdr:col>3</xdr:col>
      <xdr:colOff>76727</xdr:colOff>
      <xdr:row>23</xdr:row>
      <xdr:rowOff>101274</xdr:rowOff>
    </xdr:to>
    <xdr:sp macro="" textlink="">
      <xdr:nvSpPr>
        <xdr:cNvPr id="29" name="文字方塊 28"/>
        <xdr:cNvSpPr txBox="1"/>
      </xdr:nvSpPr>
      <xdr:spPr>
        <a:xfrm flipH="1">
          <a:off x="3677706" y="3666534"/>
          <a:ext cx="328084" cy="3757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/>
            <a:t>A</a:t>
          </a:r>
          <a:endParaRPr lang="zh-TW" altLang="en-US" sz="1600" b="1"/>
        </a:p>
      </xdr:txBody>
    </xdr:sp>
    <xdr:clientData/>
  </xdr:twoCellAnchor>
  <xdr:twoCellAnchor>
    <xdr:from>
      <xdr:col>3</xdr:col>
      <xdr:colOff>486035</xdr:colOff>
      <xdr:row>20</xdr:row>
      <xdr:rowOff>71436</xdr:rowOff>
    </xdr:from>
    <xdr:to>
      <xdr:col>4</xdr:col>
      <xdr:colOff>1000125</xdr:colOff>
      <xdr:row>28</xdr:row>
      <xdr:rowOff>83343</xdr:rowOff>
    </xdr:to>
    <xdr:sp macro="" textlink="">
      <xdr:nvSpPr>
        <xdr:cNvPr id="30" name="文字方塊 29"/>
        <xdr:cNvSpPr txBox="1"/>
      </xdr:nvSpPr>
      <xdr:spPr>
        <a:xfrm>
          <a:off x="4415098" y="3583780"/>
          <a:ext cx="1716621" cy="115490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門襟車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塑鋼拉鏈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拉繩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壓臨邊單針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拉鍊外露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W:1.2cm,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底端兩側打直結。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1</xdr:colOff>
      <xdr:row>24</xdr:row>
      <xdr:rowOff>35718</xdr:rowOff>
    </xdr:from>
    <xdr:to>
      <xdr:col>0</xdr:col>
      <xdr:colOff>762001</xdr:colOff>
      <xdr:row>36</xdr:row>
      <xdr:rowOff>1059656</xdr:rowOff>
    </xdr:to>
    <xdr:sp macro="" textlink="">
      <xdr:nvSpPr>
        <xdr:cNvPr id="31" name="文字方塊 30"/>
        <xdr:cNvSpPr txBox="1"/>
      </xdr:nvSpPr>
      <xdr:spPr>
        <a:xfrm>
          <a:off x="1" y="4119562"/>
          <a:ext cx="762000" cy="273843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A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壓袖絆壓臨邊線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車黏扣帶勾面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2cmx6cm,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袖口車黏扣帶毛面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2cmx10cm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488156</xdr:colOff>
      <xdr:row>33</xdr:row>
      <xdr:rowOff>11906</xdr:rowOff>
    </xdr:from>
    <xdr:to>
      <xdr:col>10</xdr:col>
      <xdr:colOff>500064</xdr:colOff>
      <xdr:row>36</xdr:row>
      <xdr:rowOff>547688</xdr:rowOff>
    </xdr:to>
    <xdr:sp macro="" textlink="">
      <xdr:nvSpPr>
        <xdr:cNvPr id="32" name="文字方塊 31"/>
        <xdr:cNvSpPr txBox="1"/>
      </xdr:nvSpPr>
      <xdr:spPr>
        <a:xfrm>
          <a:off x="9763125" y="5381625"/>
          <a:ext cx="1750220" cy="9644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袖口打直結固定內貼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袖下剪接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x1,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黏扣帶毛面尾端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x1)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0</xdr:col>
      <xdr:colOff>1241689</xdr:colOff>
      <xdr:row>0</xdr:row>
      <xdr:rowOff>470850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66675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964406</xdr:colOff>
      <xdr:row>5</xdr:row>
      <xdr:rowOff>1</xdr:rowOff>
    </xdr:from>
    <xdr:to>
      <xdr:col>10</xdr:col>
      <xdr:colOff>290119</xdr:colOff>
      <xdr:row>39</xdr:row>
      <xdr:rowOff>896938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C01E9D31-D7C2-403B-8536-60917EDE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406" y="1440657"/>
          <a:ext cx="9874651" cy="5826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1</xdr:rowOff>
    </xdr:from>
    <xdr:to>
      <xdr:col>0</xdr:col>
      <xdr:colOff>1202531</xdr:colOff>
      <xdr:row>30</xdr:row>
      <xdr:rowOff>87313</xdr:rowOff>
    </xdr:to>
    <xdr:sp macro="" textlink="">
      <xdr:nvSpPr>
        <xdr:cNvPr id="5" name="文字方塊 63"/>
        <xdr:cNvSpPr txBox="1"/>
      </xdr:nvSpPr>
      <xdr:spPr bwMode="auto">
        <a:xfrm>
          <a:off x="0" y="2797970"/>
          <a:ext cx="1202531" cy="23733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帽簷內貼表布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由左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右內側各兩顆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繩扣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固定於內貼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&amp;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帽裏剪接。</a:t>
          </a:r>
          <a:endParaRPr lang="en-US" altLang="zh-TW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3</xdr:col>
      <xdr:colOff>868099</xdr:colOff>
      <xdr:row>5</xdr:row>
      <xdr:rowOff>113771</xdr:rowOff>
    </xdr:from>
    <xdr:to>
      <xdr:col>3</xdr:col>
      <xdr:colOff>1160198</xdr:colOff>
      <xdr:row>6</xdr:row>
      <xdr:rowOff>105304</xdr:rowOff>
    </xdr:to>
    <xdr:cxnSp macro="">
      <xdr:nvCxnSpPr>
        <xdr:cNvPr id="6" name="直線接點 5"/>
        <xdr:cNvCxnSpPr/>
      </xdr:nvCxnSpPr>
      <xdr:spPr>
        <a:xfrm flipV="1">
          <a:off x="4844787" y="1554427"/>
          <a:ext cx="292099" cy="20584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559590</xdr:colOff>
      <xdr:row>4</xdr:row>
      <xdr:rowOff>11906</xdr:rowOff>
    </xdr:from>
    <xdr:to>
      <xdr:col>4</xdr:col>
      <xdr:colOff>463812</xdr:colOff>
      <xdr:row>5</xdr:row>
      <xdr:rowOff>130969</xdr:rowOff>
    </xdr:to>
    <xdr:sp macro="" textlink="">
      <xdr:nvSpPr>
        <xdr:cNvPr id="7" name="文字方塊 6"/>
        <xdr:cNvSpPr txBox="1"/>
      </xdr:nvSpPr>
      <xdr:spPr>
        <a:xfrm>
          <a:off x="3845715" y="1238250"/>
          <a:ext cx="1797316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側袋手心面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893226</xdr:colOff>
      <xdr:row>4</xdr:row>
      <xdr:rowOff>84401</xdr:rowOff>
    </xdr:from>
    <xdr:to>
      <xdr:col>4</xdr:col>
      <xdr:colOff>878410</xdr:colOff>
      <xdr:row>7</xdr:row>
      <xdr:rowOff>139962</xdr:rowOff>
    </xdr:to>
    <xdr:sp macro="" textlink="">
      <xdr:nvSpPr>
        <xdr:cNvPr id="8" name="文字方塊 7"/>
        <xdr:cNvSpPr txBox="1"/>
      </xdr:nvSpPr>
      <xdr:spPr>
        <a:xfrm>
          <a:off x="4869914" y="1310745"/>
          <a:ext cx="1187715" cy="627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側袋手背面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345281</xdr:colOff>
      <xdr:row>6</xdr:row>
      <xdr:rowOff>107156</xdr:rowOff>
    </xdr:from>
    <xdr:to>
      <xdr:col>7</xdr:col>
      <xdr:colOff>608541</xdr:colOff>
      <xdr:row>9</xdr:row>
      <xdr:rowOff>11906</xdr:rowOff>
    </xdr:to>
    <xdr:sp macro="" textlink="">
      <xdr:nvSpPr>
        <xdr:cNvPr id="9" name="文字方塊 8"/>
        <xdr:cNvSpPr txBox="1"/>
      </xdr:nvSpPr>
      <xdr:spPr>
        <a:xfrm>
          <a:off x="6727031" y="1762125"/>
          <a:ext cx="231113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內領為表布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B</a:t>
          </a:r>
        </a:p>
      </xdr:txBody>
    </xdr:sp>
    <xdr:clientData/>
  </xdr:twoCellAnchor>
  <xdr:twoCellAnchor>
    <xdr:from>
      <xdr:col>0</xdr:col>
      <xdr:colOff>445294</xdr:colOff>
      <xdr:row>8</xdr:row>
      <xdr:rowOff>142614</xdr:rowOff>
    </xdr:from>
    <xdr:to>
      <xdr:col>0</xdr:col>
      <xdr:colOff>1649822</xdr:colOff>
      <xdr:row>10</xdr:row>
      <xdr:rowOff>136263</xdr:rowOff>
    </xdr:to>
    <xdr:sp macro="" textlink="">
      <xdr:nvSpPr>
        <xdr:cNvPr id="10" name="文字方塊 9"/>
        <xdr:cNvSpPr txBox="1"/>
      </xdr:nvSpPr>
      <xdr:spPr>
        <a:xfrm>
          <a:off x="445294" y="2083333"/>
          <a:ext cx="1204528" cy="2793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網布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285750</xdr:colOff>
      <xdr:row>7</xdr:row>
      <xdr:rowOff>79377</xdr:rowOff>
    </xdr:from>
    <xdr:to>
      <xdr:col>0</xdr:col>
      <xdr:colOff>1490278</xdr:colOff>
      <xdr:row>9</xdr:row>
      <xdr:rowOff>105834</xdr:rowOff>
    </xdr:to>
    <xdr:sp macro="" textlink="">
      <xdr:nvSpPr>
        <xdr:cNvPr id="11" name="文字方塊 10"/>
        <xdr:cNvSpPr txBox="1"/>
      </xdr:nvSpPr>
      <xdr:spPr>
        <a:xfrm>
          <a:off x="285750" y="1877221"/>
          <a:ext cx="1204528" cy="3122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210T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336019</xdr:colOff>
      <xdr:row>4</xdr:row>
      <xdr:rowOff>209288</xdr:rowOff>
    </xdr:from>
    <xdr:to>
      <xdr:col>0</xdr:col>
      <xdr:colOff>1540547</xdr:colOff>
      <xdr:row>6</xdr:row>
      <xdr:rowOff>120386</xdr:rowOff>
    </xdr:to>
    <xdr:sp macro="" textlink="">
      <xdr:nvSpPr>
        <xdr:cNvPr id="12" name="文字方塊 11"/>
        <xdr:cNvSpPr txBox="1"/>
      </xdr:nvSpPr>
      <xdr:spPr>
        <a:xfrm>
          <a:off x="336019" y="1435632"/>
          <a:ext cx="1204528" cy="339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A</a:t>
          </a:r>
        </a:p>
      </xdr:txBody>
    </xdr:sp>
    <xdr:clientData/>
  </xdr:twoCellAnchor>
  <xdr:twoCellAnchor>
    <xdr:from>
      <xdr:col>0</xdr:col>
      <xdr:colOff>341575</xdr:colOff>
      <xdr:row>5</xdr:row>
      <xdr:rowOff>212199</xdr:rowOff>
    </xdr:from>
    <xdr:to>
      <xdr:col>0</xdr:col>
      <xdr:colOff>1546103</xdr:colOff>
      <xdr:row>8</xdr:row>
      <xdr:rowOff>43921</xdr:rowOff>
    </xdr:to>
    <xdr:sp macro="" textlink="">
      <xdr:nvSpPr>
        <xdr:cNvPr id="13" name="文字方塊 12"/>
        <xdr:cNvSpPr txBox="1"/>
      </xdr:nvSpPr>
      <xdr:spPr>
        <a:xfrm>
          <a:off x="341575" y="1652855"/>
          <a:ext cx="1204528" cy="331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B</a:t>
          </a:r>
        </a:p>
      </xdr:txBody>
    </xdr:sp>
    <xdr:clientData/>
  </xdr:twoCellAnchor>
  <xdr:twoCellAnchor>
    <xdr:from>
      <xdr:col>0</xdr:col>
      <xdr:colOff>119063</xdr:colOff>
      <xdr:row>36</xdr:row>
      <xdr:rowOff>107155</xdr:rowOff>
    </xdr:from>
    <xdr:to>
      <xdr:col>0</xdr:col>
      <xdr:colOff>1119188</xdr:colOff>
      <xdr:row>39</xdr:row>
      <xdr:rowOff>738185</xdr:rowOff>
    </xdr:to>
    <xdr:sp macro="" textlink="">
      <xdr:nvSpPr>
        <xdr:cNvPr id="14" name="文字方塊 63"/>
        <xdr:cNvSpPr txBox="1"/>
      </xdr:nvSpPr>
      <xdr:spPr bwMode="auto">
        <a:xfrm>
          <a:off x="119063" y="6048374"/>
          <a:ext cx="1000125" cy="10596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袖裏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210T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布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A,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高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1"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1</xdr:col>
      <xdr:colOff>440531</xdr:colOff>
      <xdr:row>38</xdr:row>
      <xdr:rowOff>119063</xdr:rowOff>
    </xdr:from>
    <xdr:to>
      <xdr:col>1</xdr:col>
      <xdr:colOff>1226344</xdr:colOff>
      <xdr:row>40</xdr:row>
      <xdr:rowOff>1</xdr:rowOff>
    </xdr:to>
    <xdr:sp macro="" textlink="">
      <xdr:nvSpPr>
        <xdr:cNvPr id="15" name="文字方塊 14"/>
        <xdr:cNvSpPr txBox="1"/>
      </xdr:nvSpPr>
      <xdr:spPr>
        <a:xfrm>
          <a:off x="2393156" y="6346032"/>
          <a:ext cx="785813" cy="9167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300"/>
            </a:lnSpc>
          </a:pP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穿者右側內擋風片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寬</a:t>
          </a:r>
          <a:r>
            <a:rPr lang="en-US" altLang="zh-TW" sz="1300" b="1">
              <a:latin typeface="標楷體" panose="03000509000000000000" pitchFamily="65" charset="-120"/>
              <a:ea typeface="標楷體" panose="03000509000000000000" pitchFamily="65" charset="-120"/>
            </a:rPr>
            <a:t>2.5cm</a:t>
          </a:r>
          <a:r>
            <a:rPr lang="zh-TW" altLang="en-US" sz="13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  <a:endParaRPr lang="en-US" altLang="zh-TW" sz="13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154782</xdr:colOff>
      <xdr:row>7</xdr:row>
      <xdr:rowOff>119062</xdr:rowOff>
    </xdr:from>
    <xdr:to>
      <xdr:col>10</xdr:col>
      <xdr:colOff>381000</xdr:colOff>
      <xdr:row>12</xdr:row>
      <xdr:rowOff>119060</xdr:rowOff>
    </xdr:to>
    <xdr:sp macro="" textlink="">
      <xdr:nvSpPr>
        <xdr:cNvPr id="16" name="文字方塊 63"/>
        <xdr:cNvSpPr txBox="1"/>
      </xdr:nvSpPr>
      <xdr:spPr bwMode="auto">
        <a:xfrm>
          <a:off x="9477376" y="1916906"/>
          <a:ext cx="1452562" cy="714373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門襟表布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A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內貼寬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2.5cm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3</xdr:col>
      <xdr:colOff>178594</xdr:colOff>
      <xdr:row>39</xdr:row>
      <xdr:rowOff>571500</xdr:rowOff>
    </xdr:from>
    <xdr:to>
      <xdr:col>8</xdr:col>
      <xdr:colOff>425980</xdr:colOff>
      <xdr:row>39</xdr:row>
      <xdr:rowOff>1154907</xdr:rowOff>
    </xdr:to>
    <xdr:sp macro="" textlink="">
      <xdr:nvSpPr>
        <xdr:cNvPr id="17" name="文字方塊 47"/>
        <xdr:cNvSpPr txBox="1"/>
      </xdr:nvSpPr>
      <xdr:spPr bwMode="auto">
        <a:xfrm>
          <a:off x="4155282" y="6941344"/>
          <a:ext cx="5593292" cy="5834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下襬內貼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H:1"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表布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B,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壓單針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內穿彈繩由穿者右側兩顆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繩扣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2</xdr:col>
      <xdr:colOff>678656</xdr:colOff>
      <xdr:row>5</xdr:row>
      <xdr:rowOff>11908</xdr:rowOff>
    </xdr:from>
    <xdr:to>
      <xdr:col>3</xdr:col>
      <xdr:colOff>280192</xdr:colOff>
      <xdr:row>6</xdr:row>
      <xdr:rowOff>3441</xdr:rowOff>
    </xdr:to>
    <xdr:cxnSp macro="">
      <xdr:nvCxnSpPr>
        <xdr:cNvPr id="18" name="直線接點 17"/>
        <xdr:cNvCxnSpPr/>
      </xdr:nvCxnSpPr>
      <xdr:spPr>
        <a:xfrm flipV="1">
          <a:off x="3964781" y="1452564"/>
          <a:ext cx="292099" cy="205846"/>
        </a:xfrm>
        <a:prstGeom prst="line">
          <a:avLst/>
        </a:prstGeom>
        <a:ln w="190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571492</xdr:colOff>
      <xdr:row>9</xdr:row>
      <xdr:rowOff>95251</xdr:rowOff>
    </xdr:from>
    <xdr:to>
      <xdr:col>6</xdr:col>
      <xdr:colOff>1000118</xdr:colOff>
      <xdr:row>12</xdr:row>
      <xdr:rowOff>130970</xdr:rowOff>
    </xdr:to>
    <xdr:sp macro="" textlink="">
      <xdr:nvSpPr>
        <xdr:cNvPr id="19" name="文字方塊 63"/>
        <xdr:cNvSpPr txBox="1"/>
      </xdr:nvSpPr>
      <xdr:spPr bwMode="auto">
        <a:xfrm>
          <a:off x="5750711" y="2178845"/>
          <a:ext cx="2655095" cy="464344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內領夾車吊掛式主標</a:t>
          </a:r>
          <a:r>
            <a:rPr lang="en-US" altLang="zh-TW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en-US" sz="13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尺寸標。</a:t>
          </a:r>
          <a:endParaRPr lang="en-US" altLang="zh-TW" sz="13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105833</xdr:colOff>
      <xdr:row>0</xdr:row>
      <xdr:rowOff>52917</xdr:rowOff>
    </xdr:from>
    <xdr:to>
      <xdr:col>1</xdr:col>
      <xdr:colOff>677333</xdr:colOff>
      <xdr:row>0</xdr:row>
      <xdr:rowOff>457092</xdr:rowOff>
    </xdr:to>
    <xdr:pic>
      <xdr:nvPicPr>
        <xdr:cNvPr id="10" name="Image 9">
          <a:extLst>
            <a:ext uri="{FF2B5EF4-FFF2-40B4-BE49-F238E27FC236}">
              <a16:creationId xmlns=""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833" y="52917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36000</xdr:colOff>
      <xdr:row>5</xdr:row>
      <xdr:rowOff>55179</xdr:rowOff>
    </xdr:from>
    <xdr:to>
      <xdr:col>11</xdr:col>
      <xdr:colOff>506250</xdr:colOff>
      <xdr:row>27</xdr:row>
      <xdr:rowOff>127821</xdr:rowOff>
    </xdr:to>
    <xdr:pic>
      <xdr:nvPicPr>
        <xdr:cNvPr id="3" name="Image 2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5272" t="379" r="-26017" b="-644"/>
        <a:stretch/>
      </xdr:blipFill>
      <xdr:spPr>
        <a:xfrm>
          <a:off x="36000" y="1620000"/>
          <a:ext cx="9900000" cy="34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42</xdr:row>
      <xdr:rowOff>104775</xdr:rowOff>
    </xdr:from>
    <xdr:to>
      <xdr:col>2</xdr:col>
      <xdr:colOff>612530</xdr:colOff>
      <xdr:row>42</xdr:row>
      <xdr:rowOff>857250</xdr:rowOff>
    </xdr:to>
    <xdr:pic>
      <xdr:nvPicPr>
        <xdr:cNvPr id="49576" name="Image 38">
          <a:extLst>
            <a:ext uri="{FF2B5EF4-FFF2-40B4-BE49-F238E27FC236}">
              <a16:creationId xmlns="" xmlns:a16="http://schemas.microsoft.com/office/drawing/2014/main" id="{00000000-0008-0000-0500-0000A8C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8894325"/>
          <a:ext cx="225742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131884</xdr:colOff>
      <xdr:row>0</xdr:row>
      <xdr:rowOff>87923</xdr:rowOff>
    </xdr:from>
    <xdr:to>
      <xdr:col>1</xdr:col>
      <xdr:colOff>582082</xdr:colOff>
      <xdr:row>0</xdr:row>
      <xdr:rowOff>492098</xdr:rowOff>
    </xdr:to>
    <xdr:pic>
      <xdr:nvPicPr>
        <xdr:cNvPr id="42" name="Image 41">
          <a:extLst>
            <a:ext uri="{FF2B5EF4-FFF2-40B4-BE49-F238E27FC236}">
              <a16:creationId xmlns=""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884" y="87923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3</xdr:col>
      <xdr:colOff>105514</xdr:colOff>
      <xdr:row>12</xdr:row>
      <xdr:rowOff>42489</xdr:rowOff>
    </xdr:from>
    <xdr:to>
      <xdr:col>3</xdr:col>
      <xdr:colOff>800752</xdr:colOff>
      <xdr:row>12</xdr:row>
      <xdr:rowOff>623441</xdr:rowOff>
    </xdr:to>
    <xdr:pic>
      <xdr:nvPicPr>
        <xdr:cNvPr id="4" name="Image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3458307" y="10462846"/>
          <a:ext cx="580952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748391</xdr:colOff>
      <xdr:row>17</xdr:row>
      <xdr:rowOff>138388</xdr:rowOff>
    </xdr:from>
    <xdr:to>
      <xdr:col>2</xdr:col>
      <xdr:colOff>1109661</xdr:colOff>
      <xdr:row>17</xdr:row>
      <xdr:rowOff>544289</xdr:rowOff>
    </xdr:to>
    <xdr:pic>
      <xdr:nvPicPr>
        <xdr:cNvPr id="8" name="Image 7">
          <a:extLst>
            <a:ext uri="{FF2B5EF4-FFF2-40B4-BE49-F238E27FC236}">
              <a16:creationId xmlns=""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2576646" y="15495954"/>
          <a:ext cx="405901" cy="361270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27</xdr:row>
      <xdr:rowOff>458853</xdr:rowOff>
    </xdr:from>
    <xdr:to>
      <xdr:col>2</xdr:col>
      <xdr:colOff>1208064</xdr:colOff>
      <xdr:row>27</xdr:row>
      <xdr:rowOff>1132930</xdr:rowOff>
    </xdr:to>
    <xdr:pic>
      <xdr:nvPicPr>
        <xdr:cNvPr id="11" name="Image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8141" y="17619093"/>
          <a:ext cx="2572043" cy="674077"/>
        </a:xfrm>
        <a:prstGeom prst="rect">
          <a:avLst/>
        </a:prstGeom>
      </xdr:spPr>
    </xdr:pic>
    <xdr:clientData/>
  </xdr:twoCellAnchor>
  <xdr:twoCellAnchor editAs="oneCell">
    <xdr:from>
      <xdr:col>1</xdr:col>
      <xdr:colOff>893884</xdr:colOff>
      <xdr:row>28</xdr:row>
      <xdr:rowOff>247943</xdr:rowOff>
    </xdr:from>
    <xdr:to>
      <xdr:col>2</xdr:col>
      <xdr:colOff>1141360</xdr:colOff>
      <xdr:row>28</xdr:row>
      <xdr:rowOff>1257467</xdr:rowOff>
    </xdr:to>
    <xdr:pic>
      <xdr:nvPicPr>
        <xdr:cNvPr id="12" name="Image 11">
          <a:extLst>
            <a:ext uri="{FF2B5EF4-FFF2-40B4-BE49-F238E27FC236}">
              <a16:creationId xmlns=""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9204" y="18749303"/>
          <a:ext cx="1314276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1006929</xdr:colOff>
      <xdr:row>39</xdr:row>
      <xdr:rowOff>40396</xdr:rowOff>
    </xdr:from>
    <xdr:to>
      <xdr:col>2</xdr:col>
      <xdr:colOff>1028588</xdr:colOff>
      <xdr:row>39</xdr:row>
      <xdr:rowOff>1096945</xdr:rowOff>
    </xdr:to>
    <xdr:pic>
      <xdr:nvPicPr>
        <xdr:cNvPr id="24" name="Image 23">
          <a:extLst>
            <a:ext uri="{FF2B5EF4-FFF2-40B4-BE49-F238E27FC236}">
              <a16:creationId xmlns=""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1768555" y="70376091"/>
          <a:ext cx="1056549" cy="1164659"/>
        </a:xfrm>
        <a:prstGeom prst="rect">
          <a:avLst/>
        </a:prstGeom>
      </xdr:spPr>
    </xdr:pic>
    <xdr:clientData/>
  </xdr:twoCellAnchor>
  <xdr:twoCellAnchor editAs="oneCell">
    <xdr:from>
      <xdr:col>2</xdr:col>
      <xdr:colOff>161778</xdr:colOff>
      <xdr:row>41</xdr:row>
      <xdr:rowOff>24906</xdr:rowOff>
    </xdr:from>
    <xdr:to>
      <xdr:col>2</xdr:col>
      <xdr:colOff>1272539</xdr:colOff>
      <xdr:row>41</xdr:row>
      <xdr:rowOff>1105571</xdr:rowOff>
    </xdr:to>
    <xdr:pic>
      <xdr:nvPicPr>
        <xdr:cNvPr id="25" name="Image 24">
          <a:extLst>
            <a:ext uri="{FF2B5EF4-FFF2-40B4-BE49-F238E27FC236}">
              <a16:creationId xmlns=""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1898946" y="37667898"/>
          <a:ext cx="1080665" cy="1110761"/>
        </a:xfrm>
        <a:prstGeom prst="rect">
          <a:avLst/>
        </a:prstGeom>
      </xdr:spPr>
    </xdr:pic>
    <xdr:clientData/>
  </xdr:twoCellAnchor>
  <xdr:oneCellAnchor>
    <xdr:from>
      <xdr:col>2</xdr:col>
      <xdr:colOff>242593</xdr:colOff>
      <xdr:row>33</xdr:row>
      <xdr:rowOff>243181</xdr:rowOff>
    </xdr:from>
    <xdr:ext cx="1079256" cy="893884"/>
    <xdr:pic>
      <xdr:nvPicPr>
        <xdr:cNvPr id="94" name="Image 93">
          <a:extLst>
            <a:ext uri="{FF2B5EF4-FFF2-40B4-BE49-F238E27FC236}">
              <a16:creationId xmlns="" xmlns:a16="http://schemas.microsoft.com/office/drawing/2014/main" id="{00000000-0008-0000-05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2057399" y="24427815"/>
          <a:ext cx="893884" cy="1079256"/>
        </a:xfrm>
        <a:prstGeom prst="rect">
          <a:avLst/>
        </a:prstGeom>
      </xdr:spPr>
    </xdr:pic>
    <xdr:clientData/>
  </xdr:oneCellAnchor>
  <xdr:twoCellAnchor editAs="oneCell">
    <xdr:from>
      <xdr:col>3</xdr:col>
      <xdr:colOff>131892</xdr:colOff>
      <xdr:row>13</xdr:row>
      <xdr:rowOff>104035</xdr:rowOff>
    </xdr:from>
    <xdr:to>
      <xdr:col>3</xdr:col>
      <xdr:colOff>827130</xdr:colOff>
      <xdr:row>13</xdr:row>
      <xdr:rowOff>735623</xdr:rowOff>
    </xdr:to>
    <xdr:pic>
      <xdr:nvPicPr>
        <xdr:cNvPr id="40" name="Image 39">
          <a:extLst>
            <a:ext uri="{FF2B5EF4-FFF2-40B4-BE49-F238E27FC236}">
              <a16:creationId xmlns=""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5400000">
          <a:off x="3459367" y="12416610"/>
          <a:ext cx="631588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992233</xdr:colOff>
      <xdr:row>14</xdr:row>
      <xdr:rowOff>335551</xdr:rowOff>
    </xdr:from>
    <xdr:to>
      <xdr:col>2</xdr:col>
      <xdr:colOff>1196341</xdr:colOff>
      <xdr:row>14</xdr:row>
      <xdr:rowOff>564151</xdr:rowOff>
    </xdr:to>
    <xdr:pic>
      <xdr:nvPicPr>
        <xdr:cNvPr id="56" name="Image 33">
          <a:extLst>
            <a:ext uri="{FF2B5EF4-FFF2-40B4-BE49-F238E27FC236}">
              <a16:creationId xmlns=""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47553" y="8443231"/>
          <a:ext cx="1270908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31750</xdr:colOff>
      <xdr:row>26</xdr:row>
      <xdr:rowOff>0</xdr:rowOff>
    </xdr:from>
    <xdr:to>
      <xdr:col>7</xdr:col>
      <xdr:colOff>525738</xdr:colOff>
      <xdr:row>26</xdr:row>
      <xdr:rowOff>0</xdr:rowOff>
    </xdr:to>
    <xdr:pic>
      <xdr:nvPicPr>
        <xdr:cNvPr id="61" name="Image 60">
          <a:extLst>
            <a:ext uri="{FF2B5EF4-FFF2-40B4-BE49-F238E27FC236}">
              <a16:creationId xmlns=""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986500" y="36795076"/>
          <a:ext cx="1389338" cy="190500"/>
        </a:xfrm>
        <a:prstGeom prst="rect">
          <a:avLst/>
        </a:prstGeom>
      </xdr:spPr>
    </xdr:pic>
    <xdr:clientData/>
  </xdr:twoCellAnchor>
  <xdr:oneCellAnchor>
    <xdr:from>
      <xdr:col>8</xdr:col>
      <xdr:colOff>31750</xdr:colOff>
      <xdr:row>26</xdr:row>
      <xdr:rowOff>0</xdr:rowOff>
    </xdr:from>
    <xdr:ext cx="493988" cy="0"/>
    <xdr:pic>
      <xdr:nvPicPr>
        <xdr:cNvPr id="63" name="Image 62">
          <a:extLst>
            <a:ext uri="{FF2B5EF4-FFF2-40B4-BE49-F238E27FC236}">
              <a16:creationId xmlns=""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4758" y="29715024"/>
          <a:ext cx="493988" cy="0"/>
        </a:xfrm>
        <a:prstGeom prst="rect">
          <a:avLst/>
        </a:prstGeom>
      </xdr:spPr>
    </xdr:pic>
    <xdr:clientData/>
  </xdr:oneCellAnchor>
  <xdr:twoCellAnchor editAs="oneCell">
    <xdr:from>
      <xdr:col>7</xdr:col>
      <xdr:colOff>31750</xdr:colOff>
      <xdr:row>26</xdr:row>
      <xdr:rowOff>0</xdr:rowOff>
    </xdr:from>
    <xdr:to>
      <xdr:col>7</xdr:col>
      <xdr:colOff>523875</xdr:colOff>
      <xdr:row>26</xdr:row>
      <xdr:rowOff>3175</xdr:rowOff>
    </xdr:to>
    <xdr:pic>
      <xdr:nvPicPr>
        <xdr:cNvPr id="65" name="Image 64">
          <a:extLst>
            <a:ext uri="{FF2B5EF4-FFF2-40B4-BE49-F238E27FC236}">
              <a16:creationId xmlns=""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62875" y="36826825"/>
          <a:ext cx="1444625" cy="111125"/>
        </a:xfrm>
        <a:prstGeom prst="rect">
          <a:avLst/>
        </a:prstGeom>
      </xdr:spPr>
    </xdr:pic>
    <xdr:clientData/>
  </xdr:twoCellAnchor>
  <xdr:twoCellAnchor editAs="oneCell">
    <xdr:from>
      <xdr:col>2</xdr:col>
      <xdr:colOff>265671</xdr:colOff>
      <xdr:row>38</xdr:row>
      <xdr:rowOff>198012</xdr:rowOff>
    </xdr:from>
    <xdr:to>
      <xdr:col>2</xdr:col>
      <xdr:colOff>1270001</xdr:colOff>
      <xdr:row>38</xdr:row>
      <xdr:rowOff>2317722</xdr:rowOff>
    </xdr:to>
    <xdr:pic>
      <xdr:nvPicPr>
        <xdr:cNvPr id="81" name="Image 80">
          <a:extLst>
            <a:ext uri="{FF2B5EF4-FFF2-40B4-BE49-F238E27FC236}">
              <a16:creationId xmlns=""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07171" y="33472012"/>
          <a:ext cx="1004330" cy="211971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13</xdr:row>
      <xdr:rowOff>0</xdr:rowOff>
    </xdr:from>
    <xdr:to>
      <xdr:col>2</xdr:col>
      <xdr:colOff>1323975</xdr:colOff>
      <xdr:row>13</xdr:row>
      <xdr:rowOff>0</xdr:rowOff>
    </xdr:to>
    <xdr:pic>
      <xdr:nvPicPr>
        <xdr:cNvPr id="67" name="Image 48">
          <a:extLst>
            <a:ext uri="{FF2B5EF4-FFF2-40B4-BE49-F238E27FC236}">
              <a16:creationId xmlns="" xmlns:a16="http://schemas.microsoft.com/office/drawing/2014/main" id="{00000000-0008-0000-05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11153775"/>
          <a:ext cx="52387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285750</xdr:colOff>
      <xdr:row>40</xdr:row>
      <xdr:rowOff>57150</xdr:rowOff>
    </xdr:from>
    <xdr:to>
      <xdr:col>2</xdr:col>
      <xdr:colOff>1257300</xdr:colOff>
      <xdr:row>40</xdr:row>
      <xdr:rowOff>1028700</xdr:rowOff>
    </xdr:to>
    <xdr:pic>
      <xdr:nvPicPr>
        <xdr:cNvPr id="83" name="Image 23">
          <a:extLst>
            <a:ext uri="{FF2B5EF4-FFF2-40B4-BE49-F238E27FC236}">
              <a16:creationId xmlns=""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72332850"/>
          <a:ext cx="9715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762000</xdr:colOff>
      <xdr:row>29</xdr:row>
      <xdr:rowOff>421822</xdr:rowOff>
    </xdr:from>
    <xdr:to>
      <xdr:col>2</xdr:col>
      <xdr:colOff>1273175</xdr:colOff>
      <xdr:row>29</xdr:row>
      <xdr:rowOff>1183822</xdr:rowOff>
    </xdr:to>
    <xdr:pic>
      <xdr:nvPicPr>
        <xdr:cNvPr id="73" name="Image 61">
          <a:extLst>
            <a:ext uri="{FF2B5EF4-FFF2-40B4-BE49-F238E27FC236}">
              <a16:creationId xmlns=""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9571" y="36099751"/>
          <a:ext cx="16541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38</xdr:row>
      <xdr:rowOff>0</xdr:rowOff>
    </xdr:from>
    <xdr:to>
      <xdr:col>2</xdr:col>
      <xdr:colOff>1257300</xdr:colOff>
      <xdr:row>38</xdr:row>
      <xdr:rowOff>0</xdr:rowOff>
    </xdr:to>
    <xdr:pic>
      <xdr:nvPicPr>
        <xdr:cNvPr id="33" name="Image 29">
          <a:extLst>
            <a:ext uri="{FF2B5EF4-FFF2-40B4-BE49-F238E27FC236}">
              <a16:creationId xmlns=""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316605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35</xdr:row>
      <xdr:rowOff>476250</xdr:rowOff>
    </xdr:from>
    <xdr:to>
      <xdr:col>3</xdr:col>
      <xdr:colOff>171450</xdr:colOff>
      <xdr:row>35</xdr:row>
      <xdr:rowOff>476250</xdr:rowOff>
    </xdr:to>
    <xdr:pic>
      <xdr:nvPicPr>
        <xdr:cNvPr id="28" name="Image 29">
          <a:extLst>
            <a:ext uri="{FF2B5EF4-FFF2-40B4-BE49-F238E27FC236}">
              <a16:creationId xmlns=""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9376350"/>
          <a:ext cx="38100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259624</xdr:colOff>
      <xdr:row>35</xdr:row>
      <xdr:rowOff>234908</xdr:rowOff>
    </xdr:from>
    <xdr:to>
      <xdr:col>2</xdr:col>
      <xdr:colOff>1375953</xdr:colOff>
      <xdr:row>35</xdr:row>
      <xdr:rowOff>2373085</xdr:rowOff>
    </xdr:to>
    <xdr:pic>
      <xdr:nvPicPr>
        <xdr:cNvPr id="29" name="Image 1">
          <a:extLst>
            <a:ext uri="{FF2B5EF4-FFF2-40B4-BE49-F238E27FC236}">
              <a16:creationId xmlns=""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7474" y="26181008"/>
          <a:ext cx="1116329" cy="21381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674915</xdr:colOff>
      <xdr:row>32</xdr:row>
      <xdr:rowOff>32657</xdr:rowOff>
    </xdr:from>
    <xdr:to>
      <xdr:col>2</xdr:col>
      <xdr:colOff>994751</xdr:colOff>
      <xdr:row>32</xdr:row>
      <xdr:rowOff>1121229</xdr:rowOff>
    </xdr:to>
    <xdr:pic>
      <xdr:nvPicPr>
        <xdr:cNvPr id="30" name="Image 29">
          <a:extLst>
            <a:ext uri="{FF2B5EF4-FFF2-40B4-BE49-F238E27FC236}">
              <a16:creationId xmlns=""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94858" y="23077714"/>
          <a:ext cx="319836" cy="1088572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16</xdr:row>
      <xdr:rowOff>19050</xdr:rowOff>
    </xdr:from>
    <xdr:to>
      <xdr:col>2</xdr:col>
      <xdr:colOff>1133475</xdr:colOff>
      <xdr:row>16</xdr:row>
      <xdr:rowOff>742950</xdr:rowOff>
    </xdr:to>
    <xdr:pic>
      <xdr:nvPicPr>
        <xdr:cNvPr id="32" name="Image 4">
          <a:extLst>
            <a:ext uri="{FF2B5EF4-FFF2-40B4-BE49-F238E27FC236}">
              <a16:creationId xmlns=""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9544050"/>
          <a:ext cx="50482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350520</xdr:colOff>
      <xdr:row>18</xdr:row>
      <xdr:rowOff>76200</xdr:rowOff>
    </xdr:from>
    <xdr:to>
      <xdr:col>2</xdr:col>
      <xdr:colOff>1031826</xdr:colOff>
      <xdr:row>18</xdr:row>
      <xdr:rowOff>674902</xdr:rowOff>
    </xdr:to>
    <xdr:pic>
      <xdr:nvPicPr>
        <xdr:cNvPr id="36" name="Image 35">
          <a:extLst>
            <a:ext uri="{FF2B5EF4-FFF2-40B4-BE49-F238E27FC236}">
              <a16:creationId xmlns="" xmlns:a16="http://schemas.microsoft.com/office/drawing/2014/main" id="{00000000-0008-0000-05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5520" y="19796760"/>
          <a:ext cx="681306" cy="598702"/>
        </a:xfrm>
        <a:prstGeom prst="rect">
          <a:avLst/>
        </a:prstGeom>
      </xdr:spPr>
    </xdr:pic>
    <xdr:clientData/>
  </xdr:twoCellAnchor>
  <xdr:twoCellAnchor editAs="oneCell">
    <xdr:from>
      <xdr:col>1</xdr:col>
      <xdr:colOff>304758</xdr:colOff>
      <xdr:row>31</xdr:row>
      <xdr:rowOff>288140</xdr:rowOff>
    </xdr:from>
    <xdr:to>
      <xdr:col>2</xdr:col>
      <xdr:colOff>1171950</xdr:colOff>
      <xdr:row>31</xdr:row>
      <xdr:rowOff>1162050</xdr:rowOff>
    </xdr:to>
    <xdr:pic>
      <xdr:nvPicPr>
        <xdr:cNvPr id="34" name="Image 33">
          <a:extLst>
            <a:ext uri="{FF2B5EF4-FFF2-40B4-BE49-F238E27FC236}">
              <a16:creationId xmlns=""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9608" y="21814640"/>
          <a:ext cx="2010192" cy="87391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36</xdr:row>
      <xdr:rowOff>228600</xdr:rowOff>
    </xdr:from>
    <xdr:to>
      <xdr:col>2</xdr:col>
      <xdr:colOff>1257300</xdr:colOff>
      <xdr:row>36</xdr:row>
      <xdr:rowOff>2381250</xdr:rowOff>
    </xdr:to>
    <xdr:pic>
      <xdr:nvPicPr>
        <xdr:cNvPr id="35" name="Image 3">
          <a:extLst>
            <a:ext uri="{FF2B5EF4-FFF2-40B4-BE49-F238E27FC236}">
              <a16:creationId xmlns="" xmlns:a16="http://schemas.microsoft.com/office/drawing/2014/main" id="{11FF1DAD-F43B-4A57-930C-1905FCF1A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9775" y="51263550"/>
          <a:ext cx="1095375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37</xdr:row>
      <xdr:rowOff>133350</xdr:rowOff>
    </xdr:from>
    <xdr:to>
      <xdr:col>2</xdr:col>
      <xdr:colOff>1362075</xdr:colOff>
      <xdr:row>37</xdr:row>
      <xdr:rowOff>2447925</xdr:rowOff>
    </xdr:to>
    <xdr:pic>
      <xdr:nvPicPr>
        <xdr:cNvPr id="37" name="Image 49">
          <a:extLst>
            <a:ext uri="{FF2B5EF4-FFF2-40B4-BE49-F238E27FC236}">
              <a16:creationId xmlns="" xmlns:a16="http://schemas.microsoft.com/office/drawing/2014/main" id="{127321E5-6ADE-4179-BA67-097478267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0" y="53644800"/>
          <a:ext cx="1304925" cy="2314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381001</xdr:colOff>
      <xdr:row>5</xdr:row>
      <xdr:rowOff>596783</xdr:rowOff>
    </xdr:from>
    <xdr:to>
      <xdr:col>5</xdr:col>
      <xdr:colOff>117232</xdr:colOff>
      <xdr:row>5</xdr:row>
      <xdr:rowOff>1502103</xdr:rowOff>
    </xdr:to>
    <xdr:pic>
      <xdr:nvPicPr>
        <xdr:cNvPr id="18" name="Image 17">
          <a:extLst>
            <a:ext uri="{FF2B5EF4-FFF2-40B4-BE49-F238E27FC236}">
              <a16:creationId xmlns="" xmlns:a16="http://schemas.microsoft.com/office/drawing/2014/main" id="{00000000-0008-0000-06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9732" y="2076821"/>
          <a:ext cx="3619500" cy="905320"/>
        </a:xfrm>
        <a:prstGeom prst="rect">
          <a:avLst/>
        </a:prstGeom>
      </xdr:spPr>
    </xdr:pic>
    <xdr:clientData/>
  </xdr:twoCellAnchor>
  <xdr:twoCellAnchor editAs="oneCell">
    <xdr:from>
      <xdr:col>1</xdr:col>
      <xdr:colOff>383440</xdr:colOff>
      <xdr:row>6</xdr:row>
      <xdr:rowOff>589434</xdr:rowOff>
    </xdr:from>
    <xdr:to>
      <xdr:col>2</xdr:col>
      <xdr:colOff>424962</xdr:colOff>
      <xdr:row>6</xdr:row>
      <xdr:rowOff>1554440</xdr:rowOff>
    </xdr:to>
    <xdr:pic>
      <xdr:nvPicPr>
        <xdr:cNvPr id="19" name="Image 18">
          <a:extLst>
            <a:ext uri="{FF2B5EF4-FFF2-40B4-BE49-F238E27FC236}">
              <a16:creationId xmlns="" xmlns:a16="http://schemas.microsoft.com/office/drawing/2014/main" id="{00000000-0008-0000-06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171" y="4472703"/>
          <a:ext cx="1331060" cy="965006"/>
        </a:xfrm>
        <a:prstGeom prst="rect">
          <a:avLst/>
        </a:prstGeom>
      </xdr:spPr>
    </xdr:pic>
    <xdr:clientData/>
  </xdr:twoCellAnchor>
  <xdr:twoCellAnchor editAs="oneCell">
    <xdr:from>
      <xdr:col>0</xdr:col>
      <xdr:colOff>175847</xdr:colOff>
      <xdr:row>0</xdr:row>
      <xdr:rowOff>73270</xdr:rowOff>
    </xdr:from>
    <xdr:to>
      <xdr:col>1</xdr:col>
      <xdr:colOff>640699</xdr:colOff>
      <xdr:row>0</xdr:row>
      <xdr:rowOff>477445</xdr:rowOff>
    </xdr:to>
    <xdr:pic>
      <xdr:nvPicPr>
        <xdr:cNvPr id="25" name="Image 24">
          <a:extLst>
            <a:ext uri="{FF2B5EF4-FFF2-40B4-BE49-F238E27FC236}">
              <a16:creationId xmlns="" xmlns:a16="http://schemas.microsoft.com/office/drawing/2014/main" id="{00000000-0008-0000-06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847" y="73270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2</xdr:col>
      <xdr:colOff>674081</xdr:colOff>
      <xdr:row>7</xdr:row>
      <xdr:rowOff>216669</xdr:rowOff>
    </xdr:from>
    <xdr:to>
      <xdr:col>5</xdr:col>
      <xdr:colOff>173906</xdr:colOff>
      <xdr:row>7</xdr:row>
      <xdr:rowOff>1333500</xdr:rowOff>
    </xdr:to>
    <xdr:pic>
      <xdr:nvPicPr>
        <xdr:cNvPr id="20" name="Image 61">
          <a:extLst>
            <a:ext uri="{FF2B5EF4-FFF2-40B4-BE49-F238E27FC236}">
              <a16:creationId xmlns="" xmlns:a16="http://schemas.microsoft.com/office/drawing/2014/main" id="{00000000-0008-0000-06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2350" y="6444554"/>
          <a:ext cx="2093556" cy="11168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334103</xdr:colOff>
      <xdr:row>5</xdr:row>
      <xdr:rowOff>1706440</xdr:rowOff>
    </xdr:from>
    <xdr:to>
      <xdr:col>6</xdr:col>
      <xdr:colOff>476246</xdr:colOff>
      <xdr:row>5</xdr:row>
      <xdr:rowOff>2325565</xdr:rowOff>
    </xdr:to>
    <xdr:sp macro="" textlink="">
      <xdr:nvSpPr>
        <xdr:cNvPr id="6" name="文字方塊 5"/>
        <xdr:cNvSpPr txBox="1"/>
      </xdr:nvSpPr>
      <xdr:spPr>
        <a:xfrm>
          <a:off x="1022834" y="3186478"/>
          <a:ext cx="493395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2</xdr:col>
      <xdr:colOff>565639</xdr:colOff>
      <xdr:row>6</xdr:row>
      <xdr:rowOff>1622914</xdr:rowOff>
    </xdr:from>
    <xdr:to>
      <xdr:col>6</xdr:col>
      <xdr:colOff>586155</xdr:colOff>
      <xdr:row>6</xdr:row>
      <xdr:rowOff>2251564</xdr:rowOff>
    </xdr:to>
    <xdr:sp macro="" textlink="">
      <xdr:nvSpPr>
        <xdr:cNvPr id="7" name="文字方塊 6"/>
        <xdr:cNvSpPr txBox="1"/>
      </xdr:nvSpPr>
      <xdr:spPr>
        <a:xfrm>
          <a:off x="2543908" y="5506183"/>
          <a:ext cx="3522785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6</xdr:col>
      <xdr:colOff>678469</xdr:colOff>
      <xdr:row>5</xdr:row>
      <xdr:rowOff>1099038</xdr:rowOff>
    </xdr:from>
    <xdr:to>
      <xdr:col>10</xdr:col>
      <xdr:colOff>1186960</xdr:colOff>
      <xdr:row>6</xdr:row>
      <xdr:rowOff>14654</xdr:rowOff>
    </xdr:to>
    <xdr:sp macro="" textlink="">
      <xdr:nvSpPr>
        <xdr:cNvPr id="8" name="文字方塊 7"/>
        <xdr:cNvSpPr txBox="1"/>
      </xdr:nvSpPr>
      <xdr:spPr>
        <a:xfrm>
          <a:off x="6159007" y="2579076"/>
          <a:ext cx="4758107" cy="13188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領圍下</a:t>
          </a:r>
          <a:r>
            <a:rPr lang="en-US" altLang="zh-TW" sz="2800" b="1"/>
            <a:t>8cm</a:t>
          </a:r>
        </a:p>
        <a:p>
          <a:r>
            <a:rPr lang="zh-TW" altLang="en-US" sz="2800" b="1"/>
            <a:t>距門襟拉鍊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  <xdr:twoCellAnchor>
    <xdr:from>
      <xdr:col>7</xdr:col>
      <xdr:colOff>41029</xdr:colOff>
      <xdr:row>6</xdr:row>
      <xdr:rowOff>1544515</xdr:rowOff>
    </xdr:from>
    <xdr:to>
      <xdr:col>10</xdr:col>
      <xdr:colOff>80594</xdr:colOff>
      <xdr:row>6</xdr:row>
      <xdr:rowOff>2306515</xdr:rowOff>
    </xdr:to>
    <xdr:sp macro="" textlink="">
      <xdr:nvSpPr>
        <xdr:cNvPr id="9" name="文字方塊 8"/>
        <xdr:cNvSpPr txBox="1"/>
      </xdr:nvSpPr>
      <xdr:spPr>
        <a:xfrm>
          <a:off x="6210298" y="5427784"/>
          <a:ext cx="360045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0</xdr:col>
      <xdr:colOff>73269</xdr:colOff>
      <xdr:row>7</xdr:row>
      <xdr:rowOff>573699</xdr:rowOff>
    </xdr:from>
    <xdr:to>
      <xdr:col>5</xdr:col>
      <xdr:colOff>435219</xdr:colOff>
      <xdr:row>7</xdr:row>
      <xdr:rowOff>1202349</xdr:rowOff>
    </xdr:to>
    <xdr:sp macro="" textlink="">
      <xdr:nvSpPr>
        <xdr:cNvPr id="10" name="文字方塊 9"/>
        <xdr:cNvSpPr txBox="1"/>
      </xdr:nvSpPr>
      <xdr:spPr>
        <a:xfrm>
          <a:off x="73269" y="6801584"/>
          <a:ext cx="4933950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織標</a:t>
          </a:r>
          <a:r>
            <a:rPr lang="en-US" altLang="zh-TW" sz="2800" b="1"/>
            <a:t>LW050-E</a:t>
          </a:r>
          <a:endParaRPr lang="zh-TW" altLang="en-US" sz="2800" b="1"/>
        </a:p>
      </xdr:txBody>
    </xdr:sp>
    <xdr:clientData/>
  </xdr:twoCellAnchor>
  <xdr:twoCellAnchor>
    <xdr:from>
      <xdr:col>6</xdr:col>
      <xdr:colOff>677006</xdr:colOff>
      <xdr:row>7</xdr:row>
      <xdr:rowOff>583222</xdr:rowOff>
    </xdr:from>
    <xdr:to>
      <xdr:col>11</xdr:col>
      <xdr:colOff>67405</xdr:colOff>
      <xdr:row>7</xdr:row>
      <xdr:rowOff>1345222</xdr:rowOff>
    </xdr:to>
    <xdr:sp macro="" textlink="">
      <xdr:nvSpPr>
        <xdr:cNvPr id="11" name="文字方塊 10"/>
        <xdr:cNvSpPr txBox="1"/>
      </xdr:nvSpPr>
      <xdr:spPr>
        <a:xfrm>
          <a:off x="6157544" y="6811107"/>
          <a:ext cx="4900246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穿者左後脇邊</a:t>
          </a:r>
          <a:r>
            <a:rPr lang="en-US" altLang="zh-TW" sz="2800" b="1"/>
            <a:t>,</a:t>
          </a:r>
          <a:r>
            <a:rPr lang="zh-TW" altLang="en-US" sz="2800" b="1"/>
            <a:t>下襬上</a:t>
          </a:r>
          <a:r>
            <a:rPr lang="en-US" altLang="zh-TW" sz="2800" b="1"/>
            <a:t>7cm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79375</xdr:rowOff>
    </xdr:from>
    <xdr:to>
      <xdr:col>1</xdr:col>
      <xdr:colOff>963083</xdr:colOff>
      <xdr:row>0</xdr:row>
      <xdr:rowOff>483550</xdr:rowOff>
    </xdr:to>
    <xdr:pic>
      <xdr:nvPicPr>
        <xdr:cNvPr id="12" name="Image 11">
          <a:extLst>
            <a:ext uri="{FF2B5EF4-FFF2-40B4-BE49-F238E27FC236}">
              <a16:creationId xmlns=""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79375"/>
          <a:ext cx="1153583" cy="4041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111125</xdr:colOff>
      <xdr:row>0</xdr:row>
      <xdr:rowOff>79375</xdr:rowOff>
    </xdr:from>
    <xdr:to>
      <xdr:col>1</xdr:col>
      <xdr:colOff>661458</xdr:colOff>
      <xdr:row>0</xdr:row>
      <xdr:rowOff>483550</xdr:rowOff>
    </xdr:to>
    <xdr:pic>
      <xdr:nvPicPr>
        <xdr:cNvPr id="7" name="Image 6">
          <a:extLst>
            <a:ext uri="{FF2B5EF4-FFF2-40B4-BE49-F238E27FC236}">
              <a16:creationId xmlns=""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25" y="79375"/>
          <a:ext cx="1153583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59531</xdr:colOff>
      <xdr:row>5</xdr:row>
      <xdr:rowOff>171711</xdr:rowOff>
    </xdr:from>
    <xdr:to>
      <xdr:col>10</xdr:col>
      <xdr:colOff>631986</xdr:colOff>
      <xdr:row>42</xdr:row>
      <xdr:rowOff>133944</xdr:rowOff>
    </xdr:to>
    <xdr:pic>
      <xdr:nvPicPr>
        <xdr:cNvPr id="6" name="Image 1">
          <a:extLst>
            <a:ext uri="{FF2B5EF4-FFF2-40B4-BE49-F238E27FC236}">
              <a16:creationId xmlns=""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1" y="1540930"/>
          <a:ext cx="8758002" cy="57814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225725</xdr:colOff>
      <xdr:row>4</xdr:row>
      <xdr:rowOff>36252</xdr:rowOff>
    </xdr:from>
    <xdr:to>
      <xdr:col>12</xdr:col>
      <xdr:colOff>1210865</xdr:colOff>
      <xdr:row>15</xdr:row>
      <xdr:rowOff>29765</xdr:rowOff>
    </xdr:to>
    <xdr:pic>
      <xdr:nvPicPr>
        <xdr:cNvPr id="8" name="Image 2">
          <a:extLst>
            <a:ext uri="{FF2B5EF4-FFF2-40B4-BE49-F238E27FC236}">
              <a16:creationId xmlns="" xmlns:a16="http://schemas.microsoft.com/office/drawing/2014/main" id="{00000000-0008-0000-0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2795" y="1211994"/>
          <a:ext cx="4616547" cy="1898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519397</xdr:colOff>
      <xdr:row>15</xdr:row>
      <xdr:rowOff>70601</xdr:rowOff>
    </xdr:from>
    <xdr:to>
      <xdr:col>12</xdr:col>
      <xdr:colOff>1219715</xdr:colOff>
      <xdr:row>23</xdr:row>
      <xdr:rowOff>59530</xdr:rowOff>
    </xdr:to>
    <xdr:pic>
      <xdr:nvPicPr>
        <xdr:cNvPr id="9" name="Image 3">
          <a:extLst>
            <a:ext uri="{FF2B5EF4-FFF2-40B4-BE49-F238E27FC236}">
              <a16:creationId xmlns=""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4944" y="3151343"/>
          <a:ext cx="2233248" cy="12688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111125</xdr:colOff>
      <xdr:row>0</xdr:row>
      <xdr:rowOff>79375</xdr:rowOff>
    </xdr:from>
    <xdr:to>
      <xdr:col>1</xdr:col>
      <xdr:colOff>661458</xdr:colOff>
      <xdr:row>0</xdr:row>
      <xdr:rowOff>483550</xdr:rowOff>
    </xdr:to>
    <xdr:pic>
      <xdr:nvPicPr>
        <xdr:cNvPr id="5" name="Image 4">
          <a:extLst>
            <a:ext uri="{FF2B5EF4-FFF2-40B4-BE49-F238E27FC236}">
              <a16:creationId xmlns=""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25" y="79375"/>
          <a:ext cx="1150408" cy="404175"/>
        </a:xfrm>
        <a:prstGeom prst="rect">
          <a:avLst/>
        </a:prstGeom>
      </xdr:spPr>
    </xdr:pic>
    <xdr:clientData/>
  </xdr:twoCellAnchor>
  <xdr:twoCellAnchor editAs="oneCell">
    <xdr:from>
      <xdr:col>0</xdr:col>
      <xdr:colOff>89297</xdr:colOff>
      <xdr:row>4</xdr:row>
      <xdr:rowOff>104180</xdr:rowOff>
    </xdr:from>
    <xdr:to>
      <xdr:col>6</xdr:col>
      <xdr:colOff>657261</xdr:colOff>
      <xdr:row>31</xdr:row>
      <xdr:rowOff>89297</xdr:rowOff>
    </xdr:to>
    <xdr:pic>
      <xdr:nvPicPr>
        <xdr:cNvPr id="2" name="Image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297" y="1324571"/>
          <a:ext cx="5821597" cy="43606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6"/>
  <sheetViews>
    <sheetView showGridLines="0" view="pageBreakPreview" zoomScale="60" zoomScaleNormal="100" workbookViewId="0">
      <selection activeCell="I47" sqref="I47"/>
    </sheetView>
  </sheetViews>
  <sheetFormatPr defaultColWidth="12" defaultRowHeight="11.25" x14ac:dyDescent="0.15"/>
  <cols>
    <col min="1" max="1" width="10.1640625" customWidth="1"/>
    <col min="2" max="2" width="16" customWidth="1"/>
    <col min="9" max="9" width="29" customWidth="1"/>
    <col min="11" max="11" width="13" customWidth="1"/>
    <col min="12" max="12" width="15.83203125" customWidth="1"/>
  </cols>
  <sheetData>
    <row r="1" spans="1:12" s="1" customFormat="1" ht="45" customHeight="1" thickBot="1" x14ac:dyDescent="0.2">
      <c r="A1" s="34"/>
      <c r="B1" s="35"/>
      <c r="C1" s="35"/>
      <c r="D1" s="35"/>
      <c r="E1" s="44" t="s">
        <v>0</v>
      </c>
      <c r="F1" s="35"/>
      <c r="G1" s="35"/>
      <c r="H1" s="35"/>
      <c r="I1" s="35"/>
      <c r="J1" s="528" t="s">
        <v>202</v>
      </c>
      <c r="K1" s="528"/>
      <c r="L1" s="529"/>
    </row>
    <row r="2" spans="1:12" s="4" customFormat="1" ht="18" customHeight="1" x14ac:dyDescent="0.15">
      <c r="A2" s="383" t="s">
        <v>146</v>
      </c>
      <c r="B2" s="384"/>
      <c r="C2" s="384"/>
      <c r="D2" s="384"/>
      <c r="E2" s="532" t="s">
        <v>158</v>
      </c>
      <c r="F2" s="532"/>
      <c r="G2" s="532"/>
      <c r="H2" s="532"/>
      <c r="I2" s="384"/>
      <c r="J2" s="56" t="s">
        <v>2</v>
      </c>
      <c r="K2" s="58" t="s">
        <v>228</v>
      </c>
      <c r="L2" s="59"/>
    </row>
    <row r="3" spans="1:12" s="3" customFormat="1" ht="18" customHeight="1" x14ac:dyDescent="0.15">
      <c r="A3" s="530" t="s">
        <v>213</v>
      </c>
      <c r="B3" s="531"/>
      <c r="C3" s="531"/>
      <c r="D3" s="531"/>
      <c r="E3" s="531"/>
      <c r="F3" s="531"/>
      <c r="G3" s="531"/>
      <c r="H3" s="531"/>
      <c r="I3" s="531"/>
      <c r="J3" s="51" t="s">
        <v>14</v>
      </c>
      <c r="K3" s="21"/>
      <c r="L3" s="119" t="s">
        <v>133</v>
      </c>
    </row>
    <row r="4" spans="1:12" s="3" customFormat="1" ht="18" customHeight="1" thickBot="1" x14ac:dyDescent="0.2">
      <c r="A4" s="122" t="s">
        <v>1</v>
      </c>
      <c r="B4" s="53">
        <f ca="1">TODAY()</f>
        <v>43108</v>
      </c>
      <c r="C4" s="54"/>
      <c r="D4" s="54"/>
      <c r="E4" s="54"/>
      <c r="F4" s="54"/>
      <c r="G4" s="54"/>
      <c r="H4" s="54"/>
      <c r="I4" s="54"/>
      <c r="J4" s="85" t="s">
        <v>121</v>
      </c>
      <c r="K4" s="54"/>
      <c r="L4" s="226" t="s">
        <v>122</v>
      </c>
    </row>
    <row r="5" spans="1:12" s="1" customFormat="1" x14ac:dyDescent="0.15">
      <c r="A5" s="40"/>
      <c r="B5" s="41"/>
      <c r="C5" s="41"/>
      <c r="D5" s="41"/>
      <c r="E5" s="41"/>
      <c r="F5" s="41"/>
      <c r="G5" s="41"/>
      <c r="H5" s="41"/>
      <c r="I5" s="41"/>
      <c r="J5" s="41"/>
      <c r="K5" s="41"/>
      <c r="L5" s="47"/>
    </row>
    <row r="6" spans="1:12" s="1" customFormat="1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7"/>
    </row>
    <row r="7" spans="1:12" s="1" customFormat="1" x14ac:dyDescent="0.15">
      <c r="A7" s="40"/>
      <c r="B7" s="41"/>
      <c r="C7" s="41"/>
      <c r="D7" s="41"/>
      <c r="E7" s="41"/>
      <c r="F7" s="41"/>
      <c r="G7" s="41"/>
      <c r="H7" s="41"/>
      <c r="I7" s="41"/>
      <c r="J7" s="41"/>
      <c r="K7" s="41"/>
      <c r="L7" s="47"/>
    </row>
    <row r="8" spans="1:12" s="1" customFormat="1" x14ac:dyDescent="0.15">
      <c r="A8" s="40"/>
      <c r="B8" s="41"/>
      <c r="C8" s="41"/>
      <c r="D8" s="41"/>
      <c r="E8" s="41"/>
      <c r="F8" s="41"/>
      <c r="G8" s="41"/>
      <c r="H8" s="41"/>
      <c r="I8" s="41"/>
      <c r="J8" s="41"/>
      <c r="K8" s="41"/>
      <c r="L8" s="47"/>
    </row>
    <row r="9" spans="1:12" s="1" customFormat="1" x14ac:dyDescent="0.15">
      <c r="A9" s="40"/>
      <c r="B9" s="41"/>
      <c r="C9" s="41"/>
      <c r="D9" s="41"/>
      <c r="E9" s="41"/>
      <c r="F9" s="41"/>
      <c r="G9" s="41"/>
      <c r="H9" s="41"/>
      <c r="I9" s="41"/>
      <c r="J9" s="41"/>
      <c r="K9" s="41"/>
      <c r="L9" s="47"/>
    </row>
    <row r="10" spans="1:12" s="1" customFormat="1" x14ac:dyDescent="0.15">
      <c r="A10" s="40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7"/>
    </row>
    <row r="11" spans="1:12" s="1" customFormat="1" x14ac:dyDescent="0.15">
      <c r="A11" s="40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7"/>
    </row>
    <row r="12" spans="1:12" s="1" customFormat="1" x14ac:dyDescent="0.15">
      <c r="A12" s="40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7"/>
    </row>
    <row r="13" spans="1:12" s="1" customFormat="1" x14ac:dyDescent="0.15">
      <c r="A13" s="40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7"/>
    </row>
    <row r="14" spans="1:12" s="1" customFormat="1" x14ac:dyDescent="0.15">
      <c r="A14" s="40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7"/>
    </row>
    <row r="15" spans="1:12" s="1" customFormat="1" x14ac:dyDescent="0.15">
      <c r="A15" s="40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7"/>
    </row>
    <row r="16" spans="1:12" s="1" customFormat="1" x14ac:dyDescent="0.15">
      <c r="A16" s="40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7"/>
    </row>
    <row r="17" spans="1:12" s="1" customFormat="1" x14ac:dyDescent="0.15">
      <c r="A17" s="40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7"/>
    </row>
    <row r="18" spans="1:12" s="1" customFormat="1" x14ac:dyDescent="0.15">
      <c r="A18" s="40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7"/>
    </row>
    <row r="19" spans="1:12" s="1" customFormat="1" x14ac:dyDescent="0.15">
      <c r="A19" s="40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7"/>
    </row>
    <row r="20" spans="1:12" s="1" customFormat="1" x14ac:dyDescent="0.15">
      <c r="A20" s="40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7"/>
    </row>
    <row r="21" spans="1:12" s="1" customFormat="1" x14ac:dyDescent="0.15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7"/>
    </row>
    <row r="22" spans="1:12" s="1" customFormat="1" x14ac:dyDescent="0.15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7"/>
    </row>
    <row r="23" spans="1:12" s="1" customFormat="1" x14ac:dyDescent="0.15">
      <c r="A23" s="40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7"/>
    </row>
    <row r="24" spans="1:12" s="1" customFormat="1" x14ac:dyDescent="0.15">
      <c r="A24" s="40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7"/>
    </row>
    <row r="25" spans="1:12" s="1" customFormat="1" x14ac:dyDescent="0.15">
      <c r="A25" s="40"/>
      <c r="B25" s="41"/>
      <c r="C25" s="41"/>
      <c r="D25" s="41"/>
      <c r="E25" s="41"/>
      <c r="F25" s="41"/>
      <c r="G25" s="41"/>
      <c r="H25" s="41"/>
      <c r="I25" s="41"/>
      <c r="J25" s="41" t="s">
        <v>54</v>
      </c>
      <c r="K25" s="41"/>
      <c r="L25" s="47"/>
    </row>
    <row r="26" spans="1:12" s="1" customFormat="1" x14ac:dyDescent="0.15">
      <c r="A26" s="40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7"/>
    </row>
    <row r="27" spans="1:12" s="1" customFormat="1" x14ac:dyDescent="0.15">
      <c r="A27" s="40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7"/>
    </row>
    <row r="28" spans="1:12" s="1" customFormat="1" x14ac:dyDescent="0.15">
      <c r="A28" s="40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7"/>
    </row>
    <row r="29" spans="1:12" s="1" customFormat="1" x14ac:dyDescent="0.15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7"/>
    </row>
    <row r="30" spans="1:12" s="1" customFormat="1" x14ac:dyDescent="0.15">
      <c r="A30" s="40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7"/>
    </row>
    <row r="31" spans="1:12" s="1" customFormat="1" x14ac:dyDescent="0.15">
      <c r="A31" s="40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7"/>
    </row>
    <row r="32" spans="1:12" s="1" customFormat="1" x14ac:dyDescent="0.15">
      <c r="A32" s="40"/>
      <c r="B32" s="41"/>
      <c r="C32" s="41"/>
      <c r="D32" s="41" t="s">
        <v>54</v>
      </c>
      <c r="E32" s="41"/>
      <c r="F32" s="41"/>
      <c r="G32" s="41"/>
      <c r="H32" s="41"/>
      <c r="I32" s="41"/>
      <c r="J32" s="41"/>
      <c r="K32" s="41"/>
      <c r="L32" s="47"/>
    </row>
    <row r="33" spans="1:12" s="1" customFormat="1" x14ac:dyDescent="0.15">
      <c r="A33" s="40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7"/>
    </row>
    <row r="34" spans="1:12" s="1" customFormat="1" x14ac:dyDescent="0.15">
      <c r="A34" s="40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7"/>
    </row>
    <row r="35" spans="1:12" s="1" customFormat="1" ht="12" thickBot="1" x14ac:dyDescent="0.2">
      <c r="A35" s="48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50"/>
    </row>
    <row r="36" spans="1:12" s="1" customFormat="1" x14ac:dyDescent="0.15"/>
  </sheetData>
  <mergeCells count="3">
    <mergeCell ref="J1:L1"/>
    <mergeCell ref="A3:I3"/>
    <mergeCell ref="E2:H2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R49"/>
  <sheetViews>
    <sheetView showGridLines="0" view="pageBreakPreview" topLeftCell="A25" zoomScale="70" zoomScaleNormal="60" zoomScaleSheetLayoutView="70" workbookViewId="0">
      <selection activeCell="F22" sqref="F22"/>
    </sheetView>
  </sheetViews>
  <sheetFormatPr defaultColWidth="12" defaultRowHeight="11.25" x14ac:dyDescent="0.15"/>
  <cols>
    <col min="1" max="1" width="5.1640625" customWidth="1"/>
    <col min="2" max="2" width="12.5" customWidth="1"/>
    <col min="3" max="3" width="49.83203125" customWidth="1"/>
    <col min="4" max="4" width="14.33203125" customWidth="1"/>
    <col min="5" max="5" width="19.83203125" customWidth="1"/>
    <col min="6" max="6" width="68.6640625" bestFit="1" customWidth="1"/>
    <col min="7" max="7" width="18.83203125" customWidth="1"/>
    <col min="8" max="8" width="25.83203125" style="252" bestFit="1" customWidth="1"/>
    <col min="9" max="9" width="16.5" style="252" hidden="1" customWidth="1"/>
    <col min="10" max="10" width="16" style="252" hidden="1" customWidth="1"/>
    <col min="11" max="11" width="16" style="260" hidden="1" customWidth="1"/>
    <col min="12" max="12" width="15.33203125" style="264" hidden="1" customWidth="1"/>
    <col min="13" max="13" width="15.33203125" hidden="1" customWidth="1"/>
    <col min="14" max="16" width="15.33203125" customWidth="1"/>
    <col min="17" max="17" width="8.83203125" customWidth="1"/>
    <col min="18" max="18" width="12.6640625" customWidth="1"/>
  </cols>
  <sheetData>
    <row r="1" spans="1:44" s="1" customFormat="1" ht="42" customHeight="1" x14ac:dyDescent="0.15">
      <c r="A1" s="60"/>
      <c r="B1" s="61"/>
      <c r="C1" s="61"/>
      <c r="D1" s="536" t="s">
        <v>16</v>
      </c>
      <c r="E1" s="536"/>
      <c r="F1" s="536"/>
      <c r="G1" s="536"/>
      <c r="H1" s="536"/>
      <c r="I1" s="536"/>
      <c r="J1" s="536"/>
      <c r="K1" s="536"/>
      <c r="L1" s="536"/>
      <c r="M1" s="536"/>
      <c r="N1" s="62" t="str">
        <f>'TECHNICAL SHEET GARMENT'!J1</f>
        <v>WINTER 2018/19</v>
      </c>
      <c r="O1" s="61"/>
      <c r="P1" s="61"/>
      <c r="Q1" s="63"/>
      <c r="R1" s="6"/>
    </row>
    <row r="2" spans="1:44" s="4" customFormat="1" ht="19.5" x14ac:dyDescent="0.15">
      <c r="A2" s="71"/>
      <c r="B2" s="65" t="str">
        <f>'TECHNICAL SHEET GARMENT'!A2</f>
        <v>LFV11301</v>
      </c>
      <c r="C2" s="64"/>
      <c r="D2" s="64"/>
      <c r="E2" s="538" t="str">
        <f>'TECHNICAL SHEET GARMENT'!E2:H2</f>
        <v>WAY JKT</v>
      </c>
      <c r="F2" s="538"/>
      <c r="G2" s="538"/>
      <c r="H2" s="538"/>
      <c r="I2" s="434"/>
      <c r="J2" s="253"/>
      <c r="K2" s="253"/>
      <c r="L2" s="253"/>
      <c r="M2" s="253"/>
      <c r="N2" s="64" t="s">
        <v>2</v>
      </c>
      <c r="O2" s="65" t="str">
        <f>'TECHNICAL SHEET GARMENT'!K2</f>
        <v>V1BULK</v>
      </c>
      <c r="P2" s="64"/>
      <c r="Q2" s="66"/>
      <c r="R2" s="8"/>
    </row>
    <row r="3" spans="1:44" s="3" customFormat="1" ht="19.5" x14ac:dyDescent="0.15">
      <c r="A3" s="73"/>
      <c r="B3" s="537" t="str">
        <f>'TECHNICAL SHEET GARMENT'!A3</f>
        <v>FABRIC / SUPPLIER :  DT-1693 / DRYTEX</v>
      </c>
      <c r="C3" s="537"/>
      <c r="D3" s="537"/>
      <c r="E3" s="537"/>
      <c r="F3" s="537"/>
      <c r="G3" s="537"/>
      <c r="H3" s="537"/>
      <c r="I3" s="537"/>
      <c r="J3" s="254"/>
      <c r="K3" s="266"/>
      <c r="L3" s="68"/>
      <c r="M3" s="67"/>
      <c r="N3" s="67" t="s">
        <v>14</v>
      </c>
      <c r="O3" s="74"/>
      <c r="P3" s="216" t="str">
        <f>'TECHNICAL SHEET GARMENT'!L3</f>
        <v>Marjorie</v>
      </c>
      <c r="Q3" s="77"/>
      <c r="R3" s="21"/>
    </row>
    <row r="4" spans="1:44" s="3" customFormat="1" ht="17.25" thickBot="1" x14ac:dyDescent="0.2">
      <c r="A4" s="75"/>
      <c r="B4" s="172" t="s">
        <v>1</v>
      </c>
      <c r="C4" s="69">
        <f ca="1">'TECHNICAL SHEET GARMENT'!B4</f>
        <v>43108</v>
      </c>
      <c r="D4" s="70"/>
      <c r="E4" s="70"/>
      <c r="F4" s="70"/>
      <c r="G4" s="70"/>
      <c r="H4" s="255"/>
      <c r="I4" s="255"/>
      <c r="J4" s="255"/>
      <c r="K4" s="267"/>
      <c r="L4" s="261"/>
      <c r="M4" s="70"/>
      <c r="N4" s="92" t="str">
        <f>'TECHNICAL SHEET GARMENT'!J4</f>
        <v xml:space="preserve">SUPPLIER : </v>
      </c>
      <c r="O4" s="76"/>
      <c r="P4" s="322" t="str">
        <f>'TECHNICAL SHEET GARMENT'!L4</f>
        <v>PRIMA CHANNEL</v>
      </c>
      <c r="Q4" s="78"/>
      <c r="R4" s="21"/>
    </row>
    <row r="5" spans="1:44" s="1" customFormat="1" ht="16.5" x14ac:dyDescent="0.15">
      <c r="A5" s="28"/>
      <c r="B5" s="124"/>
      <c r="C5" s="24"/>
      <c r="D5" s="24"/>
      <c r="E5" s="24"/>
      <c r="F5" s="24"/>
      <c r="G5" s="24"/>
      <c r="H5" s="249"/>
      <c r="I5" s="249"/>
      <c r="J5" s="249"/>
      <c r="K5" s="258"/>
      <c r="L5" s="262"/>
      <c r="M5" s="24"/>
      <c r="N5" s="42"/>
      <c r="O5" s="42"/>
      <c r="P5" s="42"/>
      <c r="Q5" s="43"/>
      <c r="R5" s="6"/>
    </row>
    <row r="6" spans="1:44" ht="33" thickBot="1" x14ac:dyDescent="0.5">
      <c r="A6" s="126"/>
      <c r="B6" s="20"/>
      <c r="C6" s="27" t="s">
        <v>17</v>
      </c>
      <c r="D6" s="20"/>
      <c r="E6" s="20"/>
      <c r="F6" s="20"/>
      <c r="G6" s="20"/>
      <c r="H6" s="464" t="s">
        <v>252</v>
      </c>
      <c r="I6" s="250"/>
      <c r="J6" s="250"/>
      <c r="K6" s="259"/>
      <c r="L6" s="263"/>
      <c r="M6" s="20"/>
      <c r="N6" s="20"/>
      <c r="O6" s="20"/>
      <c r="P6" s="20"/>
      <c r="Q6" s="127"/>
      <c r="R6" s="20"/>
    </row>
    <row r="7" spans="1:44" s="110" customFormat="1" ht="63.75" customHeight="1" x14ac:dyDescent="0.25">
      <c r="A7" s="160"/>
      <c r="B7" s="533" t="s">
        <v>55</v>
      </c>
      <c r="C7" s="534"/>
      <c r="D7" s="534"/>
      <c r="E7" s="534"/>
      <c r="F7" s="535"/>
      <c r="G7" s="209" t="s">
        <v>18</v>
      </c>
      <c r="H7" s="475" t="s">
        <v>179</v>
      </c>
      <c r="I7" s="210"/>
      <c r="J7" s="402"/>
      <c r="K7" s="372"/>
      <c r="L7" s="370"/>
      <c r="M7" s="210"/>
      <c r="N7" s="210"/>
      <c r="O7" s="210"/>
      <c r="P7" s="301"/>
      <c r="Q7" s="161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</row>
    <row r="8" spans="1:44" ht="16.5" x14ac:dyDescent="0.15">
      <c r="A8" s="126"/>
      <c r="B8" s="232" t="s">
        <v>25</v>
      </c>
      <c r="C8" s="100"/>
      <c r="D8" s="100"/>
      <c r="E8" s="100"/>
      <c r="F8" s="100"/>
      <c r="G8" s="173"/>
      <c r="H8" s="251"/>
      <c r="I8" s="251"/>
      <c r="J8" s="401"/>
      <c r="K8" s="373"/>
      <c r="L8" s="268"/>
      <c r="M8" s="139"/>
      <c r="N8" s="139"/>
      <c r="O8" s="139"/>
      <c r="P8" s="211"/>
      <c r="Q8" s="127"/>
      <c r="R8" s="20"/>
    </row>
    <row r="9" spans="1:44" s="315" customFormat="1" ht="32.25" x14ac:dyDescent="0.25">
      <c r="A9" s="312"/>
      <c r="B9" s="361" t="s">
        <v>35</v>
      </c>
      <c r="C9" s="362" t="s">
        <v>105</v>
      </c>
      <c r="D9" s="363"/>
      <c r="E9" s="364"/>
      <c r="F9" s="450" t="s">
        <v>262</v>
      </c>
      <c r="G9" s="177" t="s">
        <v>21</v>
      </c>
      <c r="H9" s="465">
        <v>41</v>
      </c>
      <c r="I9" s="257"/>
      <c r="J9" s="345"/>
      <c r="K9" s="374"/>
      <c r="L9" s="345"/>
      <c r="M9" s="365"/>
      <c r="N9" s="304"/>
      <c r="O9" s="348"/>
      <c r="P9" s="359"/>
      <c r="Q9" s="314"/>
      <c r="R9" s="314"/>
      <c r="S9" s="314"/>
      <c r="T9" s="314"/>
      <c r="U9" s="314"/>
      <c r="V9" s="314"/>
      <c r="W9" s="314"/>
      <c r="X9" s="314"/>
      <c r="Y9" s="314"/>
      <c r="Z9" s="314"/>
      <c r="AA9" s="314"/>
      <c r="AB9" s="314"/>
      <c r="AC9" s="314"/>
      <c r="AD9" s="314"/>
      <c r="AE9" s="314"/>
      <c r="AF9" s="314"/>
      <c r="AG9" s="314"/>
      <c r="AH9" s="314"/>
      <c r="AI9" s="314"/>
      <c r="AJ9" s="314"/>
      <c r="AK9" s="314"/>
      <c r="AL9" s="314"/>
      <c r="AM9" s="314"/>
      <c r="AN9" s="314"/>
      <c r="AO9" s="314"/>
      <c r="AP9" s="314"/>
      <c r="AQ9" s="314"/>
    </row>
    <row r="10" spans="1:44" s="110" customFormat="1" ht="32.25" x14ac:dyDescent="0.25">
      <c r="A10" s="160"/>
      <c r="B10" s="150" t="s">
        <v>36</v>
      </c>
      <c r="C10" s="290" t="s">
        <v>19</v>
      </c>
      <c r="D10" s="80"/>
      <c r="E10" s="136"/>
      <c r="F10" s="452" t="s">
        <v>229</v>
      </c>
      <c r="G10" s="174" t="s">
        <v>20</v>
      </c>
      <c r="H10" s="465">
        <v>59</v>
      </c>
      <c r="I10" s="159"/>
      <c r="J10" s="345"/>
      <c r="K10" s="375"/>
      <c r="L10" s="345"/>
      <c r="M10" s="245"/>
      <c r="N10" s="243"/>
      <c r="O10" s="357"/>
      <c r="P10" s="358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</row>
    <row r="11" spans="1:44" s="110" customFormat="1" ht="32.25" x14ac:dyDescent="0.25">
      <c r="A11" s="160"/>
      <c r="B11" s="150" t="s">
        <v>37</v>
      </c>
      <c r="C11" s="290" t="s">
        <v>106</v>
      </c>
      <c r="D11" s="80"/>
      <c r="E11" s="136"/>
      <c r="F11" s="452" t="s">
        <v>263</v>
      </c>
      <c r="G11" s="174" t="s">
        <v>20</v>
      </c>
      <c r="H11" s="465">
        <v>57</v>
      </c>
      <c r="I11" s="159"/>
      <c r="J11" s="345"/>
      <c r="K11" s="375"/>
      <c r="L11" s="345"/>
      <c r="M11" s="245"/>
      <c r="N11" s="243"/>
      <c r="O11" s="357"/>
      <c r="P11" s="358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</row>
    <row r="12" spans="1:44" s="315" customFormat="1" ht="32.25" x14ac:dyDescent="0.25">
      <c r="A12" s="312"/>
      <c r="B12" s="154" t="s">
        <v>38</v>
      </c>
      <c r="C12" s="269" t="s">
        <v>26</v>
      </c>
      <c r="D12" s="155"/>
      <c r="E12" s="156"/>
      <c r="F12" s="452" t="s">
        <v>230</v>
      </c>
      <c r="G12" s="177" t="s">
        <v>20</v>
      </c>
      <c r="H12" s="465">
        <v>57</v>
      </c>
      <c r="I12" s="159"/>
      <c r="J12" s="345"/>
      <c r="K12" s="374"/>
      <c r="L12" s="345"/>
      <c r="M12" s="313"/>
      <c r="N12" s="304"/>
      <c r="O12" s="348"/>
      <c r="P12" s="359"/>
      <c r="Q12" s="314"/>
      <c r="R12" s="314"/>
      <c r="S12" s="314"/>
      <c r="T12" s="314"/>
      <c r="U12" s="314"/>
      <c r="V12" s="314"/>
      <c r="W12" s="314"/>
      <c r="X12" s="314"/>
      <c r="Y12" s="314"/>
      <c r="Z12" s="314"/>
      <c r="AA12" s="314"/>
      <c r="AB12" s="314"/>
      <c r="AC12" s="314"/>
      <c r="AD12" s="314"/>
      <c r="AE12" s="314"/>
      <c r="AF12" s="314"/>
      <c r="AG12" s="314"/>
      <c r="AH12" s="314"/>
      <c r="AI12" s="314"/>
      <c r="AJ12" s="314"/>
      <c r="AK12" s="314"/>
      <c r="AL12" s="314"/>
      <c r="AM12" s="314"/>
      <c r="AN12" s="314"/>
      <c r="AO12" s="314"/>
      <c r="AP12" s="314"/>
      <c r="AQ12" s="314"/>
    </row>
    <row r="13" spans="1:44" s="110" customFormat="1" ht="32.25" x14ac:dyDescent="0.25">
      <c r="A13" s="160"/>
      <c r="B13" s="150" t="s">
        <v>103</v>
      </c>
      <c r="C13" s="288" t="s">
        <v>107</v>
      </c>
      <c r="D13" s="80"/>
      <c r="E13" s="136"/>
      <c r="F13" s="451" t="s">
        <v>231</v>
      </c>
      <c r="G13" s="174" t="s">
        <v>20</v>
      </c>
      <c r="H13" s="465">
        <v>74</v>
      </c>
      <c r="I13" s="159"/>
      <c r="J13" s="345"/>
      <c r="K13" s="374"/>
      <c r="L13" s="345"/>
      <c r="M13" s="245"/>
      <c r="N13" s="243"/>
      <c r="O13" s="357"/>
      <c r="P13" s="358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</row>
    <row r="14" spans="1:44" s="110" customFormat="1" ht="32.25" x14ac:dyDescent="0.25">
      <c r="A14" s="160"/>
      <c r="B14" s="289" t="s">
        <v>150</v>
      </c>
      <c r="C14" s="388" t="s">
        <v>151</v>
      </c>
      <c r="D14" s="287"/>
      <c r="E14" s="287"/>
      <c r="F14" s="453" t="s">
        <v>232</v>
      </c>
      <c r="G14" s="283" t="s">
        <v>152</v>
      </c>
      <c r="H14" s="465">
        <v>12.5</v>
      </c>
      <c r="I14" s="159"/>
      <c r="J14" s="345"/>
      <c r="K14" s="374"/>
      <c r="L14" s="345"/>
      <c r="M14" s="245"/>
      <c r="N14" s="243"/>
      <c r="O14" s="357"/>
      <c r="P14" s="358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</row>
    <row r="15" spans="1:44" s="110" customFormat="1" ht="32.25" x14ac:dyDescent="0.25">
      <c r="A15" s="160"/>
      <c r="B15" s="389" t="s">
        <v>153</v>
      </c>
      <c r="C15" s="390" t="s">
        <v>154</v>
      </c>
      <c r="D15" s="391"/>
      <c r="E15" s="391"/>
      <c r="F15" s="454" t="s">
        <v>233</v>
      </c>
      <c r="G15" s="392" t="s">
        <v>152</v>
      </c>
      <c r="H15" s="465">
        <v>25</v>
      </c>
      <c r="I15" s="159"/>
      <c r="J15" s="345"/>
      <c r="K15" s="374"/>
      <c r="L15" s="345"/>
      <c r="M15" s="245"/>
      <c r="N15" s="243"/>
      <c r="O15" s="357"/>
      <c r="P15" s="358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</row>
    <row r="16" spans="1:44" s="110" customFormat="1" ht="32.25" x14ac:dyDescent="0.25">
      <c r="A16" s="160"/>
      <c r="B16" s="150" t="s">
        <v>39</v>
      </c>
      <c r="C16" s="290" t="s">
        <v>24</v>
      </c>
      <c r="D16" s="80"/>
      <c r="E16" s="136"/>
      <c r="F16" s="451" t="s">
        <v>234</v>
      </c>
      <c r="G16" s="174" t="s">
        <v>21</v>
      </c>
      <c r="H16" s="465">
        <v>24.5</v>
      </c>
      <c r="I16" s="257"/>
      <c r="J16" s="345"/>
      <c r="K16" s="376"/>
      <c r="L16" s="345"/>
      <c r="M16" s="245"/>
      <c r="N16" s="243"/>
      <c r="O16" s="357"/>
      <c r="P16" s="358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</row>
    <row r="17" spans="1:44" s="110" customFormat="1" ht="32.25" x14ac:dyDescent="0.25">
      <c r="A17" s="160"/>
      <c r="B17" s="150" t="s">
        <v>40</v>
      </c>
      <c r="C17" s="285" t="s">
        <v>108</v>
      </c>
      <c r="D17" s="80"/>
      <c r="E17" s="136"/>
      <c r="F17" s="451" t="s">
        <v>235</v>
      </c>
      <c r="G17" s="174" t="s">
        <v>21</v>
      </c>
      <c r="H17" s="465">
        <v>18.5</v>
      </c>
      <c r="I17" s="257"/>
      <c r="J17" s="345"/>
      <c r="K17" s="376"/>
      <c r="L17" s="345"/>
      <c r="M17" s="245"/>
      <c r="N17" s="243"/>
      <c r="O17" s="357"/>
      <c r="P17" s="358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</row>
    <row r="18" spans="1:44" s="110" customFormat="1" ht="32.25" x14ac:dyDescent="0.25">
      <c r="A18" s="160"/>
      <c r="B18" s="150" t="s">
        <v>41</v>
      </c>
      <c r="C18" s="290" t="s">
        <v>42</v>
      </c>
      <c r="D18" s="80"/>
      <c r="E18" s="136"/>
      <c r="F18" s="451" t="s">
        <v>236</v>
      </c>
      <c r="G18" s="174" t="s">
        <v>21</v>
      </c>
      <c r="H18" s="465">
        <v>14.5</v>
      </c>
      <c r="I18" s="257"/>
      <c r="J18" s="345"/>
      <c r="K18" s="376"/>
      <c r="L18" s="345"/>
      <c r="M18" s="245"/>
      <c r="N18" s="243"/>
      <c r="O18" s="357"/>
      <c r="P18" s="358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</row>
    <row r="19" spans="1:44" s="110" customFormat="1" ht="32.25" x14ac:dyDescent="0.25">
      <c r="A19" s="160"/>
      <c r="B19" s="289" t="s">
        <v>43</v>
      </c>
      <c r="C19" s="292" t="s">
        <v>155</v>
      </c>
      <c r="D19" s="293"/>
      <c r="E19" s="294"/>
      <c r="F19" s="455" t="s">
        <v>237</v>
      </c>
      <c r="G19" s="283" t="s">
        <v>20</v>
      </c>
      <c r="H19" s="466">
        <v>67</v>
      </c>
      <c r="I19" s="257"/>
      <c r="J19" s="345"/>
      <c r="K19" s="377"/>
      <c r="L19" s="431"/>
      <c r="M19" s="153"/>
      <c r="N19" s="164"/>
      <c r="O19" s="360"/>
      <c r="P19" s="358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</row>
    <row r="20" spans="1:44" s="110" customFormat="1" ht="32.25" x14ac:dyDescent="0.25">
      <c r="A20" s="160"/>
      <c r="B20" s="232" t="s">
        <v>27</v>
      </c>
      <c r="C20" s="100"/>
      <c r="D20" s="100"/>
      <c r="E20" s="100"/>
      <c r="F20" s="448"/>
      <c r="G20" s="224"/>
      <c r="H20" s="467"/>
      <c r="I20" s="302"/>
      <c r="J20" s="346"/>
      <c r="K20" s="378"/>
      <c r="L20" s="268"/>
      <c r="M20" s="139"/>
      <c r="N20" s="139"/>
      <c r="O20" s="302"/>
      <c r="P20" s="297"/>
      <c r="Q20" s="161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</row>
    <row r="21" spans="1:44" s="110" customFormat="1" ht="32.25" x14ac:dyDescent="0.25">
      <c r="A21" s="160"/>
      <c r="B21" s="134" t="s">
        <v>44</v>
      </c>
      <c r="C21" s="140" t="s">
        <v>109</v>
      </c>
      <c r="D21" s="167"/>
      <c r="E21" s="141"/>
      <c r="F21" s="456" t="s">
        <v>264</v>
      </c>
      <c r="G21" s="225" t="s">
        <v>21</v>
      </c>
      <c r="H21" s="468">
        <v>44.5</v>
      </c>
      <c r="I21" s="257"/>
      <c r="J21" s="347"/>
      <c r="K21" s="377"/>
      <c r="L21" s="347"/>
      <c r="M21" s="164"/>
      <c r="N21" s="142"/>
      <c r="O21" s="257"/>
      <c r="P21" s="296"/>
      <c r="Q21" s="161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</row>
    <row r="22" spans="1:44" s="110" customFormat="1" ht="32.25" x14ac:dyDescent="0.25">
      <c r="A22" s="160"/>
      <c r="B22" s="212" t="s">
        <v>9</v>
      </c>
      <c r="C22" s="133" t="s">
        <v>22</v>
      </c>
      <c r="D22" s="151"/>
      <c r="E22" s="152"/>
      <c r="F22" s="457" t="s">
        <v>238</v>
      </c>
      <c r="G22" s="174" t="s">
        <v>20</v>
      </c>
      <c r="H22" s="468">
        <v>74</v>
      </c>
      <c r="I22" s="257"/>
      <c r="J22" s="347"/>
      <c r="K22" s="377"/>
      <c r="L22" s="347"/>
      <c r="M22" s="132"/>
      <c r="N22" s="153"/>
      <c r="O22" s="257"/>
      <c r="P22" s="298"/>
      <c r="Q22" s="161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</row>
    <row r="23" spans="1:44" s="110" customFormat="1" ht="32.25" x14ac:dyDescent="0.25">
      <c r="A23" s="160"/>
      <c r="B23" s="232" t="s">
        <v>28</v>
      </c>
      <c r="C23" s="100"/>
      <c r="D23" s="100"/>
      <c r="E23" s="100"/>
      <c r="F23" s="448"/>
      <c r="G23" s="224"/>
      <c r="H23" s="467"/>
      <c r="I23" s="302"/>
      <c r="J23" s="346"/>
      <c r="K23" s="378"/>
      <c r="L23" s="268"/>
      <c r="M23" s="139"/>
      <c r="N23" s="139"/>
      <c r="O23" s="302"/>
      <c r="P23" s="297"/>
      <c r="Q23" s="161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</row>
    <row r="24" spans="1:44" s="110" customFormat="1" ht="32.25" x14ac:dyDescent="0.25">
      <c r="A24" s="160"/>
      <c r="B24" s="273" t="s">
        <v>99</v>
      </c>
      <c r="C24" s="275" t="s">
        <v>100</v>
      </c>
      <c r="D24" s="167"/>
      <c r="E24" s="141"/>
      <c r="F24" s="456" t="s">
        <v>239</v>
      </c>
      <c r="G24" s="174" t="s">
        <v>21</v>
      </c>
      <c r="H24" s="468">
        <v>21</v>
      </c>
      <c r="I24" s="256"/>
      <c r="J24" s="347"/>
      <c r="K24" s="377"/>
      <c r="L24" s="347"/>
      <c r="M24" s="256"/>
      <c r="N24" s="256"/>
      <c r="O24" s="256"/>
      <c r="P24" s="299"/>
      <c r="Q24" s="161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</row>
    <row r="25" spans="1:44" s="110" customFormat="1" ht="32.25" x14ac:dyDescent="0.25">
      <c r="A25" s="160"/>
      <c r="B25" s="273" t="s">
        <v>101</v>
      </c>
      <c r="C25" s="275" t="s">
        <v>102</v>
      </c>
      <c r="D25" s="167"/>
      <c r="E25" s="141"/>
      <c r="F25" s="456" t="s">
        <v>240</v>
      </c>
      <c r="G25" s="174" t="s">
        <v>21</v>
      </c>
      <c r="H25" s="468">
        <v>9</v>
      </c>
      <c r="I25" s="256"/>
      <c r="J25" s="347"/>
      <c r="K25" s="377"/>
      <c r="L25" s="347"/>
      <c r="M25" s="256"/>
      <c r="N25" s="256"/>
      <c r="O25" s="256"/>
      <c r="P25" s="299"/>
      <c r="Q25" s="161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</row>
    <row r="26" spans="1:44" s="110" customFormat="1" ht="32.25" x14ac:dyDescent="0.25">
      <c r="A26" s="160"/>
      <c r="B26" s="134" t="s">
        <v>45</v>
      </c>
      <c r="C26" s="140" t="s">
        <v>46</v>
      </c>
      <c r="D26" s="167"/>
      <c r="E26" s="141"/>
      <c r="F26" s="456" t="s">
        <v>241</v>
      </c>
      <c r="G26" s="174" t="s">
        <v>20</v>
      </c>
      <c r="H26" s="465">
        <v>53</v>
      </c>
      <c r="I26" s="243"/>
      <c r="J26" s="345"/>
      <c r="K26" s="377"/>
      <c r="L26" s="345"/>
      <c r="M26" s="243"/>
      <c r="N26" s="244"/>
      <c r="O26" s="243"/>
      <c r="P26" s="295"/>
      <c r="Q26" s="161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</row>
    <row r="27" spans="1:44" s="110" customFormat="1" ht="32.25" x14ac:dyDescent="0.25">
      <c r="A27" s="160"/>
      <c r="B27" s="134" t="s">
        <v>47</v>
      </c>
      <c r="C27" s="291" t="s">
        <v>48</v>
      </c>
      <c r="D27" s="80"/>
      <c r="E27" s="136"/>
      <c r="F27" s="451" t="s">
        <v>242</v>
      </c>
      <c r="G27" s="174" t="s">
        <v>20</v>
      </c>
      <c r="H27" s="465">
        <v>52</v>
      </c>
      <c r="I27" s="243"/>
      <c r="J27" s="345"/>
      <c r="K27" s="377"/>
      <c r="L27" s="345"/>
      <c r="M27" s="241"/>
      <c r="N27" s="242"/>
      <c r="O27" s="243"/>
      <c r="P27" s="295"/>
      <c r="Q27" s="161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</row>
    <row r="28" spans="1:44" ht="32.25" x14ac:dyDescent="0.15">
      <c r="A28" s="126"/>
      <c r="B28" s="134" t="s">
        <v>49</v>
      </c>
      <c r="C28" s="291" t="s">
        <v>29</v>
      </c>
      <c r="D28" s="80"/>
      <c r="E28" s="136"/>
      <c r="F28" s="451" t="s">
        <v>243</v>
      </c>
      <c r="G28" s="174" t="s">
        <v>21</v>
      </c>
      <c r="H28" s="465">
        <v>9</v>
      </c>
      <c r="I28" s="243"/>
      <c r="J28" s="345"/>
      <c r="K28" s="377"/>
      <c r="L28" s="345"/>
      <c r="M28" s="241"/>
      <c r="N28" s="242"/>
      <c r="O28" s="243"/>
      <c r="P28" s="295"/>
      <c r="Q28" s="127"/>
      <c r="R28" s="20"/>
    </row>
    <row r="29" spans="1:44" s="110" customFormat="1" ht="32.25" x14ac:dyDescent="0.25">
      <c r="A29" s="160"/>
      <c r="B29" s="212" t="s">
        <v>50</v>
      </c>
      <c r="C29" s="133" t="s">
        <v>34</v>
      </c>
      <c r="D29" s="151"/>
      <c r="E29" s="152"/>
      <c r="F29" s="457" t="s">
        <v>244</v>
      </c>
      <c r="G29" s="174" t="s">
        <v>21</v>
      </c>
      <c r="H29" s="469">
        <v>9</v>
      </c>
      <c r="I29" s="243"/>
      <c r="J29" s="345"/>
      <c r="K29" s="377"/>
      <c r="L29" s="344"/>
      <c r="M29" s="241"/>
      <c r="N29" s="242"/>
      <c r="O29" s="243"/>
      <c r="P29" s="295"/>
      <c r="Q29" s="161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</row>
    <row r="30" spans="1:44" ht="32.25" x14ac:dyDescent="0.15">
      <c r="A30" s="126"/>
      <c r="B30" s="232" t="s">
        <v>31</v>
      </c>
      <c r="C30" s="100"/>
      <c r="D30" s="100"/>
      <c r="E30" s="100"/>
      <c r="F30" s="448"/>
      <c r="G30" s="224"/>
      <c r="H30" s="467"/>
      <c r="I30" s="251"/>
      <c r="J30" s="268"/>
      <c r="K30" s="379"/>
      <c r="L30" s="268"/>
      <c r="M30" s="139"/>
      <c r="N30" s="139"/>
      <c r="O30" s="251"/>
      <c r="P30" s="297"/>
      <c r="Q30" s="127"/>
      <c r="R30" s="20"/>
    </row>
    <row r="31" spans="1:44" s="110" customFormat="1" ht="32.25" x14ac:dyDescent="0.25">
      <c r="A31" s="160"/>
      <c r="B31" s="134" t="s">
        <v>51</v>
      </c>
      <c r="C31" s="140" t="s">
        <v>30</v>
      </c>
      <c r="D31" s="167"/>
      <c r="E31" s="141"/>
      <c r="F31" s="456" t="s">
        <v>245</v>
      </c>
      <c r="G31" s="174" t="s">
        <v>20</v>
      </c>
      <c r="H31" s="470">
        <v>50</v>
      </c>
      <c r="I31" s="159"/>
      <c r="J31" s="348"/>
      <c r="K31" s="377"/>
      <c r="L31" s="348"/>
      <c r="M31" s="164"/>
      <c r="N31" s="111"/>
      <c r="O31" s="159"/>
      <c r="P31" s="296"/>
      <c r="Q31" s="161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</row>
    <row r="32" spans="1:44" s="110" customFormat="1" ht="32.25" x14ac:dyDescent="0.25">
      <c r="A32" s="160"/>
      <c r="B32" s="134" t="s">
        <v>52</v>
      </c>
      <c r="C32" s="286" t="s">
        <v>120</v>
      </c>
      <c r="D32" s="271"/>
      <c r="E32" s="274"/>
      <c r="F32" s="458" t="s">
        <v>246</v>
      </c>
      <c r="G32" s="174" t="s">
        <v>21</v>
      </c>
      <c r="H32" s="470">
        <v>26</v>
      </c>
      <c r="I32" s="159"/>
      <c r="J32" s="348"/>
      <c r="K32" s="377"/>
      <c r="L32" s="348"/>
      <c r="M32" s="170"/>
      <c r="N32" s="111"/>
      <c r="O32" s="159"/>
      <c r="P32" s="296"/>
      <c r="Q32" s="161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</row>
    <row r="33" spans="1:44" s="110" customFormat="1" ht="32.25" x14ac:dyDescent="0.25">
      <c r="A33" s="160"/>
      <c r="B33" s="284" t="s">
        <v>129</v>
      </c>
      <c r="C33" s="272" t="s">
        <v>130</v>
      </c>
      <c r="D33" s="277"/>
      <c r="E33" s="278"/>
      <c r="F33" s="459" t="s">
        <v>247</v>
      </c>
      <c r="G33" s="332" t="s">
        <v>21</v>
      </c>
      <c r="H33" s="470">
        <v>33.5</v>
      </c>
      <c r="I33" s="159"/>
      <c r="J33" s="348"/>
      <c r="K33" s="377"/>
      <c r="L33" s="348"/>
      <c r="M33" s="170"/>
      <c r="N33" s="111"/>
      <c r="O33" s="159"/>
      <c r="P33" s="296"/>
      <c r="Q33" s="161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</row>
    <row r="34" spans="1:44" s="110" customFormat="1" ht="32.25" x14ac:dyDescent="0.25">
      <c r="A34" s="160"/>
      <c r="B34" s="273" t="s">
        <v>110</v>
      </c>
      <c r="C34" s="285" t="s">
        <v>111</v>
      </c>
      <c r="D34" s="271"/>
      <c r="E34" s="274"/>
      <c r="F34" s="460" t="s">
        <v>248</v>
      </c>
      <c r="G34" s="282" t="s">
        <v>21</v>
      </c>
      <c r="H34" s="470">
        <v>36</v>
      </c>
      <c r="I34" s="159"/>
      <c r="J34" s="348"/>
      <c r="K34" s="377"/>
      <c r="L34" s="348"/>
      <c r="M34" s="170"/>
      <c r="N34" s="111"/>
      <c r="O34" s="159"/>
      <c r="P34" s="296"/>
      <c r="Q34" s="161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</row>
    <row r="35" spans="1:44" s="110" customFormat="1" ht="32.25" x14ac:dyDescent="0.25">
      <c r="A35" s="160"/>
      <c r="B35" s="229" t="s">
        <v>93</v>
      </c>
      <c r="C35" s="101"/>
      <c r="D35" s="101"/>
      <c r="E35" s="101"/>
      <c r="F35" s="449"/>
      <c r="G35" s="217"/>
      <c r="H35" s="471"/>
      <c r="I35" s="337"/>
      <c r="J35" s="217"/>
      <c r="K35" s="380"/>
      <c r="L35" s="217"/>
      <c r="M35" s="230"/>
      <c r="N35" s="230"/>
      <c r="O35" s="230"/>
      <c r="P35" s="300"/>
      <c r="Q35" s="161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</row>
    <row r="36" spans="1:44" s="110" customFormat="1" ht="31.5" x14ac:dyDescent="0.25">
      <c r="A36" s="160"/>
      <c r="B36" s="273" t="s">
        <v>112</v>
      </c>
      <c r="C36" s="275" t="s">
        <v>113</v>
      </c>
      <c r="D36" s="281"/>
      <c r="E36" s="276"/>
      <c r="F36" s="461" t="s">
        <v>249</v>
      </c>
      <c r="G36" s="282" t="s">
        <v>21</v>
      </c>
      <c r="H36" s="472">
        <v>74</v>
      </c>
      <c r="I36" s="279"/>
      <c r="J36" s="349"/>
      <c r="K36" s="377"/>
      <c r="L36" s="349"/>
      <c r="M36" s="280"/>
      <c r="N36" s="280"/>
      <c r="O36" s="280"/>
      <c r="P36" s="280"/>
      <c r="Q36" s="161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</row>
    <row r="37" spans="1:44" s="110" customFormat="1" ht="31.5" x14ac:dyDescent="0.25">
      <c r="A37" s="160"/>
      <c r="B37" s="354"/>
      <c r="C37" s="158" t="s">
        <v>132</v>
      </c>
      <c r="D37" s="355"/>
      <c r="E37" s="356"/>
      <c r="F37" s="462" t="s">
        <v>250</v>
      </c>
      <c r="G37" s="177" t="s">
        <v>21</v>
      </c>
      <c r="H37" s="473">
        <v>18</v>
      </c>
      <c r="I37" s="280"/>
      <c r="J37" s="350"/>
      <c r="K37" s="377"/>
      <c r="L37" s="350"/>
      <c r="M37" s="280"/>
      <c r="N37" s="280"/>
      <c r="O37" s="280"/>
      <c r="P37" s="280"/>
      <c r="Q37" s="161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</row>
    <row r="38" spans="1:44" s="110" customFormat="1" ht="33" thickBot="1" x14ac:dyDescent="0.3">
      <c r="A38" s="160"/>
      <c r="B38" s="213"/>
      <c r="C38" s="351" t="s">
        <v>131</v>
      </c>
      <c r="D38" s="137"/>
      <c r="E38" s="138"/>
      <c r="F38" s="463" t="s">
        <v>251</v>
      </c>
      <c r="G38" s="338" t="s">
        <v>21</v>
      </c>
      <c r="H38" s="474">
        <v>16</v>
      </c>
      <c r="I38" s="340"/>
      <c r="J38" s="339"/>
      <c r="K38" s="381"/>
      <c r="L38" s="339"/>
      <c r="M38" s="341"/>
      <c r="N38" s="342"/>
      <c r="O38" s="341"/>
      <c r="P38" s="343"/>
      <c r="Q38" s="161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</row>
    <row r="39" spans="1:44" s="237" customFormat="1" ht="19.5" x14ac:dyDescent="0.3">
      <c r="B39" s="309"/>
      <c r="C39" s="236"/>
      <c r="D39" s="236"/>
      <c r="E39" s="236"/>
      <c r="F39" s="236"/>
      <c r="G39" s="236"/>
      <c r="H39" s="236"/>
      <c r="I39" s="236"/>
      <c r="J39" s="236"/>
      <c r="K39" s="308"/>
      <c r="L39" s="236"/>
      <c r="M39" s="236"/>
      <c r="N39" s="236"/>
      <c r="O39" s="236"/>
      <c r="P39" s="236"/>
    </row>
    <row r="40" spans="1:44" ht="19.5" x14ac:dyDescent="0.3">
      <c r="B40" s="433" t="s">
        <v>203</v>
      </c>
      <c r="C40" s="310"/>
      <c r="D40" s="26"/>
      <c r="E40" s="26"/>
      <c r="F40" s="26"/>
      <c r="G40" s="26"/>
      <c r="H40" s="305"/>
      <c r="I40" s="305"/>
      <c r="J40" s="305"/>
      <c r="K40" s="306"/>
      <c r="L40" s="307"/>
      <c r="M40" s="26"/>
      <c r="N40" s="26"/>
      <c r="O40" s="26"/>
      <c r="P40" s="26"/>
    </row>
    <row r="42" spans="1:44" ht="19.5" x14ac:dyDescent="0.3">
      <c r="B42" s="432" t="s">
        <v>222</v>
      </c>
      <c r="C42" s="393"/>
      <c r="D42" s="394"/>
      <c r="E42" s="394"/>
      <c r="F42" s="394"/>
      <c r="G42" s="394"/>
      <c r="H42" s="395"/>
      <c r="I42" s="395"/>
      <c r="J42" s="395"/>
      <c r="K42" s="396"/>
      <c r="L42" s="397"/>
      <c r="M42" s="394"/>
      <c r="N42" s="394"/>
      <c r="O42" s="394"/>
      <c r="P42" s="394"/>
    </row>
    <row r="43" spans="1:44" s="444" customFormat="1" ht="36.75" x14ac:dyDescent="0.55000000000000004">
      <c r="B43" s="445" t="s">
        <v>223</v>
      </c>
      <c r="F43" s="476"/>
      <c r="K43" s="446"/>
      <c r="N43" s="447"/>
    </row>
    <row r="44" spans="1:44" s="444" customFormat="1" ht="36.75" x14ac:dyDescent="0.55000000000000004">
      <c r="B44" s="444" t="s">
        <v>224</v>
      </c>
      <c r="F44" s="477" t="s">
        <v>255</v>
      </c>
      <c r="K44" s="446"/>
      <c r="N44" s="447"/>
    </row>
    <row r="45" spans="1:44" ht="36.75" x14ac:dyDescent="0.55000000000000004">
      <c r="F45" s="477" t="s">
        <v>256</v>
      </c>
    </row>
    <row r="46" spans="1:44" s="444" customFormat="1" ht="19.5" x14ac:dyDescent="0.3">
      <c r="B46" s="445" t="s">
        <v>225</v>
      </c>
      <c r="F46" s="445"/>
      <c r="K46" s="446"/>
      <c r="N46" s="447"/>
    </row>
    <row r="47" spans="1:44" s="444" customFormat="1" ht="36.75" x14ac:dyDescent="0.55000000000000004">
      <c r="B47" s="444" t="s">
        <v>226</v>
      </c>
      <c r="E47" s="477"/>
      <c r="F47" s="477" t="s">
        <v>254</v>
      </c>
      <c r="K47" s="446"/>
      <c r="N47" s="447"/>
    </row>
    <row r="48" spans="1:44" ht="19.5" x14ac:dyDescent="0.3">
      <c r="F48" s="445"/>
    </row>
    <row r="49" spans="2:6" ht="36.75" x14ac:dyDescent="0.55000000000000004">
      <c r="B49" s="444" t="s">
        <v>227</v>
      </c>
      <c r="F49" s="477" t="s">
        <v>253</v>
      </c>
    </row>
  </sheetData>
  <mergeCells count="4">
    <mergeCell ref="B7:F7"/>
    <mergeCell ref="D1:M1"/>
    <mergeCell ref="B3:I3"/>
    <mergeCell ref="E2:H2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4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tabSelected="1" topLeftCell="A7" zoomScale="80" zoomScaleNormal="80" zoomScaleSheetLayoutView="80" workbookViewId="0">
      <selection activeCell="K30" sqref="K30"/>
    </sheetView>
  </sheetViews>
  <sheetFormatPr defaultColWidth="12" defaultRowHeight="11.25" x14ac:dyDescent="0.15"/>
  <cols>
    <col min="1" max="1" width="42.5" customWidth="1"/>
    <col min="2" max="2" width="14.1640625" bestFit="1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 x14ac:dyDescent="0.2">
      <c r="A1" s="33"/>
      <c r="B1" s="30"/>
      <c r="C1" s="539" t="s">
        <v>57</v>
      </c>
      <c r="D1" s="539"/>
      <c r="E1" s="539"/>
      <c r="F1" s="539"/>
      <c r="G1" s="539"/>
      <c r="H1" s="539"/>
      <c r="I1" s="115" t="str">
        <f>'TECHNICAL SHEET GARMENT'!J1</f>
        <v>WINTER 2018/19</v>
      </c>
      <c r="J1" s="30"/>
      <c r="K1" s="30"/>
      <c r="L1" s="31"/>
    </row>
    <row r="2" spans="1:12" s="4" customFormat="1" ht="18" customHeight="1" x14ac:dyDescent="0.15">
      <c r="A2" s="144" t="str">
        <f>'TECHNICAL SHEET GARMENT'!A2</f>
        <v>LFV11301</v>
      </c>
      <c r="B2" s="56"/>
      <c r="C2" s="56"/>
      <c r="D2" s="57"/>
      <c r="E2" s="56" t="str">
        <f>'TECHNICAL SHEET GARMENT'!$E$2:$H$2</f>
        <v>WAY JKT</v>
      </c>
      <c r="F2" s="56"/>
      <c r="G2" s="56"/>
      <c r="H2" s="56"/>
      <c r="I2" s="143" t="s">
        <v>2</v>
      </c>
      <c r="J2" s="58" t="str">
        <f>'TECHNICAL SHEET GARMENT'!K2</f>
        <v>V1BULK</v>
      </c>
      <c r="L2" s="59"/>
    </row>
    <row r="3" spans="1:12" s="3" customFormat="1" ht="18" customHeight="1" x14ac:dyDescent="0.15">
      <c r="A3" s="400" t="str">
        <f>'TECHNICAL SHEET GARMENT'!A3:I3</f>
        <v>FABRIC / SUPPLIER :  DT-1693 / DRYTEX</v>
      </c>
      <c r="B3" s="382"/>
      <c r="C3" s="382"/>
      <c r="D3" s="382"/>
      <c r="E3" s="371"/>
      <c r="F3" s="371"/>
      <c r="G3" s="51"/>
      <c r="H3" s="51"/>
      <c r="I3" s="145" t="str">
        <f>'TECHNICAL SHEET GARMENT'!J3</f>
        <v>DEVELOPPER</v>
      </c>
      <c r="K3" s="116" t="str">
        <f>'TECHNICAL SHEET GARMENT'!L3</f>
        <v>Marjorie</v>
      </c>
      <c r="L3" s="52"/>
    </row>
    <row r="4" spans="1:12" s="3" customFormat="1" ht="18" customHeight="1" thickBot="1" x14ac:dyDescent="0.2">
      <c r="A4" s="122" t="s">
        <v>1</v>
      </c>
      <c r="B4" s="53">
        <f ca="1">'TECHNICAL SHEET GARMENT'!B4</f>
        <v>43108</v>
      </c>
      <c r="C4" s="54"/>
      <c r="D4" s="54"/>
      <c r="E4" s="54"/>
      <c r="F4" s="54"/>
      <c r="G4" s="54"/>
      <c r="H4" s="54"/>
      <c r="I4" s="146" t="str">
        <f>'TECHNICAL SHEET GARMENT'!J4</f>
        <v xml:space="preserve">SUPPLIER : </v>
      </c>
      <c r="J4" s="76"/>
      <c r="K4" s="316" t="str">
        <f>'TECHNICAL SHEET GARMENT'!L4</f>
        <v>PRIMA CHANNEL</v>
      </c>
      <c r="L4" s="55"/>
    </row>
    <row r="5" spans="1:12" s="1" customFormat="1" x14ac:dyDescent="0.15">
      <c r="A5" s="40"/>
      <c r="B5" s="41"/>
      <c r="C5" s="41"/>
      <c r="D5" s="41"/>
      <c r="E5" s="41"/>
      <c r="F5" s="41"/>
      <c r="G5" s="41"/>
      <c r="H5" s="41"/>
      <c r="I5" s="41"/>
      <c r="J5" s="41"/>
      <c r="K5" s="41"/>
      <c r="L5" s="47"/>
    </row>
    <row r="6" spans="1:12" s="1" customFormat="1" x14ac:dyDescent="0.15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7"/>
    </row>
    <row r="7" spans="1:12" s="1" customFormat="1" x14ac:dyDescent="0.15">
      <c r="A7" s="40"/>
      <c r="B7" s="41"/>
      <c r="C7" s="41"/>
      <c r="D7" s="41"/>
      <c r="E7" s="41"/>
      <c r="F7" s="41"/>
      <c r="G7" s="41"/>
      <c r="H7" s="41"/>
      <c r="I7" s="41"/>
      <c r="J7" s="41"/>
      <c r="K7" s="41"/>
      <c r="L7" s="47"/>
    </row>
    <row r="8" spans="1:12" s="1" customFormat="1" x14ac:dyDescent="0.15">
      <c r="A8" s="40"/>
      <c r="B8" s="41"/>
      <c r="C8" s="41"/>
      <c r="D8" s="41"/>
      <c r="E8" s="41"/>
      <c r="F8" s="41"/>
      <c r="G8" s="41"/>
      <c r="H8" s="41"/>
      <c r="I8" s="41"/>
      <c r="J8" s="41"/>
      <c r="K8" s="41"/>
      <c r="L8" s="47"/>
    </row>
    <row r="9" spans="1:12" s="1" customFormat="1" x14ac:dyDescent="0.15">
      <c r="A9" s="40"/>
      <c r="B9" s="41"/>
      <c r="C9" s="41"/>
      <c r="D9" s="41"/>
      <c r="E9" s="41"/>
      <c r="F9" s="41"/>
      <c r="G9" s="41"/>
      <c r="H9" s="41"/>
      <c r="I9" s="41"/>
      <c r="J9" s="41"/>
      <c r="K9" s="41"/>
      <c r="L9" s="47"/>
    </row>
    <row r="10" spans="1:12" s="1" customFormat="1" x14ac:dyDescent="0.15">
      <c r="A10" s="40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7"/>
    </row>
    <row r="11" spans="1:12" s="1" customFormat="1" x14ac:dyDescent="0.15">
      <c r="A11" s="40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7"/>
    </row>
    <row r="12" spans="1:12" s="1" customFormat="1" x14ac:dyDescent="0.15">
      <c r="A12" s="40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7"/>
    </row>
    <row r="13" spans="1:12" s="1" customFormat="1" x14ac:dyDescent="0.15">
      <c r="A13" s="40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7"/>
    </row>
    <row r="14" spans="1:12" s="1" customFormat="1" x14ac:dyDescent="0.15">
      <c r="A14" s="40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7"/>
    </row>
    <row r="15" spans="1:12" s="1" customFormat="1" x14ac:dyDescent="0.15">
      <c r="A15" s="40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7"/>
    </row>
    <row r="16" spans="1:12" s="1" customFormat="1" x14ac:dyDescent="0.15">
      <c r="A16" s="40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7"/>
    </row>
    <row r="17" spans="1:12" s="1" customFormat="1" x14ac:dyDescent="0.15">
      <c r="A17" s="40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7"/>
    </row>
    <row r="18" spans="1:12" s="1" customFormat="1" x14ac:dyDescent="0.15">
      <c r="A18" s="40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7"/>
    </row>
    <row r="19" spans="1:12" s="1" customFormat="1" x14ac:dyDescent="0.15">
      <c r="A19" s="40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7"/>
    </row>
    <row r="20" spans="1:12" s="1" customFormat="1" x14ac:dyDescent="0.15">
      <c r="A20" s="40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7"/>
    </row>
    <row r="21" spans="1:12" s="1" customFormat="1" x14ac:dyDescent="0.15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7"/>
    </row>
    <row r="22" spans="1:12" s="1" customFormat="1" x14ac:dyDescent="0.15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7"/>
    </row>
    <row r="23" spans="1:12" s="1" customFormat="1" x14ac:dyDescent="0.15">
      <c r="A23" s="40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7"/>
    </row>
    <row r="24" spans="1:12" s="1" customFormat="1" x14ac:dyDescent="0.15">
      <c r="A24" s="40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7"/>
    </row>
    <row r="25" spans="1:12" s="1" customFormat="1" x14ac:dyDescent="0.15">
      <c r="A25" s="40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7"/>
    </row>
    <row r="26" spans="1:12" s="1" customFormat="1" x14ac:dyDescent="0.15">
      <c r="A26" s="40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7"/>
    </row>
    <row r="27" spans="1:12" s="1" customFormat="1" x14ac:dyDescent="0.15">
      <c r="A27" s="40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7"/>
    </row>
    <row r="28" spans="1:12" s="1" customFormat="1" x14ac:dyDescent="0.15">
      <c r="A28" s="40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7"/>
    </row>
    <row r="29" spans="1:12" s="1" customFormat="1" x14ac:dyDescent="0.15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7"/>
    </row>
    <row r="30" spans="1:12" s="1" customFormat="1" x14ac:dyDescent="0.15">
      <c r="A30" s="40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7"/>
    </row>
    <row r="31" spans="1:12" s="1" customFormat="1" x14ac:dyDescent="0.15">
      <c r="A31" s="40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7"/>
    </row>
    <row r="32" spans="1:12" s="1" customFormat="1" x14ac:dyDescent="0.15">
      <c r="A32" s="40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7"/>
    </row>
    <row r="33" spans="1:12" s="1" customFormat="1" x14ac:dyDescent="0.15">
      <c r="A33" s="40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7"/>
    </row>
    <row r="34" spans="1:12" s="1" customFormat="1" x14ac:dyDescent="0.15">
      <c r="A34" s="40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7"/>
    </row>
    <row r="35" spans="1:12" s="1" customFormat="1" x14ac:dyDescent="0.15">
      <c r="A35" s="40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7"/>
    </row>
    <row r="36" spans="1:12" s="1" customFormat="1" x14ac:dyDescent="0.15">
      <c r="A36" s="40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7"/>
    </row>
    <row r="37" spans="1:12" s="1" customFormat="1" ht="88.5" customHeight="1" thickBot="1" x14ac:dyDescent="0.2">
      <c r="A37" s="48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50"/>
    </row>
    <row r="38" spans="1:12" s="1" customFormat="1" x14ac:dyDescent="0.15"/>
    <row r="39" spans="1:12" s="1" customFormat="1" x14ac:dyDescent="0.15"/>
  </sheetData>
  <mergeCells count="1">
    <mergeCell ref="C1:H1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8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41"/>
  <sheetViews>
    <sheetView showGridLines="0" topLeftCell="A10" zoomScale="80" zoomScaleNormal="80" workbookViewId="0">
      <selection sqref="A1:A1048576"/>
    </sheetView>
  </sheetViews>
  <sheetFormatPr defaultColWidth="12" defaultRowHeight="11.25" x14ac:dyDescent="0.15"/>
  <cols>
    <col min="1" max="1" width="34.1640625" customWidth="1"/>
    <col min="2" max="2" width="23.33203125" customWidth="1"/>
    <col min="4" max="5" width="21" customWidth="1"/>
    <col min="6" max="7" width="18" customWidth="1"/>
    <col min="8" max="8" width="15.6640625" customWidth="1"/>
    <col min="9" max="9" width="12.1640625" customWidth="1"/>
    <col min="10" max="11" width="9.33203125" customWidth="1"/>
    <col min="12" max="12" width="12.33203125" customWidth="1"/>
  </cols>
  <sheetData>
    <row r="1" spans="1:12" s="1" customFormat="1" ht="42.75" customHeight="1" thickBot="1" x14ac:dyDescent="0.2">
      <c r="A1" s="33"/>
      <c r="B1" s="30"/>
      <c r="C1" s="539" t="s">
        <v>56</v>
      </c>
      <c r="D1" s="539"/>
      <c r="E1" s="539"/>
      <c r="F1" s="539"/>
      <c r="G1" s="539"/>
      <c r="H1" s="539"/>
      <c r="I1" s="115" t="str">
        <f>'TECHNICAL SHEET GARMENT'!J1</f>
        <v>WINTER 2018/19</v>
      </c>
      <c r="J1" s="30"/>
      <c r="K1" s="30"/>
      <c r="L1" s="31"/>
    </row>
    <row r="2" spans="1:12" s="4" customFormat="1" ht="18" customHeight="1" x14ac:dyDescent="0.15">
      <c r="A2" s="144" t="str">
        <f>'TECHNICAL SHEET GARMENT'!A2</f>
        <v>LFV11301</v>
      </c>
      <c r="B2" s="56"/>
      <c r="C2" s="56"/>
      <c r="D2" s="57"/>
      <c r="E2" s="56" t="str">
        <f>'TECHNICAL SHEET GARMENT'!$E$2:$H$2</f>
        <v>WAY JKT</v>
      </c>
      <c r="F2" s="56"/>
      <c r="G2" s="56"/>
      <c r="H2" s="56"/>
      <c r="I2" s="143" t="s">
        <v>2</v>
      </c>
      <c r="J2" s="58" t="str">
        <f>'TECHNICAL SHEET GARMENT'!K2</f>
        <v>V1BULK</v>
      </c>
      <c r="K2" s="8"/>
      <c r="L2" s="59"/>
    </row>
    <row r="3" spans="1:12" s="3" customFormat="1" ht="18" customHeight="1" x14ac:dyDescent="0.15">
      <c r="A3" s="540" t="str">
        <f>'TECHNICAL SHEET GARMENT'!A3:I3</f>
        <v>FABRIC / SUPPLIER :  DT-1693 / DRYTEX</v>
      </c>
      <c r="B3" s="541"/>
      <c r="C3" s="541"/>
      <c r="D3" s="541"/>
      <c r="E3" s="352"/>
      <c r="F3" s="352"/>
      <c r="G3" s="352"/>
      <c r="H3" s="352"/>
      <c r="I3" s="180" t="str">
        <f>'TECHNICAL SHEET GARMENT'!J3</f>
        <v>DEVELOPPER</v>
      </c>
      <c r="J3" s="21"/>
      <c r="K3" s="116" t="str">
        <f>'TECHNICAL SHEET GARMENT'!L3</f>
        <v>Marjorie</v>
      </c>
      <c r="L3" s="52"/>
    </row>
    <row r="4" spans="1:12" s="3" customFormat="1" ht="18" customHeight="1" thickBot="1" x14ac:dyDescent="0.2">
      <c r="A4" s="122" t="s">
        <v>1</v>
      </c>
      <c r="B4" s="53">
        <f ca="1">'TECHNICAL SHEET GARMENT'!B4</f>
        <v>43108</v>
      </c>
      <c r="C4" s="54"/>
      <c r="D4" s="54"/>
      <c r="E4" s="54"/>
      <c r="F4" s="54"/>
      <c r="G4" s="54"/>
      <c r="H4" s="54"/>
      <c r="I4" s="146" t="str">
        <f>'TECHNICAL SHEET GARMENT'!J4</f>
        <v xml:space="preserve">SUPPLIER : </v>
      </c>
      <c r="J4" s="76"/>
      <c r="K4" s="118" t="str">
        <f>'TECHNICAL SHEET GARMENT'!L4</f>
        <v>PRIMA CHANNEL</v>
      </c>
      <c r="L4" s="55"/>
    </row>
    <row r="5" spans="1:12" s="1" customFormat="1" ht="16.5" x14ac:dyDescent="0.15">
      <c r="A5" s="36"/>
      <c r="B5" s="37"/>
      <c r="C5" s="37"/>
      <c r="D5" s="37"/>
      <c r="E5" s="37"/>
      <c r="F5" s="37"/>
      <c r="G5" s="37"/>
      <c r="H5" s="37"/>
      <c r="I5" s="37"/>
      <c r="J5" s="37"/>
      <c r="K5" s="37"/>
      <c r="L5" s="45"/>
    </row>
    <row r="6" spans="1:12" s="1" customFormat="1" ht="16.5" x14ac:dyDescent="0.15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46"/>
    </row>
    <row r="7" spans="1:12" s="1" customFormat="1" x14ac:dyDescent="0.15">
      <c r="A7" s="40"/>
      <c r="B7" s="41"/>
      <c r="C7" s="41"/>
      <c r="D7" s="41"/>
      <c r="E7" s="41"/>
      <c r="F7" s="41"/>
      <c r="G7" s="41"/>
      <c r="H7" s="41"/>
      <c r="I7" s="41"/>
      <c r="J7" s="41"/>
      <c r="K7" s="41"/>
      <c r="L7" s="47"/>
    </row>
    <row r="8" spans="1:12" s="1" customFormat="1" x14ac:dyDescent="0.15">
      <c r="A8" s="40"/>
      <c r="B8" s="41"/>
      <c r="C8" s="41"/>
      <c r="D8" s="41"/>
      <c r="E8" s="41"/>
      <c r="F8" s="41"/>
      <c r="G8" s="41"/>
      <c r="H8" s="41"/>
      <c r="I8" s="41"/>
      <c r="J8" s="41"/>
      <c r="K8" s="41"/>
      <c r="L8" s="47"/>
    </row>
    <row r="9" spans="1:12" s="1" customFormat="1" x14ac:dyDescent="0.15">
      <c r="A9" s="40"/>
      <c r="B9" s="41"/>
      <c r="C9" s="41"/>
      <c r="D9" s="41"/>
      <c r="E9" s="41"/>
      <c r="F9" s="41"/>
      <c r="G9" s="41"/>
      <c r="H9" s="41"/>
      <c r="I9" s="41"/>
      <c r="J9" s="41"/>
      <c r="K9" s="41"/>
      <c r="L9" s="47"/>
    </row>
    <row r="10" spans="1:12" s="1" customFormat="1" x14ac:dyDescent="0.15">
      <c r="A10" s="40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7"/>
    </row>
    <row r="11" spans="1:12" s="1" customFormat="1" x14ac:dyDescent="0.15">
      <c r="A11" s="40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7"/>
    </row>
    <row r="12" spans="1:12" s="1" customFormat="1" x14ac:dyDescent="0.15">
      <c r="A12" s="40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7"/>
    </row>
    <row r="13" spans="1:12" s="1" customFormat="1" x14ac:dyDescent="0.15">
      <c r="A13" s="40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7"/>
    </row>
    <row r="14" spans="1:12" s="1" customFormat="1" x14ac:dyDescent="0.15">
      <c r="A14" s="40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7"/>
    </row>
    <row r="15" spans="1:12" s="1" customFormat="1" x14ac:dyDescent="0.15">
      <c r="A15" s="40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7"/>
    </row>
    <row r="16" spans="1:12" s="1" customFormat="1" x14ac:dyDescent="0.15">
      <c r="A16" s="40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7"/>
    </row>
    <row r="17" spans="1:18" s="1" customFormat="1" x14ac:dyDescent="0.15">
      <c r="A17" s="40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7"/>
    </row>
    <row r="18" spans="1:18" s="1" customFormat="1" x14ac:dyDescent="0.15">
      <c r="A18" s="40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7"/>
    </row>
    <row r="19" spans="1:18" s="1" customFormat="1" x14ac:dyDescent="0.15">
      <c r="A19" s="40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7"/>
    </row>
    <row r="20" spans="1:18" s="1" customFormat="1" x14ac:dyDescent="0.15">
      <c r="A20" s="40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7" t="s">
        <v>54</v>
      </c>
    </row>
    <row r="21" spans="1:18" s="1" customFormat="1" x14ac:dyDescent="0.15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7"/>
    </row>
    <row r="22" spans="1:18" s="1" customFormat="1" x14ac:dyDescent="0.15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7"/>
    </row>
    <row r="23" spans="1:18" s="1" customFormat="1" x14ac:dyDescent="0.15">
      <c r="A23" s="40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7" t="s">
        <v>54</v>
      </c>
    </row>
    <row r="24" spans="1:18" s="1" customFormat="1" x14ac:dyDescent="0.15">
      <c r="A24" s="40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7"/>
    </row>
    <row r="25" spans="1:18" s="1" customFormat="1" x14ac:dyDescent="0.15">
      <c r="A25" s="40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7"/>
    </row>
    <row r="26" spans="1:18" s="1" customFormat="1" x14ac:dyDescent="0.15">
      <c r="A26" s="40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7"/>
    </row>
    <row r="27" spans="1:18" s="1" customFormat="1" x14ac:dyDescent="0.15">
      <c r="A27" s="40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7"/>
      <c r="R27" s="1" t="s">
        <v>54</v>
      </c>
    </row>
    <row r="28" spans="1:18" s="1" customFormat="1" x14ac:dyDescent="0.15">
      <c r="A28" s="40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7"/>
    </row>
    <row r="29" spans="1:18" s="1" customFormat="1" x14ac:dyDescent="0.15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7"/>
    </row>
    <row r="30" spans="1:18" s="1" customFormat="1" x14ac:dyDescent="0.15">
      <c r="A30" s="40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7"/>
    </row>
    <row r="31" spans="1:18" s="1" customFormat="1" x14ac:dyDescent="0.15">
      <c r="A31" s="40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7"/>
    </row>
    <row r="32" spans="1:18" s="1" customFormat="1" x14ac:dyDescent="0.15">
      <c r="A32" s="40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7"/>
    </row>
    <row r="33" spans="1:12" s="1" customFormat="1" x14ac:dyDescent="0.15">
      <c r="A33" s="40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7"/>
    </row>
    <row r="34" spans="1:12" s="1" customFormat="1" x14ac:dyDescent="0.15">
      <c r="A34" s="40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7"/>
    </row>
    <row r="35" spans="1:12" s="1" customFormat="1" x14ac:dyDescent="0.15">
      <c r="A35" s="40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7"/>
    </row>
    <row r="36" spans="1:12" s="1" customFormat="1" x14ac:dyDescent="0.15">
      <c r="A36" s="40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7"/>
    </row>
    <row r="37" spans="1:12" s="1" customFormat="1" x14ac:dyDescent="0.15">
      <c r="A37" s="40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7"/>
    </row>
    <row r="38" spans="1:12" s="1" customFormat="1" x14ac:dyDescent="0.15">
      <c r="A38" s="40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7"/>
    </row>
    <row r="39" spans="1:12" s="1" customFormat="1" x14ac:dyDescent="0.15">
      <c r="A39" s="40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7"/>
    </row>
    <row r="40" spans="1:12" s="1" customFormat="1" ht="93.75" customHeight="1" thickBot="1" x14ac:dyDescent="0.2">
      <c r="A40" s="48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0"/>
    </row>
    <row r="41" spans="1:12" s="1" customFormat="1" x14ac:dyDescent="0.15"/>
  </sheetData>
  <mergeCells count="2">
    <mergeCell ref="C1:H1"/>
    <mergeCell ref="A3:D3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42"/>
  <sheetViews>
    <sheetView showGridLines="0" view="pageBreakPreview" zoomScale="70" zoomScaleNormal="100" zoomScaleSheetLayoutView="70" workbookViewId="0">
      <selection activeCell="M21" sqref="M21"/>
    </sheetView>
  </sheetViews>
  <sheetFormatPr defaultColWidth="12" defaultRowHeight="11.25" x14ac:dyDescent="0.15"/>
  <cols>
    <col min="1" max="1" width="10.1640625" customWidth="1"/>
    <col min="2" max="2" width="14.1640625" bestFit="1" customWidth="1"/>
    <col min="4" max="5" width="21" customWidth="1"/>
    <col min="6" max="7" width="18" customWidth="1"/>
    <col min="8" max="8" width="15.6640625" customWidth="1"/>
    <col min="9" max="9" width="16.1640625" customWidth="1"/>
    <col min="10" max="12" width="9.33203125" customWidth="1"/>
  </cols>
  <sheetData>
    <row r="1" spans="1:12" s="1" customFormat="1" ht="42.75" customHeight="1" thickBot="1" x14ac:dyDescent="0.2">
      <c r="A1" s="33"/>
      <c r="B1" s="30"/>
      <c r="C1" s="539" t="s">
        <v>3</v>
      </c>
      <c r="D1" s="539"/>
      <c r="E1" s="539"/>
      <c r="F1" s="539"/>
      <c r="G1" s="539"/>
      <c r="H1" s="539"/>
      <c r="I1" s="115" t="str">
        <f>'TECHNICAL SHEET GARMENT'!J1</f>
        <v>WINTER 2018/19</v>
      </c>
      <c r="J1" s="30"/>
      <c r="K1" s="30"/>
      <c r="L1" s="31"/>
    </row>
    <row r="2" spans="1:12" s="4" customFormat="1" ht="21.75" customHeight="1" x14ac:dyDescent="0.15">
      <c r="A2" s="144" t="str">
        <f>'TECHNICAL SHEET GARMENT'!A2</f>
        <v>LFV11301</v>
      </c>
      <c r="B2" s="56"/>
      <c r="C2" s="56"/>
      <c r="D2" s="57"/>
      <c r="E2" s="56" t="str">
        <f>'TECHNICAL SHEET GARMENT'!$E$2:$H$2</f>
        <v>WAY JKT</v>
      </c>
      <c r="F2" s="56"/>
      <c r="G2" s="56"/>
      <c r="H2" s="56"/>
      <c r="I2" s="143" t="s">
        <v>2</v>
      </c>
      <c r="J2" s="58" t="str">
        <f>'TECHNICAL SHEET GARMENT'!K2</f>
        <v>V1BULK</v>
      </c>
      <c r="L2" s="59"/>
    </row>
    <row r="3" spans="1:12" s="3" customFormat="1" ht="21.75" customHeight="1" x14ac:dyDescent="0.15">
      <c r="A3" s="542" t="str">
        <f>'TECHNICAL SHEET GARMENT'!A3:I3</f>
        <v>FABRIC / SUPPLIER :  DT-1693 / DRYTEX</v>
      </c>
      <c r="B3" s="543"/>
      <c r="C3" s="543"/>
      <c r="D3" s="543"/>
      <c r="E3" s="51"/>
      <c r="F3" s="51"/>
      <c r="G3" s="51"/>
      <c r="H3" s="51"/>
      <c r="I3" s="145" t="str">
        <f>'TECHNICAL SHEET GARMENT'!J3</f>
        <v>DEVELOPPER</v>
      </c>
      <c r="K3" s="116" t="str">
        <f>'TECHNICAL SHEET GARMENT'!L3</f>
        <v>Marjorie</v>
      </c>
      <c r="L3" s="52"/>
    </row>
    <row r="4" spans="1:12" s="3" customFormat="1" ht="21.75" customHeight="1" thickBot="1" x14ac:dyDescent="0.2">
      <c r="A4" s="122" t="s">
        <v>1</v>
      </c>
      <c r="B4" s="53">
        <f ca="1">'TECHNICAL SHEET GARMENT'!B4</f>
        <v>43108</v>
      </c>
      <c r="C4" s="54"/>
      <c r="D4" s="54"/>
      <c r="E4" s="54"/>
      <c r="F4" s="54"/>
      <c r="G4" s="54"/>
      <c r="H4" s="54"/>
      <c r="I4" s="146" t="str">
        <f>'TECHNICAL SHEET GARMENT'!J4</f>
        <v xml:space="preserve">SUPPLIER : </v>
      </c>
      <c r="J4" s="76"/>
      <c r="K4" s="316" t="str">
        <f>'TECHNICAL SHEET GARMENT'!L4</f>
        <v>PRIMA CHANNEL</v>
      </c>
      <c r="L4" s="55"/>
    </row>
    <row r="5" spans="1:12" s="1" customFormat="1" ht="16.5" x14ac:dyDescent="0.15">
      <c r="A5" s="36"/>
      <c r="B5" s="37"/>
      <c r="C5" s="37"/>
      <c r="D5" s="37"/>
      <c r="E5" s="37"/>
      <c r="F5" s="37"/>
      <c r="G5" s="37"/>
      <c r="H5" s="37"/>
      <c r="I5" s="37"/>
      <c r="J5" s="369"/>
      <c r="K5" s="37"/>
      <c r="L5" s="45"/>
    </row>
    <row r="6" spans="1:12" s="1" customFormat="1" ht="16.5" x14ac:dyDescent="0.15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46"/>
    </row>
    <row r="7" spans="1:12" s="1" customFormat="1" x14ac:dyDescent="0.15">
      <c r="A7" s="40"/>
      <c r="B7" s="41"/>
      <c r="C7" s="41"/>
      <c r="D7" s="41"/>
      <c r="E7" s="41"/>
      <c r="F7" s="41"/>
      <c r="G7" s="41"/>
      <c r="H7" s="41"/>
      <c r="I7" s="41"/>
      <c r="J7" s="41"/>
      <c r="K7" s="41"/>
      <c r="L7" s="47"/>
    </row>
    <row r="8" spans="1:12" s="1" customFormat="1" x14ac:dyDescent="0.15">
      <c r="A8" s="40"/>
      <c r="B8" s="41"/>
      <c r="C8" s="41"/>
      <c r="D8" s="41"/>
      <c r="E8" s="41"/>
      <c r="F8" s="41"/>
      <c r="G8" s="41"/>
      <c r="H8" s="41"/>
      <c r="I8" s="41"/>
      <c r="J8" s="41"/>
      <c r="K8" s="41"/>
      <c r="L8" s="47"/>
    </row>
    <row r="9" spans="1:12" s="1" customFormat="1" x14ac:dyDescent="0.15">
      <c r="A9" s="40"/>
      <c r="B9" s="41"/>
      <c r="C9" s="41"/>
      <c r="D9" s="41"/>
      <c r="E9" s="41"/>
      <c r="F9" s="41"/>
      <c r="G9" s="41"/>
      <c r="H9" s="41"/>
      <c r="I9" s="41"/>
      <c r="J9" s="41"/>
      <c r="K9" s="41"/>
      <c r="L9" s="47"/>
    </row>
    <row r="10" spans="1:12" s="1" customFormat="1" x14ac:dyDescent="0.15">
      <c r="A10" s="40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7"/>
    </row>
    <row r="11" spans="1:12" s="1" customFormat="1" x14ac:dyDescent="0.15">
      <c r="A11" s="40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7"/>
    </row>
    <row r="12" spans="1:12" s="1" customFormat="1" x14ac:dyDescent="0.15">
      <c r="A12" s="40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7"/>
    </row>
    <row r="13" spans="1:12" s="1" customFormat="1" x14ac:dyDescent="0.15">
      <c r="A13" s="40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7"/>
    </row>
    <row r="14" spans="1:12" s="1" customFormat="1" x14ac:dyDescent="0.15">
      <c r="A14" s="40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7"/>
    </row>
    <row r="15" spans="1:12" s="1" customFormat="1" x14ac:dyDescent="0.15">
      <c r="A15" s="40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7"/>
    </row>
    <row r="16" spans="1:12" s="1" customFormat="1" x14ac:dyDescent="0.15">
      <c r="A16" s="40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7"/>
    </row>
    <row r="17" spans="1:12" s="1" customFormat="1" x14ac:dyDescent="0.15">
      <c r="A17" s="40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7"/>
    </row>
    <row r="18" spans="1:12" s="1" customFormat="1" x14ac:dyDescent="0.15">
      <c r="A18" s="40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7"/>
    </row>
    <row r="19" spans="1:12" s="1" customFormat="1" x14ac:dyDescent="0.15">
      <c r="A19" s="40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7"/>
    </row>
    <row r="20" spans="1:12" s="1" customFormat="1" x14ac:dyDescent="0.15">
      <c r="A20" s="40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7"/>
    </row>
    <row r="21" spans="1:12" s="1" customFormat="1" x14ac:dyDescent="0.15">
      <c r="A21" s="40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7"/>
    </row>
    <row r="22" spans="1:12" s="1" customFormat="1" x14ac:dyDescent="0.15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7"/>
    </row>
    <row r="23" spans="1:12" s="1" customFormat="1" x14ac:dyDescent="0.15">
      <c r="A23" s="40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7"/>
    </row>
    <row r="24" spans="1:12" s="1" customFormat="1" x14ac:dyDescent="0.15">
      <c r="A24" s="40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7"/>
    </row>
    <row r="25" spans="1:12" s="1" customFormat="1" x14ac:dyDescent="0.15">
      <c r="A25" s="40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7"/>
    </row>
    <row r="26" spans="1:12" s="1" customFormat="1" x14ac:dyDescent="0.15">
      <c r="A26" s="40"/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7"/>
    </row>
    <row r="27" spans="1:12" s="1" customFormat="1" x14ac:dyDescent="0.15">
      <c r="A27" s="40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7"/>
    </row>
    <row r="28" spans="1:12" s="1" customFormat="1" x14ac:dyDescent="0.15">
      <c r="A28" s="40"/>
      <c r="B28" s="41"/>
      <c r="C28" s="41"/>
      <c r="D28" s="41"/>
      <c r="E28" s="41"/>
      <c r="F28" s="41"/>
      <c r="G28" s="41"/>
      <c r="H28" s="41"/>
      <c r="I28" s="41"/>
      <c r="J28" s="41"/>
      <c r="K28" s="41"/>
      <c r="L28" s="47"/>
    </row>
    <row r="29" spans="1:12" s="1" customFormat="1" x14ac:dyDescent="0.15">
      <c r="A29" s="40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7"/>
    </row>
    <row r="30" spans="1:12" s="1" customFormat="1" x14ac:dyDescent="0.15">
      <c r="A30" s="40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7"/>
    </row>
    <row r="31" spans="1:12" s="1" customFormat="1" x14ac:dyDescent="0.15">
      <c r="A31" s="40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7"/>
    </row>
    <row r="32" spans="1:12" s="1" customFormat="1" x14ac:dyDescent="0.15">
      <c r="A32" s="40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7"/>
    </row>
    <row r="33" spans="1:12" s="1" customFormat="1" x14ac:dyDescent="0.15">
      <c r="A33" s="40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7"/>
    </row>
    <row r="34" spans="1:12" s="1" customFormat="1" x14ac:dyDescent="0.15">
      <c r="A34" s="40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7"/>
    </row>
    <row r="35" spans="1:12" s="1" customFormat="1" x14ac:dyDescent="0.15">
      <c r="A35" s="40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7"/>
    </row>
    <row r="36" spans="1:12" s="1" customFormat="1" x14ac:dyDescent="0.15">
      <c r="A36" s="40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7"/>
    </row>
    <row r="37" spans="1:12" s="1" customFormat="1" x14ac:dyDescent="0.15">
      <c r="A37" s="40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7"/>
    </row>
    <row r="38" spans="1:12" s="1" customFormat="1" x14ac:dyDescent="0.15">
      <c r="A38" s="40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7"/>
    </row>
    <row r="39" spans="1:12" s="1" customFormat="1" x14ac:dyDescent="0.15">
      <c r="A39" s="40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7"/>
    </row>
    <row r="40" spans="1:12" s="1" customFormat="1" ht="12" thickBot="1" x14ac:dyDescent="0.2">
      <c r="A40" s="48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50"/>
    </row>
    <row r="41" spans="1:12" s="1" customFormat="1" x14ac:dyDescent="0.15"/>
    <row r="42" spans="1:12" s="1" customFormat="1" x14ac:dyDescent="0.15"/>
  </sheetData>
  <mergeCells count="2">
    <mergeCell ref="C1:H1"/>
    <mergeCell ref="A3:D3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1" orientation="landscape" r:id="rId1"/>
  <colBreaks count="1" manualBreakCount="1">
    <brk id="15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W47"/>
  <sheetViews>
    <sheetView showGridLines="0" view="pageBreakPreview" zoomScale="50" zoomScaleNormal="70" zoomScaleSheetLayoutView="50" workbookViewId="0">
      <pane ySplit="5" topLeftCell="A6" activePane="bottomLeft" state="frozen"/>
      <selection pane="bottomLeft" activeCell="A14" sqref="A14:C14"/>
    </sheetView>
  </sheetViews>
  <sheetFormatPr defaultColWidth="12" defaultRowHeight="11.25" x14ac:dyDescent="0.15"/>
  <cols>
    <col min="1" max="1" width="12.33203125" style="1" customWidth="1"/>
    <col min="2" max="2" width="20" style="1" customWidth="1"/>
    <col min="3" max="3" width="25.1640625" style="1" customWidth="1"/>
    <col min="4" max="4" width="16.33203125" style="1" customWidth="1"/>
    <col min="5" max="5" width="17" style="1" customWidth="1"/>
    <col min="6" max="6" width="36" customWidth="1"/>
    <col min="7" max="7" width="11.33203125" customWidth="1"/>
    <col min="8" max="11" width="31.6640625" style="22" customWidth="1"/>
    <col min="12" max="17" width="9.1640625" customWidth="1"/>
    <col min="18" max="19" width="7.6640625" customWidth="1"/>
  </cols>
  <sheetData>
    <row r="1" spans="1:23" s="1" customFormat="1" ht="43.5" customHeight="1" x14ac:dyDescent="0.15">
      <c r="A1" s="60"/>
      <c r="B1" s="61"/>
      <c r="C1" s="536" t="s">
        <v>4</v>
      </c>
      <c r="D1" s="536"/>
      <c r="E1" s="536"/>
      <c r="F1" s="536"/>
      <c r="G1" s="536"/>
      <c r="H1" s="536"/>
      <c r="I1" s="536"/>
      <c r="J1" s="536"/>
      <c r="K1" s="536"/>
      <c r="L1" s="62" t="str">
        <f>'TECHNICAL SHEET GARMENT'!J1</f>
        <v>WINTER 2018/19</v>
      </c>
      <c r="M1" s="61"/>
      <c r="N1" s="61"/>
      <c r="O1" s="61"/>
      <c r="P1" s="61"/>
      <c r="Q1" s="63"/>
    </row>
    <row r="2" spans="1:23" s="4" customFormat="1" ht="21" customHeight="1" x14ac:dyDescent="0.3">
      <c r="A2" s="187" t="str">
        <f>'TECHNICAL SHEET GARMENT'!A2</f>
        <v>LFV11301</v>
      </c>
      <c r="B2" s="65"/>
      <c r="C2" s="64"/>
      <c r="D2" s="65"/>
      <c r="E2" s="591" t="str">
        <f>'TECHNICAL SHEET GARMENT'!E2:H2</f>
        <v>WAY JKT</v>
      </c>
      <c r="F2" s="591"/>
      <c r="G2" s="591"/>
      <c r="H2" s="591"/>
      <c r="I2" s="64"/>
      <c r="J2" s="64"/>
      <c r="K2" s="79"/>
      <c r="L2" s="64" t="s">
        <v>2</v>
      </c>
      <c r="M2" s="72" t="str">
        <f>'TECHNICAL SHEET GARMENT'!K2</f>
        <v>V1BULK</v>
      </c>
      <c r="N2" s="64"/>
      <c r="O2" s="64"/>
      <c r="P2" s="64"/>
      <c r="Q2" s="66"/>
    </row>
    <row r="3" spans="1:23" s="3" customFormat="1" ht="21" customHeight="1" x14ac:dyDescent="0.25">
      <c r="A3" s="583" t="str">
        <f>'TECHNICAL SHEET GARMENT'!A3:I3</f>
        <v>FABRIC / SUPPLIER :  DT-1693 / DRYTEX</v>
      </c>
      <c r="B3" s="584"/>
      <c r="C3" s="584"/>
      <c r="D3" s="584"/>
      <c r="E3" s="74"/>
      <c r="F3" s="67"/>
      <c r="G3" s="67"/>
      <c r="H3" s="81"/>
      <c r="I3" s="82"/>
      <c r="J3" s="81"/>
      <c r="K3" s="81"/>
      <c r="L3" s="67" t="s">
        <v>14</v>
      </c>
      <c r="M3" s="74"/>
      <c r="N3" s="116"/>
      <c r="O3" s="116" t="str">
        <f>'TECHNICAL SHEET GARMENT'!L3</f>
        <v>Marjorie</v>
      </c>
      <c r="P3" s="116"/>
      <c r="Q3" s="77"/>
    </row>
    <row r="4" spans="1:23" s="3" customFormat="1" ht="21" customHeight="1" thickBot="1" x14ac:dyDescent="0.3">
      <c r="A4" s="188" t="s">
        <v>1</v>
      </c>
      <c r="B4" s="53">
        <f ca="1">'TECHNICAL SHEET GARMENT'!B4</f>
        <v>43108</v>
      </c>
      <c r="C4" s="76"/>
      <c r="D4" s="76"/>
      <c r="E4" s="70"/>
      <c r="F4" s="70"/>
      <c r="G4" s="70"/>
      <c r="H4" s="83"/>
      <c r="I4" s="84"/>
      <c r="J4" s="83"/>
      <c r="K4" s="83"/>
      <c r="L4" s="92" t="str">
        <f>'TECHNICAL SHEET GARMENT'!J4</f>
        <v xml:space="preserve">SUPPLIER : </v>
      </c>
      <c r="M4" s="76"/>
      <c r="N4" s="121"/>
      <c r="O4" s="121" t="str">
        <f>'TECHNICAL SHEET GARMENT'!L4</f>
        <v>PRIMA CHANNEL</v>
      </c>
      <c r="P4" s="121"/>
      <c r="Q4" s="78"/>
    </row>
    <row r="5" spans="1:23" s="2" customFormat="1" ht="34.5" customHeight="1" x14ac:dyDescent="0.15">
      <c r="A5" s="218" t="s">
        <v>75</v>
      </c>
      <c r="B5" s="219"/>
      <c r="C5" s="220"/>
      <c r="D5" s="220"/>
      <c r="E5" s="220"/>
      <c r="F5" s="220"/>
      <c r="G5" s="220"/>
      <c r="H5" s="437" t="s">
        <v>136</v>
      </c>
      <c r="I5" s="437" t="s">
        <v>164</v>
      </c>
      <c r="J5" s="437" t="s">
        <v>165</v>
      </c>
      <c r="K5" s="437"/>
      <c r="L5" s="221"/>
      <c r="M5" s="222"/>
      <c r="N5" s="220"/>
      <c r="O5" s="220"/>
      <c r="P5" s="220"/>
      <c r="Q5" s="223"/>
      <c r="R5" s="12"/>
      <c r="S5" s="13"/>
      <c r="T5" s="13"/>
      <c r="U5" s="14"/>
      <c r="V5" s="14"/>
      <c r="W5" s="14"/>
    </row>
    <row r="6" spans="1:23" s="368" customFormat="1" ht="69.75" customHeight="1" x14ac:dyDescent="0.15">
      <c r="A6" s="585" t="s">
        <v>211</v>
      </c>
      <c r="B6" s="586"/>
      <c r="C6" s="586"/>
      <c r="D6" s="587"/>
      <c r="E6" s="227" t="s">
        <v>147</v>
      </c>
      <c r="F6" s="581" t="s">
        <v>159</v>
      </c>
      <c r="G6" s="582"/>
      <c r="H6" s="398" t="s">
        <v>135</v>
      </c>
      <c r="I6" s="171" t="s">
        <v>166</v>
      </c>
      <c r="J6" s="171" t="s">
        <v>204</v>
      </c>
      <c r="K6" s="157"/>
      <c r="L6" s="366"/>
      <c r="M6" s="366"/>
      <c r="N6" s="366"/>
      <c r="O6" s="367"/>
      <c r="P6" s="367"/>
      <c r="Q6" s="189"/>
      <c r="R6" s="98"/>
      <c r="S6" s="98"/>
      <c r="T6" s="98"/>
      <c r="U6" s="11"/>
      <c r="V6" s="11"/>
      <c r="W6" s="11"/>
    </row>
    <row r="7" spans="1:23" s="368" customFormat="1" ht="69.75" customHeight="1" x14ac:dyDescent="0.15">
      <c r="A7" s="585" t="s">
        <v>212</v>
      </c>
      <c r="B7" s="586"/>
      <c r="C7" s="586"/>
      <c r="D7" s="587"/>
      <c r="E7" s="227" t="s">
        <v>147</v>
      </c>
      <c r="F7" s="581" t="s">
        <v>168</v>
      </c>
      <c r="G7" s="582"/>
      <c r="H7" s="398" t="s">
        <v>135</v>
      </c>
      <c r="I7" s="171" t="s">
        <v>135</v>
      </c>
      <c r="J7" s="171" t="s">
        <v>204</v>
      </c>
      <c r="K7" s="157"/>
      <c r="L7" s="366"/>
      <c r="M7" s="366"/>
      <c r="N7" s="367"/>
      <c r="O7" s="367"/>
      <c r="P7" s="367"/>
      <c r="Q7" s="189"/>
      <c r="R7" s="98"/>
      <c r="S7" s="98"/>
      <c r="T7" s="98"/>
      <c r="U7" s="11"/>
      <c r="V7" s="11"/>
      <c r="W7" s="11"/>
    </row>
    <row r="8" spans="1:23" s="99" customFormat="1" ht="54" customHeight="1" x14ac:dyDescent="0.15">
      <c r="A8" s="588" t="s">
        <v>148</v>
      </c>
      <c r="B8" s="589"/>
      <c r="C8" s="589"/>
      <c r="D8" s="590"/>
      <c r="E8" s="387" t="s">
        <v>60</v>
      </c>
      <c r="F8" s="579" t="s">
        <v>138</v>
      </c>
      <c r="G8" s="580"/>
      <c r="H8" s="181" t="s">
        <v>58</v>
      </c>
      <c r="I8" s="181" t="s">
        <v>58</v>
      </c>
      <c r="J8" s="181" t="s">
        <v>58</v>
      </c>
      <c r="K8" s="181"/>
      <c r="L8" s="181"/>
      <c r="M8" s="97"/>
      <c r="N8" s="104"/>
      <c r="O8" s="104"/>
      <c r="P8" s="104"/>
      <c r="Q8" s="189"/>
      <c r="R8" s="9"/>
      <c r="S8" s="9"/>
      <c r="T8" s="9"/>
      <c r="U8" s="9"/>
      <c r="V8" s="9"/>
    </row>
    <row r="9" spans="1:23" s="99" customFormat="1" ht="61.5" customHeight="1" x14ac:dyDescent="0.15">
      <c r="A9" s="588" t="s">
        <v>149</v>
      </c>
      <c r="B9" s="589"/>
      <c r="C9" s="589"/>
      <c r="D9" s="590"/>
      <c r="E9" s="385" t="s">
        <v>60</v>
      </c>
      <c r="F9" s="579" t="s">
        <v>160</v>
      </c>
      <c r="G9" s="580"/>
      <c r="H9" s="181" t="s">
        <v>58</v>
      </c>
      <c r="I9" s="181" t="s">
        <v>58</v>
      </c>
      <c r="J9" s="181" t="s">
        <v>58</v>
      </c>
      <c r="K9" s="181"/>
      <c r="L9" s="181"/>
      <c r="M9" s="97"/>
      <c r="N9" s="104"/>
      <c r="O9" s="104"/>
      <c r="P9" s="104"/>
      <c r="Q9" s="189"/>
      <c r="R9" s="162"/>
      <c r="S9" s="162"/>
      <c r="T9" s="162"/>
      <c r="U9" s="162"/>
      <c r="V9" s="162"/>
    </row>
    <row r="10" spans="1:23" s="99" customFormat="1" ht="54" customHeight="1" x14ac:dyDescent="0.15">
      <c r="A10" s="594" t="s">
        <v>161</v>
      </c>
      <c r="B10" s="595"/>
      <c r="C10" s="595"/>
      <c r="D10" s="596"/>
      <c r="E10" s="386" t="s">
        <v>60</v>
      </c>
      <c r="F10" s="579" t="s">
        <v>162</v>
      </c>
      <c r="G10" s="580"/>
      <c r="H10" s="181" t="s">
        <v>167</v>
      </c>
      <c r="I10" s="181" t="s">
        <v>167</v>
      </c>
      <c r="J10" s="181" t="s">
        <v>167</v>
      </c>
      <c r="K10" s="181"/>
      <c r="L10" s="97"/>
      <c r="M10" s="97"/>
      <c r="N10" s="104"/>
      <c r="O10" s="104"/>
      <c r="P10" s="104"/>
      <c r="Q10" s="189"/>
      <c r="R10" s="9"/>
      <c r="S10" s="9"/>
      <c r="T10" s="9"/>
      <c r="U10" s="9"/>
      <c r="V10" s="9"/>
    </row>
    <row r="11" spans="1:23" s="2" customFormat="1" ht="24.75" customHeight="1" x14ac:dyDescent="0.15">
      <c r="A11" s="561" t="s">
        <v>74</v>
      </c>
      <c r="B11" s="562"/>
      <c r="C11" s="562"/>
      <c r="D11" s="562"/>
      <c r="E11" s="562"/>
      <c r="F11" s="562"/>
      <c r="G11" s="562"/>
      <c r="H11" s="562"/>
      <c r="I11" s="562"/>
      <c r="J11" s="562"/>
      <c r="K11" s="562"/>
      <c r="L11" s="562"/>
      <c r="M11" s="562"/>
      <c r="N11" s="562"/>
      <c r="O11" s="562"/>
      <c r="P11" s="562"/>
      <c r="Q11" s="563"/>
      <c r="R11" s="15"/>
      <c r="S11" s="14"/>
      <c r="T11" s="14"/>
      <c r="U11" s="14"/>
      <c r="V11" s="14"/>
      <c r="W11" s="14"/>
    </row>
    <row r="12" spans="1:23" s="2" customFormat="1" ht="39" customHeight="1" x14ac:dyDescent="0.15">
      <c r="A12" s="190"/>
      <c r="B12" s="101" t="s">
        <v>5</v>
      </c>
      <c r="C12" s="184"/>
      <c r="D12" s="185" t="s">
        <v>125</v>
      </c>
      <c r="E12" s="175" t="s">
        <v>124</v>
      </c>
      <c r="F12" s="17" t="s">
        <v>13</v>
      </c>
      <c r="G12" s="186" t="s">
        <v>7</v>
      </c>
      <c r="H12" s="175" t="str">
        <f>H5</f>
        <v>INSIGNA BLUE
6730</v>
      </c>
      <c r="I12" s="175" t="str">
        <f>I5</f>
        <v>VIBRANT RED
8285</v>
      </c>
      <c r="J12" s="175" t="str">
        <f>J5</f>
        <v>BLACK
0247</v>
      </c>
      <c r="K12" s="175"/>
      <c r="L12" s="17" t="s">
        <v>8</v>
      </c>
      <c r="M12" s="17" t="s">
        <v>9</v>
      </c>
      <c r="N12" s="18" t="s">
        <v>10</v>
      </c>
      <c r="O12" s="17" t="s">
        <v>11</v>
      </c>
      <c r="P12" s="17" t="s">
        <v>12</v>
      </c>
      <c r="Q12" s="191" t="s">
        <v>23</v>
      </c>
      <c r="T12" s="16"/>
      <c r="U12" s="592"/>
      <c r="V12" s="592"/>
      <c r="W12" s="592"/>
    </row>
    <row r="13" spans="1:23" s="96" customFormat="1" ht="84.75" customHeight="1" x14ac:dyDescent="0.15">
      <c r="A13" s="597" t="s">
        <v>128</v>
      </c>
      <c r="B13" s="598"/>
      <c r="C13" s="599"/>
      <c r="D13" s="157"/>
      <c r="E13" s="171" t="s">
        <v>61</v>
      </c>
      <c r="F13" s="148" t="s">
        <v>59</v>
      </c>
      <c r="G13" s="170">
        <v>1</v>
      </c>
      <c r="H13" s="247" t="s">
        <v>214</v>
      </c>
      <c r="I13" s="247" t="s">
        <v>215</v>
      </c>
      <c r="J13" s="247" t="s">
        <v>216</v>
      </c>
      <c r="K13" s="247"/>
      <c r="L13" s="317"/>
      <c r="M13" s="317"/>
      <c r="N13" s="318"/>
      <c r="O13" s="317"/>
      <c r="P13" s="319"/>
      <c r="Q13" s="320"/>
    </row>
    <row r="14" spans="1:23" s="96" customFormat="1" ht="67.5" customHeight="1" x14ac:dyDescent="0.15">
      <c r="A14" s="602" t="s">
        <v>127</v>
      </c>
      <c r="B14" s="603"/>
      <c r="C14" s="604"/>
      <c r="D14" s="157"/>
      <c r="E14" s="157" t="s">
        <v>61</v>
      </c>
      <c r="F14" s="233" t="s">
        <v>157</v>
      </c>
      <c r="G14" s="159">
        <v>3</v>
      </c>
      <c r="H14" s="247">
        <v>196</v>
      </c>
      <c r="I14" s="247">
        <v>820</v>
      </c>
      <c r="J14" s="247">
        <v>580</v>
      </c>
      <c r="K14" s="247"/>
      <c r="L14" s="317"/>
      <c r="M14" s="317"/>
      <c r="N14" s="318"/>
      <c r="O14" s="317"/>
      <c r="P14" s="179"/>
      <c r="Q14" s="193"/>
    </row>
    <row r="15" spans="1:23" s="96" customFormat="1" ht="60" customHeight="1" x14ac:dyDescent="0.15">
      <c r="A15" s="597" t="s">
        <v>96</v>
      </c>
      <c r="B15" s="600"/>
      <c r="C15" s="601"/>
      <c r="D15" s="246" t="s">
        <v>97</v>
      </c>
      <c r="E15" s="170" t="s">
        <v>62</v>
      </c>
      <c r="F15" s="233" t="s">
        <v>156</v>
      </c>
      <c r="G15" s="170">
        <v>4</v>
      </c>
      <c r="H15" s="248" t="s">
        <v>169</v>
      </c>
      <c r="I15" s="171" t="s">
        <v>170</v>
      </c>
      <c r="J15" s="247" t="s">
        <v>171</v>
      </c>
      <c r="K15" s="171"/>
      <c r="L15" s="95"/>
      <c r="M15" s="95"/>
      <c r="N15" s="105"/>
      <c r="O15" s="95"/>
      <c r="P15" s="176"/>
      <c r="Q15" s="192"/>
    </row>
    <row r="16" spans="1:23" s="96" customFormat="1" ht="50.25" customHeight="1" x14ac:dyDescent="0.15">
      <c r="A16" s="552" t="s">
        <v>126</v>
      </c>
      <c r="B16" s="553"/>
      <c r="C16" s="554"/>
      <c r="D16" s="171"/>
      <c r="E16" s="170" t="s">
        <v>60</v>
      </c>
      <c r="F16" s="228" t="s">
        <v>88</v>
      </c>
      <c r="G16" s="170">
        <v>2</v>
      </c>
      <c r="H16" s="170" t="s">
        <v>58</v>
      </c>
      <c r="I16" s="170" t="s">
        <v>58</v>
      </c>
      <c r="J16" s="170" t="s">
        <v>58</v>
      </c>
      <c r="K16" s="170"/>
      <c r="L16" s="95"/>
      <c r="M16" s="95"/>
      <c r="N16" s="107"/>
      <c r="O16" s="105"/>
      <c r="P16" s="105"/>
      <c r="Q16" s="195"/>
    </row>
    <row r="17" spans="1:23" s="96" customFormat="1" ht="60" customHeight="1" x14ac:dyDescent="0.15">
      <c r="A17" s="606" t="s">
        <v>206</v>
      </c>
      <c r="B17" s="605"/>
      <c r="C17" s="605"/>
      <c r="D17" s="436" t="s">
        <v>205</v>
      </c>
      <c r="E17" s="436" t="s">
        <v>62</v>
      </c>
      <c r="F17" s="228" t="s">
        <v>89</v>
      </c>
      <c r="G17" s="170">
        <v>3</v>
      </c>
      <c r="H17" s="170" t="s">
        <v>58</v>
      </c>
      <c r="I17" s="170" t="s">
        <v>58</v>
      </c>
      <c r="J17" s="170" t="s">
        <v>58</v>
      </c>
      <c r="K17" s="170"/>
      <c r="L17" s="95"/>
      <c r="M17" s="95"/>
      <c r="N17" s="107"/>
      <c r="O17" s="105"/>
      <c r="P17" s="105"/>
      <c r="Q17" s="195"/>
    </row>
    <row r="18" spans="1:23" s="96" customFormat="1" ht="60" customHeight="1" x14ac:dyDescent="0.15">
      <c r="A18" s="552" t="s">
        <v>64</v>
      </c>
      <c r="B18" s="553"/>
      <c r="C18" s="554"/>
      <c r="D18" s="170"/>
      <c r="E18" s="170" t="s">
        <v>60</v>
      </c>
      <c r="F18" s="228" t="s">
        <v>90</v>
      </c>
      <c r="G18" s="170">
        <v>6</v>
      </c>
      <c r="H18" s="170" t="s">
        <v>63</v>
      </c>
      <c r="I18" s="170" t="s">
        <v>63</v>
      </c>
      <c r="J18" s="170" t="s">
        <v>63</v>
      </c>
      <c r="K18" s="170"/>
      <c r="L18" s="95"/>
      <c r="M18" s="95"/>
      <c r="N18" s="107"/>
      <c r="O18" s="105"/>
      <c r="P18" s="105"/>
      <c r="Q18" s="195"/>
    </row>
    <row r="19" spans="1:23" s="96" customFormat="1" ht="60" customHeight="1" x14ac:dyDescent="0.15">
      <c r="A19" s="605" t="s">
        <v>207</v>
      </c>
      <c r="B19" s="605"/>
      <c r="C19" s="605"/>
      <c r="D19" s="438" t="s">
        <v>208</v>
      </c>
      <c r="E19" s="438" t="s">
        <v>62</v>
      </c>
      <c r="F19" s="228" t="s">
        <v>104</v>
      </c>
      <c r="G19" s="170">
        <v>2</v>
      </c>
      <c r="H19" s="170" t="s">
        <v>58</v>
      </c>
      <c r="I19" s="170" t="s">
        <v>58</v>
      </c>
      <c r="J19" s="159" t="s">
        <v>58</v>
      </c>
      <c r="K19" s="159"/>
      <c r="L19" s="95"/>
      <c r="M19" s="95"/>
      <c r="N19" s="107"/>
      <c r="O19" s="105"/>
      <c r="P19" s="105"/>
      <c r="Q19" s="195"/>
    </row>
    <row r="20" spans="1:23" s="96" customFormat="1" ht="39.75" customHeight="1" x14ac:dyDescent="0.15">
      <c r="A20" s="549" t="s">
        <v>116</v>
      </c>
      <c r="B20" s="550"/>
      <c r="C20" s="551"/>
      <c r="D20" s="170"/>
      <c r="E20" s="170" t="s">
        <v>60</v>
      </c>
      <c r="F20" s="228" t="s">
        <v>119</v>
      </c>
      <c r="G20" s="170">
        <v>4</v>
      </c>
      <c r="H20" s="170" t="s">
        <v>58</v>
      </c>
      <c r="I20" s="170" t="s">
        <v>58</v>
      </c>
      <c r="J20" s="170" t="s">
        <v>58</v>
      </c>
      <c r="K20" s="170"/>
      <c r="L20" s="95"/>
      <c r="M20" s="95"/>
      <c r="N20" s="107"/>
      <c r="O20" s="105"/>
      <c r="P20" s="105"/>
      <c r="Q20" s="195"/>
    </row>
    <row r="21" spans="1:23" s="96" customFormat="1" ht="59.25" customHeight="1" x14ac:dyDescent="0.15">
      <c r="A21" s="549" t="s">
        <v>141</v>
      </c>
      <c r="B21" s="550"/>
      <c r="C21" s="551"/>
      <c r="D21" s="159"/>
      <c r="E21" s="157" t="s">
        <v>142</v>
      </c>
      <c r="F21" s="233" t="s">
        <v>143</v>
      </c>
      <c r="G21" s="159">
        <v>6</v>
      </c>
      <c r="H21" s="157" t="s">
        <v>172</v>
      </c>
      <c r="I21" s="157" t="s">
        <v>173</v>
      </c>
      <c r="J21" s="157" t="s">
        <v>174</v>
      </c>
      <c r="K21" s="157"/>
      <c r="L21" s="95"/>
      <c r="M21" s="95"/>
      <c r="N21" s="107"/>
      <c r="O21" s="105"/>
      <c r="P21" s="105"/>
      <c r="Q21" s="195"/>
    </row>
    <row r="22" spans="1:23" s="96" customFormat="1" ht="59.25" customHeight="1" x14ac:dyDescent="0.15">
      <c r="A22" s="549" t="s">
        <v>144</v>
      </c>
      <c r="B22" s="550"/>
      <c r="C22" s="551"/>
      <c r="D22" s="159"/>
      <c r="E22" s="157" t="s">
        <v>142</v>
      </c>
      <c r="F22" s="233" t="s">
        <v>145</v>
      </c>
      <c r="G22" s="159">
        <v>3</v>
      </c>
      <c r="H22" s="157" t="s">
        <v>172</v>
      </c>
      <c r="I22" s="157" t="s">
        <v>173</v>
      </c>
      <c r="J22" s="157" t="s">
        <v>174</v>
      </c>
      <c r="K22" s="157"/>
      <c r="L22" s="95"/>
      <c r="M22" s="95"/>
      <c r="N22" s="107"/>
      <c r="O22" s="105"/>
      <c r="P22" s="105"/>
      <c r="Q22" s="195"/>
    </row>
    <row r="23" spans="1:23" s="96" customFormat="1" ht="60" customHeight="1" x14ac:dyDescent="0.15">
      <c r="A23" s="552" t="s">
        <v>178</v>
      </c>
      <c r="B23" s="553"/>
      <c r="C23" s="554"/>
      <c r="D23" s="170"/>
      <c r="E23" s="157" t="s">
        <v>142</v>
      </c>
      <c r="F23" s="171" t="s">
        <v>65</v>
      </c>
      <c r="G23" s="170">
        <v>1</v>
      </c>
      <c r="H23" s="157" t="s">
        <v>172</v>
      </c>
      <c r="I23" s="157" t="s">
        <v>173</v>
      </c>
      <c r="J23" s="157" t="s">
        <v>174</v>
      </c>
      <c r="K23" s="157"/>
      <c r="L23" s="95"/>
      <c r="M23" s="95"/>
      <c r="N23" s="107"/>
      <c r="O23" s="105"/>
      <c r="P23" s="105"/>
      <c r="Q23" s="195"/>
    </row>
    <row r="24" spans="1:23" s="96" customFormat="1" ht="60" customHeight="1" x14ac:dyDescent="0.15">
      <c r="A24" s="552" t="s">
        <v>92</v>
      </c>
      <c r="B24" s="553"/>
      <c r="C24" s="554"/>
      <c r="D24" s="170"/>
      <c r="E24" s="157" t="s">
        <v>142</v>
      </c>
      <c r="F24" s="171" t="s">
        <v>66</v>
      </c>
      <c r="G24" s="170">
        <v>1</v>
      </c>
      <c r="H24" s="157" t="s">
        <v>172</v>
      </c>
      <c r="I24" s="157" t="s">
        <v>173</v>
      </c>
      <c r="J24" s="157" t="s">
        <v>174</v>
      </c>
      <c r="K24" s="157"/>
      <c r="L24" s="95"/>
      <c r="M24" s="95"/>
      <c r="N24" s="107"/>
      <c r="O24" s="105"/>
      <c r="P24" s="105"/>
      <c r="Q24" s="195"/>
    </row>
    <row r="25" spans="1:23" s="96" customFormat="1" ht="60" customHeight="1" x14ac:dyDescent="0.15">
      <c r="A25" s="552" t="s">
        <v>91</v>
      </c>
      <c r="B25" s="553"/>
      <c r="C25" s="554"/>
      <c r="D25" s="170"/>
      <c r="E25" s="157" t="s">
        <v>142</v>
      </c>
      <c r="F25" s="171" t="s">
        <v>67</v>
      </c>
      <c r="G25" s="170">
        <v>2</v>
      </c>
      <c r="H25" s="157" t="s">
        <v>172</v>
      </c>
      <c r="I25" s="157" t="s">
        <v>173</v>
      </c>
      <c r="J25" s="157" t="s">
        <v>174</v>
      </c>
      <c r="K25" s="157"/>
      <c r="L25" s="95"/>
      <c r="M25" s="95"/>
      <c r="N25" s="107"/>
      <c r="O25" s="105"/>
      <c r="P25" s="105"/>
      <c r="Q25" s="195"/>
    </row>
    <row r="26" spans="1:23" s="96" customFormat="1" ht="60" customHeight="1" x14ac:dyDescent="0.15">
      <c r="A26" s="552" t="s">
        <v>92</v>
      </c>
      <c r="B26" s="553"/>
      <c r="C26" s="554"/>
      <c r="D26" s="170"/>
      <c r="E26" s="157" t="s">
        <v>142</v>
      </c>
      <c r="F26" s="171" t="s">
        <v>68</v>
      </c>
      <c r="G26" s="170">
        <v>2</v>
      </c>
      <c r="H26" s="157" t="s">
        <v>172</v>
      </c>
      <c r="I26" s="157" t="s">
        <v>173</v>
      </c>
      <c r="J26" s="157" t="s">
        <v>174</v>
      </c>
      <c r="K26" s="157"/>
      <c r="L26" s="95"/>
      <c r="M26" s="95"/>
      <c r="N26" s="107"/>
      <c r="O26" s="105"/>
      <c r="P26" s="105"/>
      <c r="Q26" s="195"/>
    </row>
    <row r="27" spans="1:23" s="2" customFormat="1" ht="24.75" customHeight="1" x14ac:dyDescent="0.15">
      <c r="A27" s="561" t="s">
        <v>73</v>
      </c>
      <c r="B27" s="562"/>
      <c r="C27" s="562"/>
      <c r="D27" s="562"/>
      <c r="E27" s="562"/>
      <c r="F27" s="562"/>
      <c r="G27" s="562"/>
      <c r="H27" s="562"/>
      <c r="I27" s="562"/>
      <c r="J27" s="562"/>
      <c r="K27" s="562"/>
      <c r="L27" s="562"/>
      <c r="M27" s="562"/>
      <c r="N27" s="562"/>
      <c r="O27" s="562"/>
      <c r="P27" s="562"/>
      <c r="Q27" s="563"/>
      <c r="R27" s="15"/>
      <c r="S27" s="14"/>
      <c r="T27" s="14"/>
      <c r="U27" s="14"/>
      <c r="V27" s="14"/>
      <c r="W27" s="14"/>
    </row>
    <row r="28" spans="1:23" s="2" customFormat="1" ht="105.75" customHeight="1" x14ac:dyDescent="0.15">
      <c r="A28" s="593" t="s">
        <v>69</v>
      </c>
      <c r="B28" s="559"/>
      <c r="C28" s="560"/>
      <c r="D28" s="170"/>
      <c r="E28" s="170" t="s">
        <v>137</v>
      </c>
      <c r="F28" s="148" t="s">
        <v>72</v>
      </c>
      <c r="G28" s="170">
        <v>1</v>
      </c>
      <c r="H28" s="171" t="s">
        <v>175</v>
      </c>
      <c r="I28" s="171" t="s">
        <v>176</v>
      </c>
      <c r="J28" s="399" t="s">
        <v>177</v>
      </c>
      <c r="K28" s="171"/>
      <c r="L28" s="163"/>
      <c r="M28" s="163"/>
      <c r="N28" s="107"/>
      <c r="O28" s="106"/>
      <c r="P28" s="106"/>
      <c r="Q28" s="194"/>
      <c r="R28" s="15"/>
      <c r="S28" s="14"/>
      <c r="T28" s="14"/>
      <c r="U28" s="14"/>
      <c r="V28" s="14"/>
      <c r="W28" s="14"/>
    </row>
    <row r="29" spans="1:23" s="2" customFormat="1" ht="105.75" customHeight="1" x14ac:dyDescent="0.15">
      <c r="A29" s="593" t="s">
        <v>70</v>
      </c>
      <c r="B29" s="559"/>
      <c r="C29" s="560"/>
      <c r="D29" s="170"/>
      <c r="E29" s="170" t="s">
        <v>137</v>
      </c>
      <c r="F29" s="148" t="s">
        <v>71</v>
      </c>
      <c r="G29" s="170">
        <v>1</v>
      </c>
      <c r="H29" s="171" t="s">
        <v>175</v>
      </c>
      <c r="I29" s="171" t="s">
        <v>176</v>
      </c>
      <c r="J29" s="270" t="s">
        <v>177</v>
      </c>
      <c r="K29" s="171"/>
      <c r="L29" s="163"/>
      <c r="M29" s="163"/>
      <c r="N29" s="107"/>
      <c r="O29" s="106"/>
      <c r="P29" s="106"/>
      <c r="Q29" s="194"/>
      <c r="R29" s="15"/>
      <c r="S29" s="14"/>
      <c r="T29" s="14"/>
      <c r="U29" s="14"/>
      <c r="V29" s="14"/>
      <c r="W29" s="14"/>
    </row>
    <row r="30" spans="1:23" s="2" customFormat="1" ht="105.75" customHeight="1" x14ac:dyDescent="0.15">
      <c r="A30" s="558" t="s">
        <v>94</v>
      </c>
      <c r="B30" s="559"/>
      <c r="C30" s="560"/>
      <c r="D30" s="170" t="s">
        <v>95</v>
      </c>
      <c r="E30" s="170" t="s">
        <v>98</v>
      </c>
      <c r="F30" s="148" t="s">
        <v>87</v>
      </c>
      <c r="G30" s="170">
        <v>1</v>
      </c>
      <c r="H30" s="171" t="s">
        <v>139</v>
      </c>
      <c r="I30" s="171" t="s">
        <v>139</v>
      </c>
      <c r="J30" s="171" t="s">
        <v>139</v>
      </c>
      <c r="K30" s="171"/>
      <c r="L30" s="163"/>
      <c r="M30" s="163"/>
      <c r="N30" s="107"/>
      <c r="O30" s="106"/>
      <c r="P30" s="106"/>
      <c r="Q30" s="194"/>
      <c r="R30" s="15"/>
      <c r="S30" s="14"/>
      <c r="T30" s="14"/>
      <c r="U30" s="14"/>
      <c r="V30" s="14"/>
      <c r="W30" s="14"/>
    </row>
    <row r="31" spans="1:23" s="2" customFormat="1" ht="19.5" x14ac:dyDescent="0.15">
      <c r="A31" s="561" t="s">
        <v>123</v>
      </c>
      <c r="B31" s="562"/>
      <c r="C31" s="562"/>
      <c r="D31" s="562"/>
      <c r="E31" s="562"/>
      <c r="F31" s="562"/>
      <c r="G31" s="562"/>
      <c r="H31" s="562"/>
      <c r="I31" s="562"/>
      <c r="J31" s="562"/>
      <c r="K31" s="562"/>
      <c r="L31" s="562"/>
      <c r="M31" s="562"/>
      <c r="N31" s="562"/>
      <c r="O31" s="562"/>
      <c r="P31" s="562"/>
      <c r="Q31" s="563"/>
      <c r="R31" s="15"/>
      <c r="S31" s="14"/>
      <c r="T31" s="14"/>
      <c r="U31" s="14"/>
      <c r="V31" s="14"/>
      <c r="W31" s="14"/>
    </row>
    <row r="32" spans="1:23" s="96" customFormat="1" ht="106.5" customHeight="1" x14ac:dyDescent="0.15">
      <c r="A32" s="567" t="s">
        <v>209</v>
      </c>
      <c r="B32" s="567"/>
      <c r="C32" s="567"/>
      <c r="D32" s="439" t="s">
        <v>210</v>
      </c>
      <c r="E32" s="422" t="s">
        <v>117</v>
      </c>
      <c r="F32" s="158" t="s">
        <v>76</v>
      </c>
      <c r="G32" s="159">
        <v>1</v>
      </c>
      <c r="H32" s="564" t="s">
        <v>77</v>
      </c>
      <c r="I32" s="565"/>
      <c r="J32" s="565"/>
      <c r="K32" s="566"/>
      <c r="L32" s="163"/>
      <c r="M32" s="163"/>
      <c r="N32" s="107"/>
      <c r="O32" s="106"/>
      <c r="P32" s="106"/>
      <c r="Q32" s="194"/>
    </row>
    <row r="33" spans="1:23" s="96" customFormat="1" ht="92.25" customHeight="1" x14ac:dyDescent="0.15">
      <c r="A33" s="546" t="s">
        <v>201</v>
      </c>
      <c r="B33" s="572"/>
      <c r="C33" s="573"/>
      <c r="D33" s="430" t="s">
        <v>200</v>
      </c>
      <c r="E33" s="422" t="s">
        <v>117</v>
      </c>
      <c r="F33" s="158" t="s">
        <v>76</v>
      </c>
      <c r="G33" s="159">
        <v>1</v>
      </c>
      <c r="H33" s="564" t="s">
        <v>140</v>
      </c>
      <c r="I33" s="565"/>
      <c r="J33" s="565"/>
      <c r="K33" s="566"/>
      <c r="L33" s="163"/>
      <c r="M33" s="163"/>
      <c r="N33" s="107"/>
      <c r="O33" s="106"/>
      <c r="P33" s="106"/>
      <c r="Q33" s="194"/>
    </row>
    <row r="34" spans="1:23" s="96" customFormat="1" ht="99" customHeight="1" x14ac:dyDescent="0.15">
      <c r="A34" s="555" t="s">
        <v>80</v>
      </c>
      <c r="B34" s="556"/>
      <c r="C34" s="557"/>
      <c r="D34" s="170" t="s">
        <v>79</v>
      </c>
      <c r="E34" s="171" t="s">
        <v>60</v>
      </c>
      <c r="F34" s="148" t="s">
        <v>83</v>
      </c>
      <c r="G34" s="170">
        <v>1</v>
      </c>
      <c r="H34" s="564" t="s">
        <v>84</v>
      </c>
      <c r="I34" s="565"/>
      <c r="J34" s="565"/>
      <c r="K34" s="566"/>
      <c r="L34" s="163"/>
      <c r="M34" s="163"/>
      <c r="N34" s="107"/>
      <c r="O34" s="106"/>
      <c r="P34" s="106"/>
      <c r="Q34" s="194"/>
    </row>
    <row r="35" spans="1:23" s="2" customFormat="1" ht="19.5" x14ac:dyDescent="0.15">
      <c r="A35" s="561" t="s">
        <v>53</v>
      </c>
      <c r="B35" s="562"/>
      <c r="C35" s="562"/>
      <c r="D35" s="562"/>
      <c r="E35" s="562"/>
      <c r="F35" s="562"/>
      <c r="G35" s="562"/>
      <c r="H35" s="562"/>
      <c r="I35" s="562"/>
      <c r="J35" s="562"/>
      <c r="K35" s="562"/>
      <c r="L35" s="562"/>
      <c r="M35" s="562"/>
      <c r="N35" s="562"/>
      <c r="O35" s="562"/>
      <c r="P35" s="562"/>
      <c r="Q35" s="563"/>
      <c r="R35" s="15"/>
      <c r="S35" s="14"/>
      <c r="T35" s="14"/>
      <c r="U35" s="14"/>
      <c r="V35" s="14"/>
      <c r="W35" s="14"/>
    </row>
    <row r="36" spans="1:23" s="96" customFormat="1" ht="195" customHeight="1" x14ac:dyDescent="0.15">
      <c r="A36" s="546" t="s">
        <v>180</v>
      </c>
      <c r="B36" s="572"/>
      <c r="C36" s="573"/>
      <c r="D36" s="435" t="s">
        <v>181</v>
      </c>
      <c r="E36" s="227" t="s">
        <v>98</v>
      </c>
      <c r="F36" s="234" t="s">
        <v>182</v>
      </c>
      <c r="G36" s="170">
        <v>1</v>
      </c>
      <c r="H36" s="564" t="s">
        <v>140</v>
      </c>
      <c r="I36" s="565"/>
      <c r="J36" s="565"/>
      <c r="K36" s="566"/>
      <c r="L36" s="163"/>
      <c r="M36" s="163"/>
      <c r="N36" s="107" t="s">
        <v>54</v>
      </c>
      <c r="O36" s="106"/>
      <c r="P36" s="106"/>
      <c r="Q36" s="194"/>
    </row>
    <row r="37" spans="1:23" s="96" customFormat="1" ht="195" customHeight="1" x14ac:dyDescent="0.15">
      <c r="A37" s="576" t="s">
        <v>78</v>
      </c>
      <c r="B37" s="577"/>
      <c r="C37" s="578"/>
      <c r="D37" s="440" t="s">
        <v>217</v>
      </c>
      <c r="E37" s="441" t="s">
        <v>98</v>
      </c>
      <c r="F37" s="234" t="s">
        <v>218</v>
      </c>
      <c r="G37" s="442">
        <v>1</v>
      </c>
      <c r="H37" s="544" t="s">
        <v>140</v>
      </c>
      <c r="I37" s="545"/>
      <c r="J37" s="545"/>
      <c r="K37" s="545"/>
      <c r="L37" s="163"/>
      <c r="M37" s="163"/>
      <c r="N37" s="107"/>
      <c r="O37" s="106"/>
      <c r="P37" s="106"/>
      <c r="Q37" s="194"/>
    </row>
    <row r="38" spans="1:23" s="96" customFormat="1" ht="195" customHeight="1" x14ac:dyDescent="0.15">
      <c r="A38" s="546" t="s">
        <v>219</v>
      </c>
      <c r="B38" s="547"/>
      <c r="C38" s="548"/>
      <c r="D38" s="443" t="s">
        <v>220</v>
      </c>
      <c r="E38" s="441" t="s">
        <v>98</v>
      </c>
      <c r="F38" s="234" t="s">
        <v>221</v>
      </c>
      <c r="G38" s="170">
        <v>1</v>
      </c>
      <c r="H38" s="544" t="s">
        <v>140</v>
      </c>
      <c r="I38" s="545"/>
      <c r="J38" s="545"/>
      <c r="K38" s="545"/>
      <c r="L38" s="163"/>
      <c r="M38" s="163"/>
      <c r="N38" s="107"/>
      <c r="O38" s="106"/>
      <c r="P38" s="106"/>
      <c r="Q38" s="194"/>
    </row>
    <row r="39" spans="1:23" s="96" customFormat="1" ht="191.25" customHeight="1" x14ac:dyDescent="0.15">
      <c r="A39" s="574" t="s">
        <v>114</v>
      </c>
      <c r="B39" s="574"/>
      <c r="C39" s="575"/>
      <c r="D39" s="265" t="s">
        <v>115</v>
      </c>
      <c r="E39" s="270" t="s">
        <v>98</v>
      </c>
      <c r="F39" s="234" t="s">
        <v>183</v>
      </c>
      <c r="G39" s="170">
        <v>1</v>
      </c>
      <c r="H39" s="564" t="s">
        <v>140</v>
      </c>
      <c r="I39" s="565"/>
      <c r="J39" s="565"/>
      <c r="K39" s="566"/>
      <c r="L39" s="163"/>
      <c r="M39" s="163"/>
      <c r="N39" s="107"/>
      <c r="O39" s="106"/>
      <c r="P39" s="106"/>
      <c r="Q39" s="194"/>
    </row>
    <row r="40" spans="1:23" s="96" customFormat="1" ht="91.5" customHeight="1" x14ac:dyDescent="0.15">
      <c r="A40" s="571" t="s">
        <v>81</v>
      </c>
      <c r="B40" s="556"/>
      <c r="C40" s="557"/>
      <c r="D40" s="170"/>
      <c r="E40" s="171" t="s">
        <v>60</v>
      </c>
      <c r="F40" s="234"/>
      <c r="G40" s="170">
        <v>2</v>
      </c>
      <c r="H40" s="564"/>
      <c r="I40" s="565"/>
      <c r="J40" s="565"/>
      <c r="K40" s="566"/>
      <c r="L40" s="163"/>
      <c r="M40" s="163"/>
      <c r="N40" s="107"/>
      <c r="O40" s="106"/>
      <c r="P40" s="106"/>
      <c r="Q40" s="194"/>
    </row>
    <row r="41" spans="1:23" s="96" customFormat="1" ht="89.25" customHeight="1" x14ac:dyDescent="0.15">
      <c r="A41" s="555" t="s">
        <v>118</v>
      </c>
      <c r="B41" s="556"/>
      <c r="C41" s="557"/>
      <c r="D41" s="170"/>
      <c r="E41" s="171" t="s">
        <v>60</v>
      </c>
      <c r="F41" s="228"/>
      <c r="G41" s="170">
        <v>1</v>
      </c>
      <c r="H41" s="303"/>
      <c r="I41" s="303"/>
      <c r="J41" s="303"/>
      <c r="K41" s="303"/>
      <c r="L41" s="163"/>
      <c r="M41" s="163"/>
      <c r="N41" s="107"/>
      <c r="O41" s="106"/>
      <c r="P41" s="106"/>
      <c r="Q41" s="194"/>
    </row>
    <row r="42" spans="1:23" s="96" customFormat="1" ht="99.75" customHeight="1" x14ac:dyDescent="0.15">
      <c r="A42" s="571" t="s">
        <v>82</v>
      </c>
      <c r="B42" s="556"/>
      <c r="C42" s="557"/>
      <c r="D42" s="170"/>
      <c r="E42" s="171" t="s">
        <v>60</v>
      </c>
      <c r="F42" s="234"/>
      <c r="G42" s="170">
        <v>1</v>
      </c>
      <c r="H42" s="564"/>
      <c r="I42" s="565"/>
      <c r="J42" s="565"/>
      <c r="K42" s="566"/>
      <c r="L42" s="163"/>
      <c r="M42" s="163"/>
      <c r="N42" s="107"/>
      <c r="O42" s="106"/>
      <c r="P42" s="106"/>
      <c r="Q42" s="194"/>
    </row>
    <row r="43" spans="1:23" s="96" customFormat="1" ht="75" customHeight="1" thickBot="1" x14ac:dyDescent="0.2">
      <c r="A43" s="196"/>
      <c r="B43" s="197"/>
      <c r="C43" s="198"/>
      <c r="D43" s="102"/>
      <c r="E43" s="199" t="s">
        <v>60</v>
      </c>
      <c r="F43" s="235"/>
      <c r="G43" s="102">
        <v>1</v>
      </c>
      <c r="H43" s="568"/>
      <c r="I43" s="569"/>
      <c r="J43" s="569"/>
      <c r="K43" s="570"/>
      <c r="L43" s="103"/>
      <c r="M43" s="103"/>
      <c r="N43" s="200"/>
      <c r="O43" s="201"/>
      <c r="P43" s="201"/>
      <c r="Q43" s="202"/>
    </row>
    <row r="44" spans="1:23" s="10" customFormat="1" ht="15.75" x14ac:dyDescent="0.25">
      <c r="H44" s="19"/>
      <c r="I44" s="19"/>
      <c r="J44" s="19"/>
      <c r="K44" s="19"/>
    </row>
    <row r="45" spans="1:23" s="2" customFormat="1" ht="15.75" x14ac:dyDescent="0.25">
      <c r="H45" s="23"/>
      <c r="I45" s="23"/>
      <c r="J45" s="23"/>
      <c r="K45" s="23"/>
    </row>
    <row r="46" spans="1:23" s="1" customFormat="1" x14ac:dyDescent="0.15">
      <c r="H46" s="22"/>
      <c r="I46" s="22"/>
      <c r="J46" s="22"/>
      <c r="K46" s="22"/>
    </row>
    <row r="47" spans="1:23" s="1" customFormat="1" x14ac:dyDescent="0.15">
      <c r="H47" s="22"/>
      <c r="I47" s="22"/>
      <c r="J47" s="22"/>
      <c r="K47" s="22"/>
    </row>
  </sheetData>
  <mergeCells count="55">
    <mergeCell ref="U12:W12"/>
    <mergeCell ref="A11:Q11"/>
    <mergeCell ref="F10:G10"/>
    <mergeCell ref="A28:C28"/>
    <mergeCell ref="A29:C29"/>
    <mergeCell ref="A10:D10"/>
    <mergeCell ref="A13:C13"/>
    <mergeCell ref="A15:C15"/>
    <mergeCell ref="A14:C14"/>
    <mergeCell ref="A26:C26"/>
    <mergeCell ref="A16:C16"/>
    <mergeCell ref="A20:C20"/>
    <mergeCell ref="A19:C19"/>
    <mergeCell ref="A17:C17"/>
    <mergeCell ref="A18:C18"/>
    <mergeCell ref="A21:C21"/>
    <mergeCell ref="C1:K1"/>
    <mergeCell ref="F8:G8"/>
    <mergeCell ref="F9:G9"/>
    <mergeCell ref="F6:G6"/>
    <mergeCell ref="A3:D3"/>
    <mergeCell ref="A6:D6"/>
    <mergeCell ref="A8:D8"/>
    <mergeCell ref="A9:D9"/>
    <mergeCell ref="A7:D7"/>
    <mergeCell ref="F7:G7"/>
    <mergeCell ref="E2:H2"/>
    <mergeCell ref="H43:K43"/>
    <mergeCell ref="H42:K42"/>
    <mergeCell ref="A27:Q27"/>
    <mergeCell ref="A40:C40"/>
    <mergeCell ref="A42:C42"/>
    <mergeCell ref="A35:Q35"/>
    <mergeCell ref="H32:K32"/>
    <mergeCell ref="H33:K33"/>
    <mergeCell ref="H40:K40"/>
    <mergeCell ref="A41:C41"/>
    <mergeCell ref="A33:C33"/>
    <mergeCell ref="A39:C39"/>
    <mergeCell ref="H39:K39"/>
    <mergeCell ref="A36:C36"/>
    <mergeCell ref="H36:K36"/>
    <mergeCell ref="A37:C37"/>
    <mergeCell ref="H37:K37"/>
    <mergeCell ref="A38:C38"/>
    <mergeCell ref="A22:C22"/>
    <mergeCell ref="A23:C23"/>
    <mergeCell ref="A24:C24"/>
    <mergeCell ref="A25:C25"/>
    <mergeCell ref="A34:C34"/>
    <mergeCell ref="A30:C30"/>
    <mergeCell ref="A31:Q31"/>
    <mergeCell ref="H34:K34"/>
    <mergeCell ref="A32:C32"/>
    <mergeCell ref="H38:K38"/>
  </mergeCells>
  <phoneticPr fontId="60" type="noConversion"/>
  <printOptions horizontalCentered="1"/>
  <pageMargins left="0.23622047244094491" right="0.23622047244094491" top="0" bottom="0" header="0.31496062992125984" footer="0.31496062992125984"/>
  <pageSetup paperSize="9" scale="5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8"/>
  <sheetViews>
    <sheetView showGridLines="0" view="pageBreakPreview" topLeftCell="A4" zoomScale="65" zoomScaleNormal="85" zoomScaleSheetLayoutView="65" workbookViewId="0">
      <selection activeCell="H6" sqref="H6:L6"/>
    </sheetView>
  </sheetViews>
  <sheetFormatPr defaultColWidth="12" defaultRowHeight="11.25" x14ac:dyDescent="0.15"/>
  <cols>
    <col min="1" max="1" width="12.1640625" customWidth="1"/>
    <col min="2" max="2" width="22.6640625" customWidth="1"/>
    <col min="4" max="4" width="17" customWidth="1"/>
    <col min="5" max="5" width="16.5" customWidth="1"/>
    <col min="6" max="6" width="15.83203125" customWidth="1"/>
    <col min="8" max="8" width="26" customWidth="1"/>
    <col min="9" max="9" width="24.33203125" customWidth="1"/>
    <col min="11" max="11" width="22" customWidth="1"/>
    <col min="12" max="12" width="26.33203125" customWidth="1"/>
  </cols>
  <sheetData>
    <row r="1" spans="1:12" s="1" customFormat="1" ht="42.75" customHeight="1" thickBot="1" x14ac:dyDescent="0.2">
      <c r="A1" s="33"/>
      <c r="B1" s="30"/>
      <c r="C1" s="30"/>
      <c r="D1" s="29"/>
      <c r="E1" s="87" t="s">
        <v>15</v>
      </c>
      <c r="F1" s="30"/>
      <c r="G1" s="30"/>
      <c r="H1" s="30"/>
      <c r="I1" s="30"/>
      <c r="J1" s="32" t="str">
        <f>'TECHNICAL SHEET GARMENT'!J1</f>
        <v>WINTER 2018/19</v>
      </c>
      <c r="K1" s="30"/>
      <c r="L1" s="31"/>
    </row>
    <row r="2" spans="1:12" s="4" customFormat="1" ht="19.5" x14ac:dyDescent="0.15">
      <c r="A2" s="149" t="str">
        <f>'TECHNICAL SHEET GARMENT'!A2</f>
        <v>LFV11301</v>
      </c>
      <c r="B2" s="88"/>
      <c r="C2" s="88"/>
      <c r="D2" s="89"/>
      <c r="E2" s="88"/>
      <c r="F2" s="88"/>
      <c r="G2" s="88"/>
      <c r="H2" s="88"/>
      <c r="I2" s="88"/>
      <c r="J2" s="88" t="s">
        <v>2</v>
      </c>
      <c r="K2" s="90" t="str">
        <f>'TECHNICAL SHEET GARMENT'!K2</f>
        <v>V1BULK</v>
      </c>
      <c r="L2" s="91"/>
    </row>
    <row r="3" spans="1:12" s="3" customFormat="1" ht="16.5" x14ac:dyDescent="0.15">
      <c r="A3" s="609" t="str">
        <f>'TECHNICAL SHEET GARMENT'!A3:I3</f>
        <v>FABRIC / SUPPLIER :  DT-1693 / DRYTEX</v>
      </c>
      <c r="B3" s="610"/>
      <c r="C3" s="610"/>
      <c r="D3" s="610"/>
      <c r="E3" s="67"/>
      <c r="F3" s="67"/>
      <c r="G3" s="67"/>
      <c r="H3" s="67"/>
      <c r="I3" s="67"/>
      <c r="J3" s="67" t="s">
        <v>14</v>
      </c>
      <c r="K3" s="67"/>
      <c r="L3" s="120" t="str">
        <f>'TECHNICAL SHEET GARMENT'!L3</f>
        <v>Marjorie</v>
      </c>
    </row>
    <row r="4" spans="1:12" s="3" customFormat="1" ht="17.25" thickBot="1" x14ac:dyDescent="0.2">
      <c r="A4" s="147" t="s">
        <v>1</v>
      </c>
      <c r="B4" s="53">
        <f ca="1">'TECHNICAL SHEET GARMENT'!B4</f>
        <v>43108</v>
      </c>
      <c r="C4" s="70"/>
      <c r="D4" s="70"/>
      <c r="E4" s="70"/>
      <c r="F4" s="70"/>
      <c r="G4" s="70"/>
      <c r="H4" s="70"/>
      <c r="I4" s="70"/>
      <c r="J4" s="92" t="str">
        <f>'TECHNICAL SHEET GARMENT'!J4</f>
        <v xml:space="preserve">SUPPLIER : </v>
      </c>
      <c r="K4" s="70"/>
      <c r="L4" s="321" t="str">
        <f>'TECHNICAL SHEET GARMENT'!L4</f>
        <v>PRIMA CHANNEL</v>
      </c>
    </row>
    <row r="5" spans="1:12" s="3" customFormat="1" ht="20.25" thickBot="1" x14ac:dyDescent="0.2">
      <c r="A5" s="203" t="s">
        <v>13</v>
      </c>
      <c r="B5" s="182"/>
      <c r="C5" s="183"/>
      <c r="D5" s="183"/>
      <c r="E5" s="183"/>
      <c r="F5" s="86"/>
      <c r="G5" s="86"/>
      <c r="H5" s="204"/>
      <c r="I5" s="205" t="s">
        <v>6</v>
      </c>
      <c r="J5" s="206"/>
      <c r="K5" s="207"/>
      <c r="L5" s="208"/>
    </row>
    <row r="6" spans="1:12" s="1" customFormat="1" ht="189" customHeight="1" thickBot="1" x14ac:dyDescent="0.2">
      <c r="A6" s="607" t="s">
        <v>69</v>
      </c>
      <c r="B6" s="611"/>
      <c r="C6" s="611"/>
      <c r="D6" s="611"/>
      <c r="E6" s="611"/>
      <c r="F6" s="611"/>
      <c r="G6" s="612"/>
      <c r="H6" s="613" t="s">
        <v>163</v>
      </c>
      <c r="I6" s="614"/>
      <c r="J6" s="614"/>
      <c r="K6" s="614"/>
      <c r="L6" s="615"/>
    </row>
    <row r="7" spans="1:12" s="1" customFormat="1" ht="184.5" customHeight="1" thickBot="1" x14ac:dyDescent="0.2">
      <c r="A7" s="616" t="s">
        <v>70</v>
      </c>
      <c r="B7" s="617"/>
      <c r="C7" s="617"/>
      <c r="D7" s="617"/>
      <c r="E7" s="617"/>
      <c r="F7" s="617"/>
      <c r="G7" s="618"/>
      <c r="H7" s="613" t="s">
        <v>85</v>
      </c>
      <c r="I7" s="614"/>
      <c r="J7" s="614"/>
      <c r="K7" s="614"/>
      <c r="L7" s="615"/>
    </row>
    <row r="8" spans="1:12" s="1" customFormat="1" ht="109.5" customHeight="1" thickBot="1" x14ac:dyDescent="0.2">
      <c r="A8" s="607" t="s">
        <v>94</v>
      </c>
      <c r="B8" s="608"/>
      <c r="C8" s="608"/>
      <c r="D8" s="333"/>
      <c r="E8" s="333"/>
      <c r="F8" s="333"/>
      <c r="G8" s="334"/>
      <c r="H8" s="353" t="s">
        <v>134</v>
      </c>
      <c r="I8" s="335"/>
      <c r="J8" s="335"/>
      <c r="K8" s="335"/>
      <c r="L8" s="336"/>
    </row>
  </sheetData>
  <mergeCells count="6">
    <mergeCell ref="A8:C8"/>
    <mergeCell ref="A3:D3"/>
    <mergeCell ref="A6:G6"/>
    <mergeCell ref="H6:L6"/>
    <mergeCell ref="A7:G7"/>
    <mergeCell ref="H7:L7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1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P40"/>
  <sheetViews>
    <sheetView showGridLines="0" view="pageBreakPreview" topLeftCell="D34" zoomScale="60" zoomScaleNormal="85" workbookViewId="0">
      <selection activeCell="H66" sqref="H66"/>
    </sheetView>
  </sheetViews>
  <sheetFormatPr defaultColWidth="12" defaultRowHeight="11.25" x14ac:dyDescent="0.15"/>
  <cols>
    <col min="1" max="1" width="5" style="108" customWidth="1"/>
    <col min="2" max="2" width="17.83203125" style="108" customWidth="1"/>
    <col min="3" max="3" width="33.33203125" style="108" customWidth="1"/>
    <col min="4" max="4" width="12" style="108"/>
    <col min="5" max="5" width="19.33203125" style="108" customWidth="1"/>
    <col min="6" max="6" width="71" style="108" bestFit="1" customWidth="1"/>
    <col min="7" max="7" width="21" style="108" customWidth="1"/>
    <col min="8" max="13" width="15.83203125" style="108" customWidth="1"/>
    <col min="14" max="14" width="15.83203125" style="165" customWidth="1"/>
    <col min="15" max="16" width="12.6640625" style="108" customWidth="1"/>
    <col min="17" max="16384" width="12" style="108"/>
  </cols>
  <sheetData>
    <row r="1" spans="1:16" s="114" customFormat="1" ht="42.75" customHeight="1" thickBot="1" x14ac:dyDescent="0.2">
      <c r="A1" s="112"/>
      <c r="B1" s="113"/>
      <c r="C1" s="113"/>
      <c r="D1" s="539" t="s">
        <v>33</v>
      </c>
      <c r="E1" s="539"/>
      <c r="F1" s="539"/>
      <c r="G1" s="539"/>
      <c r="H1" s="539"/>
      <c r="I1" s="539"/>
      <c r="J1" s="539"/>
      <c r="K1" s="539"/>
      <c r="L1" s="528" t="str">
        <f>'TECHNICAL SHEET GARMENT'!J1</f>
        <v>WINTER 2018/19</v>
      </c>
      <c r="M1" s="528"/>
      <c r="N1" s="528"/>
      <c r="O1" s="529"/>
    </row>
    <row r="2" spans="1:16" s="4" customFormat="1" ht="21.75" customHeight="1" x14ac:dyDescent="0.15">
      <c r="A2" s="93"/>
      <c r="B2" s="90" t="str">
        <f>'TECHNICAL SHEET GARMENT'!A2</f>
        <v>LFV11301</v>
      </c>
      <c r="C2" s="88"/>
      <c r="D2" s="88"/>
      <c r="E2" s="131"/>
      <c r="F2" s="620"/>
      <c r="G2" s="620"/>
      <c r="H2" s="620"/>
      <c r="I2" s="620"/>
      <c r="J2" s="88"/>
      <c r="K2" s="88"/>
      <c r="L2" s="88" t="s">
        <v>2</v>
      </c>
      <c r="M2" s="88"/>
      <c r="N2" s="311" t="str">
        <f>'TECHNICAL SHEET GARMENT'!K2</f>
        <v>V1BULK</v>
      </c>
      <c r="O2" s="324"/>
    </row>
    <row r="3" spans="1:16" s="3" customFormat="1" ht="21.75" customHeight="1" x14ac:dyDescent="0.15">
      <c r="A3" s="73"/>
      <c r="B3" s="619" t="str">
        <f>'TECHNICAL SHEET GARMENT'!A3</f>
        <v>FABRIC / SUPPLIER :  DT-1693 / DRYTEX</v>
      </c>
      <c r="C3" s="619"/>
      <c r="D3" s="619"/>
      <c r="E3" s="619"/>
      <c r="F3" s="67"/>
      <c r="G3" s="67"/>
      <c r="H3" s="67"/>
      <c r="I3" s="67"/>
      <c r="J3" s="67"/>
      <c r="K3" s="67"/>
      <c r="L3" s="67" t="s">
        <v>14</v>
      </c>
      <c r="M3" s="74"/>
      <c r="N3" s="117" t="str">
        <f>'TECHNICAL SHEET GARMENT'!L3</f>
        <v>Marjorie</v>
      </c>
      <c r="O3" s="120"/>
    </row>
    <row r="4" spans="1:16" s="3" customFormat="1" ht="21.75" customHeight="1" thickBot="1" x14ac:dyDescent="0.2">
      <c r="A4" s="75"/>
      <c r="B4" s="178" t="s">
        <v>1</v>
      </c>
      <c r="C4" s="69">
        <f ca="1">'TECHNICAL SHEET GARMENT'!B4</f>
        <v>43108</v>
      </c>
      <c r="D4" s="70"/>
      <c r="E4" s="70"/>
      <c r="F4" s="70"/>
      <c r="G4" s="70"/>
      <c r="H4" s="70"/>
      <c r="I4" s="70"/>
      <c r="J4" s="70"/>
      <c r="K4" s="70"/>
      <c r="L4" s="92" t="str">
        <f>'TECHNICAL SHEET GARMENT'!J4</f>
        <v xml:space="preserve">SUPPLIER : </v>
      </c>
      <c r="M4" s="76"/>
      <c r="N4" s="323" t="str">
        <f>'TECHNICAL SHEET GARMENT'!L4</f>
        <v>PRIMA CHANNEL</v>
      </c>
      <c r="O4" s="321"/>
    </row>
    <row r="5" spans="1:16" s="114" customFormat="1" ht="16.5" x14ac:dyDescent="0.15">
      <c r="A5" s="135"/>
      <c r="B5" s="1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325"/>
    </row>
    <row r="6" spans="1:16" ht="17.25" thickBot="1" x14ac:dyDescent="0.3">
      <c r="A6" s="168"/>
      <c r="B6" s="27" t="s">
        <v>17</v>
      </c>
      <c r="C6" s="166"/>
      <c r="D6" s="166"/>
      <c r="E6" s="166"/>
      <c r="F6" s="166"/>
      <c r="G6" s="166"/>
      <c r="H6" s="428" t="s">
        <v>199</v>
      </c>
      <c r="I6" s="429"/>
      <c r="J6" s="166"/>
      <c r="K6" s="166"/>
      <c r="L6" s="166"/>
      <c r="M6" s="166"/>
      <c r="N6" s="166"/>
      <c r="O6" s="169"/>
      <c r="P6" s="109"/>
    </row>
    <row r="7" spans="1:16" ht="19.5" thickBot="1" x14ac:dyDescent="0.2">
      <c r="B7" s="621" t="s">
        <v>13</v>
      </c>
      <c r="C7" s="622"/>
      <c r="D7" s="622"/>
      <c r="E7" s="622"/>
      <c r="F7" s="622"/>
      <c r="G7" s="623"/>
      <c r="H7" s="624"/>
      <c r="I7" s="625"/>
      <c r="J7" s="625"/>
      <c r="K7" s="625"/>
      <c r="L7" s="625"/>
      <c r="M7" s="625"/>
      <c r="N7" s="625"/>
      <c r="O7" s="626"/>
    </row>
    <row r="8" spans="1:16" ht="28.5" x14ac:dyDescent="0.15">
      <c r="B8" s="403" t="s">
        <v>25</v>
      </c>
      <c r="C8" s="404"/>
      <c r="D8" s="404"/>
      <c r="E8" s="404"/>
      <c r="F8" s="404"/>
      <c r="G8" s="405" t="s">
        <v>18</v>
      </c>
      <c r="H8" s="489" t="s">
        <v>184</v>
      </c>
      <c r="I8" s="489" t="s">
        <v>8</v>
      </c>
      <c r="J8" s="489" t="s">
        <v>9</v>
      </c>
      <c r="K8" s="490" t="s">
        <v>10</v>
      </c>
      <c r="L8" s="491" t="s">
        <v>11</v>
      </c>
      <c r="M8" s="492" t="s">
        <v>12</v>
      </c>
      <c r="N8" s="493" t="s">
        <v>23</v>
      </c>
      <c r="O8" s="494" t="s">
        <v>185</v>
      </c>
    </row>
    <row r="9" spans="1:16" ht="30" x14ac:dyDescent="0.15">
      <c r="B9" s="406" t="s">
        <v>35</v>
      </c>
      <c r="C9" s="407" t="s">
        <v>186</v>
      </c>
      <c r="D9" s="408"/>
      <c r="E9" s="409"/>
      <c r="F9" s="480" t="s">
        <v>257</v>
      </c>
      <c r="G9" s="283" t="s">
        <v>21</v>
      </c>
      <c r="H9" s="495">
        <f>K9-5.4</f>
        <v>35.6</v>
      </c>
      <c r="I9" s="495">
        <f>K9-3.6</f>
        <v>37.4</v>
      </c>
      <c r="J9" s="496">
        <f>K9-1.8</f>
        <v>39.200000000000003</v>
      </c>
      <c r="K9" s="497">
        <v>41</v>
      </c>
      <c r="L9" s="496">
        <f>K9+1.8</f>
        <v>42.8</v>
      </c>
      <c r="M9" s="496">
        <f>K9+3.6</f>
        <v>44.6</v>
      </c>
      <c r="N9" s="496">
        <f>K9+5.4</f>
        <v>46.4</v>
      </c>
      <c r="O9" s="498">
        <f>K9+7.2</f>
        <v>48.2</v>
      </c>
    </row>
    <row r="10" spans="1:16" ht="28.5" x14ac:dyDescent="0.15">
      <c r="B10" s="410" t="s">
        <v>36</v>
      </c>
      <c r="C10" s="285" t="s">
        <v>19</v>
      </c>
      <c r="D10" s="271"/>
      <c r="E10" s="274"/>
      <c r="F10" s="481" t="s">
        <v>229</v>
      </c>
      <c r="G10" s="282" t="s">
        <v>20</v>
      </c>
      <c r="H10" s="499">
        <f>K10-9</f>
        <v>50</v>
      </c>
      <c r="I10" s="499">
        <f>SUM(K10-6)</f>
        <v>53</v>
      </c>
      <c r="J10" s="500">
        <f>SUM(K10-3)</f>
        <v>56</v>
      </c>
      <c r="K10" s="497">
        <v>59</v>
      </c>
      <c r="L10" s="500">
        <f>SUM(K10+3)</f>
        <v>62</v>
      </c>
      <c r="M10" s="496">
        <f>SUM(K10+6)</f>
        <v>65</v>
      </c>
      <c r="N10" s="496">
        <f>K10+9</f>
        <v>68</v>
      </c>
      <c r="O10" s="498">
        <f>K10+12</f>
        <v>71</v>
      </c>
    </row>
    <row r="11" spans="1:16" ht="30" x14ac:dyDescent="0.15">
      <c r="B11" s="410" t="s">
        <v>37</v>
      </c>
      <c r="C11" s="285" t="s">
        <v>187</v>
      </c>
      <c r="D11" s="271"/>
      <c r="E11" s="274"/>
      <c r="F11" s="481" t="s">
        <v>258</v>
      </c>
      <c r="G11" s="282" t="s">
        <v>20</v>
      </c>
      <c r="H11" s="499">
        <f>K11-9</f>
        <v>48</v>
      </c>
      <c r="I11" s="499">
        <f>SUM(K11-6)</f>
        <v>51</v>
      </c>
      <c r="J11" s="500">
        <f>SUM(K11-3)</f>
        <v>54</v>
      </c>
      <c r="K11" s="497">
        <v>57</v>
      </c>
      <c r="L11" s="500">
        <f>SUM(K11+3)</f>
        <v>60</v>
      </c>
      <c r="M11" s="496">
        <f>SUM(K11+6)</f>
        <v>63</v>
      </c>
      <c r="N11" s="496">
        <f>K11+9</f>
        <v>66</v>
      </c>
      <c r="O11" s="498">
        <f>K11+12</f>
        <v>69</v>
      </c>
    </row>
    <row r="12" spans="1:16" ht="28.5" x14ac:dyDescent="0.15">
      <c r="B12" s="410" t="s">
        <v>38</v>
      </c>
      <c r="C12" s="285" t="s">
        <v>188</v>
      </c>
      <c r="D12" s="271"/>
      <c r="E12" s="274"/>
      <c r="F12" s="481" t="s">
        <v>230</v>
      </c>
      <c r="G12" s="282" t="s">
        <v>20</v>
      </c>
      <c r="H12" s="499">
        <f>K12-9</f>
        <v>48</v>
      </c>
      <c r="I12" s="499">
        <f>SUM(K12-6)</f>
        <v>51</v>
      </c>
      <c r="J12" s="500">
        <f>SUM(K12-3)</f>
        <v>54</v>
      </c>
      <c r="K12" s="497">
        <v>57</v>
      </c>
      <c r="L12" s="500">
        <f>SUM(K12+3)</f>
        <v>60</v>
      </c>
      <c r="M12" s="496">
        <f>SUM(K12+6)</f>
        <v>63</v>
      </c>
      <c r="N12" s="496">
        <f>K12+9</f>
        <v>66</v>
      </c>
      <c r="O12" s="498">
        <f>K12+12</f>
        <v>69</v>
      </c>
    </row>
    <row r="13" spans="1:16" ht="28.5" x14ac:dyDescent="0.15">
      <c r="B13" s="411" t="s">
        <v>103</v>
      </c>
      <c r="C13" s="412" t="s">
        <v>107</v>
      </c>
      <c r="D13" s="413"/>
      <c r="E13" s="287"/>
      <c r="F13" s="482" t="s">
        <v>231</v>
      </c>
      <c r="G13" s="283" t="s">
        <v>20</v>
      </c>
      <c r="H13" s="495">
        <f>K13-4</f>
        <v>70</v>
      </c>
      <c r="I13" s="495">
        <f>SUM(K13-2)</f>
        <v>72</v>
      </c>
      <c r="J13" s="496">
        <f>SUM(K13)</f>
        <v>74</v>
      </c>
      <c r="K13" s="497">
        <v>74</v>
      </c>
      <c r="L13" s="496">
        <f>SUM(K13)</f>
        <v>74</v>
      </c>
      <c r="M13" s="496">
        <f>SUM(K13+2)</f>
        <v>76</v>
      </c>
      <c r="N13" s="496">
        <f>K13+4</f>
        <v>78</v>
      </c>
      <c r="O13" s="498">
        <f>K13+6</f>
        <v>80</v>
      </c>
    </row>
    <row r="14" spans="1:16" ht="28.5" x14ac:dyDescent="0.15">
      <c r="B14" s="289" t="s">
        <v>150</v>
      </c>
      <c r="C14" s="388" t="s">
        <v>151</v>
      </c>
      <c r="D14" s="287"/>
      <c r="E14" s="287"/>
      <c r="F14" s="482" t="s">
        <v>232</v>
      </c>
      <c r="G14" s="283" t="s">
        <v>152</v>
      </c>
      <c r="H14" s="495">
        <f>K14-2.25</f>
        <v>10.25</v>
      </c>
      <c r="I14" s="495">
        <f>SUM(K14-1.5)</f>
        <v>11</v>
      </c>
      <c r="J14" s="496">
        <f>SUM(K14-0.75)</f>
        <v>11.75</v>
      </c>
      <c r="K14" s="497">
        <v>12.5</v>
      </c>
      <c r="L14" s="496">
        <f>SUM(K14+0.75)</f>
        <v>13.25</v>
      </c>
      <c r="M14" s="496">
        <f>SUM(K14+1.5)</f>
        <v>14</v>
      </c>
      <c r="N14" s="496">
        <f>K14+2.25</f>
        <v>14.75</v>
      </c>
      <c r="O14" s="498">
        <f>K14+3</f>
        <v>15.5</v>
      </c>
    </row>
    <row r="15" spans="1:16" ht="28.5" x14ac:dyDescent="0.15">
      <c r="B15" s="389" t="s">
        <v>153</v>
      </c>
      <c r="C15" s="390" t="s">
        <v>189</v>
      </c>
      <c r="D15" s="391"/>
      <c r="E15" s="391"/>
      <c r="F15" s="483" t="s">
        <v>233</v>
      </c>
      <c r="G15" s="392" t="s">
        <v>152</v>
      </c>
      <c r="H15" s="495">
        <f>K15-2.25</f>
        <v>22.75</v>
      </c>
      <c r="I15" s="501">
        <f>SUM(K15-1.5)</f>
        <v>23.5</v>
      </c>
      <c r="J15" s="502">
        <f>SUM(K15-0.75)</f>
        <v>24.25</v>
      </c>
      <c r="K15" s="497">
        <v>25</v>
      </c>
      <c r="L15" s="502">
        <f>SUM(K15+0.75)</f>
        <v>25.75</v>
      </c>
      <c r="M15" s="502">
        <f>SUM(K15+1.5)</f>
        <v>26.5</v>
      </c>
      <c r="N15" s="502">
        <f>K15+2.25</f>
        <v>27.25</v>
      </c>
      <c r="O15" s="498">
        <f>K15+3</f>
        <v>28</v>
      </c>
    </row>
    <row r="16" spans="1:16" ht="28.5" x14ac:dyDescent="0.15">
      <c r="B16" s="410" t="s">
        <v>39</v>
      </c>
      <c r="C16" s="285" t="s">
        <v>24</v>
      </c>
      <c r="D16" s="271"/>
      <c r="E16" s="274"/>
      <c r="F16" s="481" t="s">
        <v>234</v>
      </c>
      <c r="G16" s="282" t="s">
        <v>21</v>
      </c>
      <c r="H16" s="499">
        <f>K16-3</f>
        <v>21.5</v>
      </c>
      <c r="I16" s="499">
        <f>SUM(K16-2)</f>
        <v>22.5</v>
      </c>
      <c r="J16" s="500">
        <f>SUM(K16-1)</f>
        <v>23.5</v>
      </c>
      <c r="K16" s="497">
        <v>24.5</v>
      </c>
      <c r="L16" s="500">
        <f>SUM(K16+1)</f>
        <v>25.5</v>
      </c>
      <c r="M16" s="500">
        <f>SUM(K16+2)</f>
        <v>26.5</v>
      </c>
      <c r="N16" s="500">
        <f>SUM(K16+3)</f>
        <v>27.5</v>
      </c>
      <c r="O16" s="503">
        <f>K16+4</f>
        <v>28.5</v>
      </c>
    </row>
    <row r="17" spans="2:15" ht="28.5" x14ac:dyDescent="0.15">
      <c r="B17" s="410" t="s">
        <v>40</v>
      </c>
      <c r="C17" s="285" t="s">
        <v>108</v>
      </c>
      <c r="D17" s="271"/>
      <c r="E17" s="274"/>
      <c r="F17" s="481" t="s">
        <v>235</v>
      </c>
      <c r="G17" s="282" t="s">
        <v>21</v>
      </c>
      <c r="H17" s="499">
        <f>K17-2.25</f>
        <v>16.25</v>
      </c>
      <c r="I17" s="499">
        <f>SUM(K17-1.5)</f>
        <v>17</v>
      </c>
      <c r="J17" s="500">
        <f>SUM(K17-0.75)</f>
        <v>17.75</v>
      </c>
      <c r="K17" s="497">
        <v>18.5</v>
      </c>
      <c r="L17" s="500">
        <f>SUM(K17+0.75)</f>
        <v>19.25</v>
      </c>
      <c r="M17" s="500">
        <f>SUM(K17+1.5)</f>
        <v>20</v>
      </c>
      <c r="N17" s="500">
        <f>SUM(K17+2.25)</f>
        <v>20.75</v>
      </c>
      <c r="O17" s="503">
        <f>K17+3</f>
        <v>21.5</v>
      </c>
    </row>
    <row r="18" spans="2:15" ht="28.5" x14ac:dyDescent="0.15">
      <c r="B18" s="410" t="s">
        <v>41</v>
      </c>
      <c r="C18" s="285" t="s">
        <v>190</v>
      </c>
      <c r="D18" s="271"/>
      <c r="E18" s="274"/>
      <c r="F18" s="481" t="s">
        <v>236</v>
      </c>
      <c r="G18" s="282" t="s">
        <v>21</v>
      </c>
      <c r="H18" s="499">
        <f>K18-1.8</f>
        <v>12.7</v>
      </c>
      <c r="I18" s="499">
        <f>SUM(K18-1.2)</f>
        <v>13.3</v>
      </c>
      <c r="J18" s="500">
        <f>SUM(K18-0.6)</f>
        <v>13.9</v>
      </c>
      <c r="K18" s="497">
        <v>14.5</v>
      </c>
      <c r="L18" s="500">
        <f>SUM(K18+0.6)</f>
        <v>15.1</v>
      </c>
      <c r="M18" s="500">
        <f>SUM(K18+1.2)</f>
        <v>15.7</v>
      </c>
      <c r="N18" s="500">
        <f>SUM(K18+1.8)</f>
        <v>16.3</v>
      </c>
      <c r="O18" s="503">
        <f>K18+2.4</f>
        <v>16.899999999999999</v>
      </c>
    </row>
    <row r="19" spans="2:15" ht="28.5" x14ac:dyDescent="0.15">
      <c r="B19" s="289" t="s">
        <v>43</v>
      </c>
      <c r="C19" s="292" t="s">
        <v>155</v>
      </c>
      <c r="D19" s="293"/>
      <c r="E19" s="294"/>
      <c r="F19" s="484" t="s">
        <v>237</v>
      </c>
      <c r="G19" s="283" t="s">
        <v>20</v>
      </c>
      <c r="H19" s="495">
        <f>K19-2.4</f>
        <v>64.599999999999994</v>
      </c>
      <c r="I19" s="495">
        <f>SUM(K19-1.6)</f>
        <v>65.400000000000006</v>
      </c>
      <c r="J19" s="496">
        <f>SUM(K19-0.8)</f>
        <v>66.2</v>
      </c>
      <c r="K19" s="497">
        <v>67</v>
      </c>
      <c r="L19" s="496">
        <f>SUM(K19+0.8)</f>
        <v>67.8</v>
      </c>
      <c r="M19" s="496">
        <f>SUM(K19+1.6)</f>
        <v>68.599999999999994</v>
      </c>
      <c r="N19" s="496">
        <f>SUM(K19+2.4)</f>
        <v>69.400000000000006</v>
      </c>
      <c r="O19" s="498">
        <f>K19+3.2</f>
        <v>70.2</v>
      </c>
    </row>
    <row r="20" spans="2:15" ht="28.5" x14ac:dyDescent="0.15">
      <c r="B20" s="414" t="s">
        <v>27</v>
      </c>
      <c r="C20" s="415"/>
      <c r="D20" s="415"/>
      <c r="E20" s="415"/>
      <c r="F20" s="478"/>
      <c r="G20" s="416"/>
      <c r="H20" s="504"/>
      <c r="I20" s="504"/>
      <c r="J20" s="504"/>
      <c r="K20" s="505"/>
      <c r="L20" s="504"/>
      <c r="M20" s="506"/>
      <c r="N20" s="507"/>
      <c r="O20" s="508"/>
    </row>
    <row r="21" spans="2:15" ht="30" x14ac:dyDescent="0.15">
      <c r="B21" s="406" t="s">
        <v>44</v>
      </c>
      <c r="C21" s="417" t="s">
        <v>191</v>
      </c>
      <c r="D21" s="408"/>
      <c r="E21" s="409"/>
      <c r="F21" s="480" t="s">
        <v>259</v>
      </c>
      <c r="G21" s="283" t="s">
        <v>21</v>
      </c>
      <c r="H21" s="495">
        <f>K21-5.4</f>
        <v>39.1</v>
      </c>
      <c r="I21" s="495">
        <f>K21-3.6</f>
        <v>40.9</v>
      </c>
      <c r="J21" s="496">
        <f>K21-1.8</f>
        <v>42.7</v>
      </c>
      <c r="K21" s="497">
        <v>44.5</v>
      </c>
      <c r="L21" s="496">
        <f>K21+1.8</f>
        <v>46.3</v>
      </c>
      <c r="M21" s="496">
        <f>K21+3.6</f>
        <v>48.1</v>
      </c>
      <c r="N21" s="496">
        <f>K21+5.4</f>
        <v>49.9</v>
      </c>
      <c r="O21" s="498">
        <f>K21+7.2</f>
        <v>51.7</v>
      </c>
    </row>
    <row r="22" spans="2:15" ht="28.5" x14ac:dyDescent="0.15">
      <c r="B22" s="354" t="s">
        <v>9</v>
      </c>
      <c r="C22" s="418" t="s">
        <v>22</v>
      </c>
      <c r="D22" s="293"/>
      <c r="E22" s="294"/>
      <c r="F22" s="484" t="s">
        <v>238</v>
      </c>
      <c r="G22" s="283" t="s">
        <v>20</v>
      </c>
      <c r="H22" s="495">
        <f>K22-4</f>
        <v>70</v>
      </c>
      <c r="I22" s="495">
        <f>SUM(K22-2)</f>
        <v>72</v>
      </c>
      <c r="J22" s="496">
        <f>SUM(K22)</f>
        <v>74</v>
      </c>
      <c r="K22" s="497">
        <v>74</v>
      </c>
      <c r="L22" s="496">
        <f>SUM(K22)</f>
        <v>74</v>
      </c>
      <c r="M22" s="496">
        <f>SUM(K22+2)</f>
        <v>76</v>
      </c>
      <c r="N22" s="496">
        <f>K22+4</f>
        <v>78</v>
      </c>
      <c r="O22" s="498">
        <f>K22+6</f>
        <v>80</v>
      </c>
    </row>
    <row r="23" spans="2:15" ht="28.5" x14ac:dyDescent="0.15">
      <c r="B23" s="414" t="s">
        <v>28</v>
      </c>
      <c r="C23" s="415"/>
      <c r="D23" s="415"/>
      <c r="E23" s="415"/>
      <c r="F23" s="478"/>
      <c r="G23" s="416"/>
      <c r="H23" s="504"/>
      <c r="I23" s="504"/>
      <c r="J23" s="504"/>
      <c r="K23" s="505"/>
      <c r="L23" s="504"/>
      <c r="M23" s="506"/>
      <c r="N23" s="507"/>
      <c r="O23" s="508"/>
    </row>
    <row r="24" spans="2:15" ht="28.5" x14ac:dyDescent="0.15">
      <c r="B24" s="273" t="s">
        <v>99</v>
      </c>
      <c r="C24" s="275" t="s">
        <v>100</v>
      </c>
      <c r="D24" s="281"/>
      <c r="E24" s="276"/>
      <c r="F24" s="485" t="s">
        <v>239</v>
      </c>
      <c r="G24" s="282" t="s">
        <v>20</v>
      </c>
      <c r="H24" s="499">
        <f>K24-1.8</f>
        <v>19.2</v>
      </c>
      <c r="I24" s="499">
        <f>SUM(K24-1.2)</f>
        <v>19.8</v>
      </c>
      <c r="J24" s="500">
        <f>SUM(K24-0.6)</f>
        <v>20.399999999999999</v>
      </c>
      <c r="K24" s="509">
        <v>21</v>
      </c>
      <c r="L24" s="500">
        <f>SUM(K24+0.6)</f>
        <v>21.6</v>
      </c>
      <c r="M24" s="496">
        <f>SUM(K24+1.2)</f>
        <v>22.2</v>
      </c>
      <c r="N24" s="496">
        <f>K24+1.8</f>
        <v>22.8</v>
      </c>
      <c r="O24" s="498">
        <f>K24+2.4</f>
        <v>23.4</v>
      </c>
    </row>
    <row r="25" spans="2:15" ht="28.5" x14ac:dyDescent="0.15">
      <c r="B25" s="273" t="s">
        <v>101</v>
      </c>
      <c r="C25" s="275" t="s">
        <v>102</v>
      </c>
      <c r="D25" s="281"/>
      <c r="E25" s="276"/>
      <c r="F25" s="485" t="s">
        <v>240</v>
      </c>
      <c r="G25" s="282" t="s">
        <v>20</v>
      </c>
      <c r="H25" s="499">
        <f>K25-0.9</f>
        <v>8.1</v>
      </c>
      <c r="I25" s="499">
        <f>SUM(K25-0.6)</f>
        <v>8.4</v>
      </c>
      <c r="J25" s="500">
        <f>SUM(K25-0.3)</f>
        <v>8.6999999999999993</v>
      </c>
      <c r="K25" s="509">
        <v>9</v>
      </c>
      <c r="L25" s="500">
        <f>SUM(K25+0.3)</f>
        <v>9.3000000000000007</v>
      </c>
      <c r="M25" s="496">
        <f>SUM(K25+0.6)</f>
        <v>9.6</v>
      </c>
      <c r="N25" s="496">
        <f>K25+0.9</f>
        <v>9.9</v>
      </c>
      <c r="O25" s="498">
        <f>K25+1.2</f>
        <v>10.199999999999999</v>
      </c>
    </row>
    <row r="26" spans="2:15" ht="28.5" x14ac:dyDescent="0.15">
      <c r="B26" s="273" t="s">
        <v>45</v>
      </c>
      <c r="C26" s="275" t="s">
        <v>192</v>
      </c>
      <c r="D26" s="281"/>
      <c r="E26" s="276"/>
      <c r="F26" s="485" t="s">
        <v>241</v>
      </c>
      <c r="G26" s="282" t="s">
        <v>20</v>
      </c>
      <c r="H26" s="499">
        <f>K26-4.5</f>
        <v>48.5</v>
      </c>
      <c r="I26" s="499">
        <f>SUM(K26-3)</f>
        <v>50</v>
      </c>
      <c r="J26" s="500">
        <f>SUM(K26-1.5)</f>
        <v>51.5</v>
      </c>
      <c r="K26" s="509">
        <v>53</v>
      </c>
      <c r="L26" s="500">
        <f>SUM(K26+1.5)</f>
        <v>54.5</v>
      </c>
      <c r="M26" s="500">
        <f>SUM(K26+3)</f>
        <v>56</v>
      </c>
      <c r="N26" s="500">
        <f>SUM(K26+4.5)</f>
        <v>57.5</v>
      </c>
      <c r="O26" s="503">
        <f>K26+6</f>
        <v>59</v>
      </c>
    </row>
    <row r="27" spans="2:15" ht="28.5" x14ac:dyDescent="0.15">
      <c r="B27" s="273" t="s">
        <v>47</v>
      </c>
      <c r="C27" s="286" t="s">
        <v>48</v>
      </c>
      <c r="D27" s="271"/>
      <c r="E27" s="274"/>
      <c r="F27" s="481" t="s">
        <v>242</v>
      </c>
      <c r="G27" s="282" t="s">
        <v>20</v>
      </c>
      <c r="H27" s="499">
        <f>K27-4.5</f>
        <v>47.5</v>
      </c>
      <c r="I27" s="499">
        <f>SUM(K27-3)</f>
        <v>49</v>
      </c>
      <c r="J27" s="500">
        <f>SUM(K27-1.5)</f>
        <v>50.5</v>
      </c>
      <c r="K27" s="509">
        <v>52</v>
      </c>
      <c r="L27" s="500">
        <f>SUM(K27+1.5)</f>
        <v>53.5</v>
      </c>
      <c r="M27" s="500">
        <f>SUM(K27+3)</f>
        <v>55</v>
      </c>
      <c r="N27" s="500">
        <f>SUM(K27+4.5)</f>
        <v>56.5</v>
      </c>
      <c r="O27" s="503">
        <f>K27+6</f>
        <v>58</v>
      </c>
    </row>
    <row r="28" spans="2:15" ht="28.5" x14ac:dyDescent="0.15">
      <c r="B28" s="273" t="s">
        <v>49</v>
      </c>
      <c r="C28" s="286" t="s">
        <v>193</v>
      </c>
      <c r="D28" s="271"/>
      <c r="E28" s="274"/>
      <c r="F28" s="481" t="s">
        <v>243</v>
      </c>
      <c r="G28" s="282" t="s">
        <v>21</v>
      </c>
      <c r="H28" s="510">
        <f t="shared" ref="H28:J29" si="0">I28</f>
        <v>9</v>
      </c>
      <c r="I28" s="510">
        <f t="shared" si="0"/>
        <v>9</v>
      </c>
      <c r="J28" s="510">
        <f t="shared" si="0"/>
        <v>9</v>
      </c>
      <c r="K28" s="509">
        <v>9</v>
      </c>
      <c r="L28" s="510">
        <f t="shared" ref="L28:O29" si="1">K28</f>
        <v>9</v>
      </c>
      <c r="M28" s="510">
        <f t="shared" si="1"/>
        <v>9</v>
      </c>
      <c r="N28" s="510">
        <f t="shared" si="1"/>
        <v>9</v>
      </c>
      <c r="O28" s="511">
        <f t="shared" si="1"/>
        <v>9</v>
      </c>
    </row>
    <row r="29" spans="2:15" ht="28.5" x14ac:dyDescent="0.15">
      <c r="B29" s="284" t="s">
        <v>50</v>
      </c>
      <c r="C29" s="272" t="s">
        <v>34</v>
      </c>
      <c r="D29" s="277"/>
      <c r="E29" s="278"/>
      <c r="F29" s="486" t="s">
        <v>244</v>
      </c>
      <c r="G29" s="282" t="s">
        <v>21</v>
      </c>
      <c r="H29" s="510">
        <f t="shared" si="0"/>
        <v>9</v>
      </c>
      <c r="I29" s="510">
        <f t="shared" si="0"/>
        <v>9</v>
      </c>
      <c r="J29" s="510">
        <f t="shared" si="0"/>
        <v>9</v>
      </c>
      <c r="K29" s="509">
        <v>9</v>
      </c>
      <c r="L29" s="510">
        <f t="shared" si="1"/>
        <v>9</v>
      </c>
      <c r="M29" s="510">
        <f t="shared" si="1"/>
        <v>9</v>
      </c>
      <c r="N29" s="510">
        <f t="shared" si="1"/>
        <v>9</v>
      </c>
      <c r="O29" s="511">
        <f t="shared" si="1"/>
        <v>9</v>
      </c>
    </row>
    <row r="30" spans="2:15" ht="28.5" x14ac:dyDescent="0.15">
      <c r="B30" s="414" t="s">
        <v>31</v>
      </c>
      <c r="C30" s="415"/>
      <c r="D30" s="415"/>
      <c r="E30" s="415"/>
      <c r="F30" s="478"/>
      <c r="G30" s="416"/>
      <c r="H30" s="504"/>
      <c r="I30" s="504"/>
      <c r="J30" s="504"/>
      <c r="K30" s="505"/>
      <c r="L30" s="504"/>
      <c r="M30" s="506"/>
      <c r="N30" s="507"/>
      <c r="O30" s="508"/>
    </row>
    <row r="31" spans="2:15" ht="28.5" x14ac:dyDescent="0.15">
      <c r="B31" s="273" t="s">
        <v>51</v>
      </c>
      <c r="C31" s="275" t="s">
        <v>30</v>
      </c>
      <c r="D31" s="281"/>
      <c r="E31" s="276"/>
      <c r="F31" s="485" t="s">
        <v>245</v>
      </c>
      <c r="G31" s="282" t="s">
        <v>20</v>
      </c>
      <c r="H31" s="499">
        <f>K31-1.8</f>
        <v>48.2</v>
      </c>
      <c r="I31" s="499">
        <f>SUM(K31-1.2)</f>
        <v>48.8</v>
      </c>
      <c r="J31" s="500">
        <f>SUM(K31-0.6)</f>
        <v>49.4</v>
      </c>
      <c r="K31" s="509">
        <v>50</v>
      </c>
      <c r="L31" s="500">
        <f>SUM(K31+0.6)</f>
        <v>50.6</v>
      </c>
      <c r="M31" s="496">
        <f>SUM(K31+1.2)</f>
        <v>51.2</v>
      </c>
      <c r="N31" s="496">
        <f>K31+1.8</f>
        <v>51.8</v>
      </c>
      <c r="O31" s="498">
        <f>K31+2.4</f>
        <v>52.4</v>
      </c>
    </row>
    <row r="32" spans="2:15" ht="28.5" x14ac:dyDescent="0.15">
      <c r="B32" s="273" t="s">
        <v>52</v>
      </c>
      <c r="C32" s="286" t="s">
        <v>120</v>
      </c>
      <c r="D32" s="271"/>
      <c r="E32" s="274"/>
      <c r="F32" s="481" t="s">
        <v>246</v>
      </c>
      <c r="G32" s="282" t="s">
        <v>21</v>
      </c>
      <c r="H32" s="499">
        <f>K32-2.1</f>
        <v>23.9</v>
      </c>
      <c r="I32" s="499">
        <f>SUM(K32-1.4)</f>
        <v>24.6</v>
      </c>
      <c r="J32" s="500">
        <f>SUM(K32-0.7)</f>
        <v>25.3</v>
      </c>
      <c r="K32" s="509">
        <v>26</v>
      </c>
      <c r="L32" s="500">
        <f>SUM(K32+0.7)</f>
        <v>26.7</v>
      </c>
      <c r="M32" s="500">
        <f>SUM(K32+1.4)</f>
        <v>27.4</v>
      </c>
      <c r="N32" s="500">
        <f>K32+2.1</f>
        <v>28.1</v>
      </c>
      <c r="O32" s="503">
        <f>K32+2.7</f>
        <v>28.7</v>
      </c>
    </row>
    <row r="33" spans="2:15" ht="28.5" x14ac:dyDescent="0.15">
      <c r="B33" s="284" t="s">
        <v>129</v>
      </c>
      <c r="C33" s="272" t="s">
        <v>130</v>
      </c>
      <c r="D33" s="277"/>
      <c r="E33" s="278"/>
      <c r="F33" s="486" t="s">
        <v>247</v>
      </c>
      <c r="G33" s="332" t="s">
        <v>21</v>
      </c>
      <c r="H33" s="499">
        <f t="shared" ref="H33:I34" si="2">SUM(J33)</f>
        <v>33.5</v>
      </c>
      <c r="I33" s="499">
        <f t="shared" si="2"/>
        <v>33.5</v>
      </c>
      <c r="J33" s="500">
        <f>SUM(K33)</f>
        <v>33.5</v>
      </c>
      <c r="K33" s="509">
        <v>33.5</v>
      </c>
      <c r="L33" s="500">
        <f>SUM(K33+0.45)</f>
        <v>33.950000000000003</v>
      </c>
      <c r="M33" s="496">
        <f>SUM(K33+0.9)</f>
        <v>34.4</v>
      </c>
      <c r="N33" s="496">
        <f>K33+1.35</f>
        <v>34.85</v>
      </c>
      <c r="O33" s="498">
        <f>K33+1.8</f>
        <v>35.299999999999997</v>
      </c>
    </row>
    <row r="34" spans="2:15" ht="28.5" x14ac:dyDescent="0.15">
      <c r="B34" s="273" t="s">
        <v>110</v>
      </c>
      <c r="C34" s="285" t="s">
        <v>111</v>
      </c>
      <c r="D34" s="271"/>
      <c r="E34" s="274"/>
      <c r="F34" s="487" t="s">
        <v>248</v>
      </c>
      <c r="G34" s="282" t="s">
        <v>21</v>
      </c>
      <c r="H34" s="499">
        <f t="shared" si="2"/>
        <v>36</v>
      </c>
      <c r="I34" s="499">
        <f t="shared" si="2"/>
        <v>36</v>
      </c>
      <c r="J34" s="500">
        <f>SUM(K34)</f>
        <v>36</v>
      </c>
      <c r="K34" s="509">
        <v>36</v>
      </c>
      <c r="L34" s="500">
        <f>SUM(K34+0.45)</f>
        <v>36.450000000000003</v>
      </c>
      <c r="M34" s="496">
        <f>SUM(K34+0.9)</f>
        <v>36.9</v>
      </c>
      <c r="N34" s="496">
        <f>K34+1.35</f>
        <v>37.35</v>
      </c>
      <c r="O34" s="498">
        <f>K34+1.8</f>
        <v>37.799999999999997</v>
      </c>
    </row>
    <row r="35" spans="2:15" ht="30" x14ac:dyDescent="0.15">
      <c r="B35" s="419" t="s">
        <v>194</v>
      </c>
      <c r="C35" s="420"/>
      <c r="D35" s="420"/>
      <c r="E35" s="420"/>
      <c r="F35" s="479"/>
      <c r="G35" s="421"/>
      <c r="H35" s="512"/>
      <c r="I35" s="504"/>
      <c r="J35" s="504"/>
      <c r="K35" s="505"/>
      <c r="L35" s="504"/>
      <c r="M35" s="506"/>
      <c r="N35" s="513"/>
      <c r="O35" s="514"/>
    </row>
    <row r="36" spans="2:15" ht="28.5" x14ac:dyDescent="0.15">
      <c r="B36" s="406" t="s">
        <v>112</v>
      </c>
      <c r="C36" s="417" t="s">
        <v>113</v>
      </c>
      <c r="D36" s="408"/>
      <c r="E36" s="409"/>
      <c r="F36" s="480" t="s">
        <v>249</v>
      </c>
      <c r="G36" s="283" t="s">
        <v>21</v>
      </c>
      <c r="H36" s="495">
        <f>K36-4</f>
        <v>70</v>
      </c>
      <c r="I36" s="495">
        <f>SUM(K36-2)</f>
        <v>72</v>
      </c>
      <c r="J36" s="496">
        <f>SUM(K36)</f>
        <v>74</v>
      </c>
      <c r="K36" s="497">
        <v>74</v>
      </c>
      <c r="L36" s="496">
        <f>SUM(K36)</f>
        <v>74</v>
      </c>
      <c r="M36" s="496">
        <f>SUM(K36+2)</f>
        <v>76</v>
      </c>
      <c r="N36" s="496">
        <f>K36+4</f>
        <v>78</v>
      </c>
      <c r="O36" s="498">
        <f>K36+6</f>
        <v>80</v>
      </c>
    </row>
    <row r="37" spans="2:15" ht="30" x14ac:dyDescent="0.15">
      <c r="B37" s="273" t="s">
        <v>195</v>
      </c>
      <c r="C37" s="275" t="s">
        <v>196</v>
      </c>
      <c r="D37" s="281"/>
      <c r="E37" s="276"/>
      <c r="F37" s="485" t="s">
        <v>250</v>
      </c>
      <c r="G37" s="282" t="s">
        <v>21</v>
      </c>
      <c r="H37" s="515">
        <f>K37-1</f>
        <v>17</v>
      </c>
      <c r="I37" s="515">
        <f>SUM(K37-1)</f>
        <v>17</v>
      </c>
      <c r="J37" s="515">
        <f>K37</f>
        <v>18</v>
      </c>
      <c r="K37" s="497">
        <v>18</v>
      </c>
      <c r="L37" s="515">
        <f>K37</f>
        <v>18</v>
      </c>
      <c r="M37" s="516">
        <f>SUM(K37+1)</f>
        <v>19</v>
      </c>
      <c r="N37" s="515">
        <f>SUM(K37+1)</f>
        <v>19</v>
      </c>
      <c r="O37" s="517">
        <f>K37+2</f>
        <v>20</v>
      </c>
    </row>
    <row r="38" spans="2:15" s="165" customFormat="1" ht="30" x14ac:dyDescent="0.15">
      <c r="B38" s="284" t="s">
        <v>261</v>
      </c>
      <c r="C38" s="522"/>
      <c r="D38" s="523"/>
      <c r="E38" s="524"/>
      <c r="F38" s="526" t="s">
        <v>260</v>
      </c>
      <c r="G38" s="332"/>
      <c r="H38" s="525">
        <f>H37-1</f>
        <v>16</v>
      </c>
      <c r="I38" s="525">
        <f t="shared" ref="I38:M38" si="3">I37-1</f>
        <v>16</v>
      </c>
      <c r="J38" s="525">
        <f t="shared" si="3"/>
        <v>17</v>
      </c>
      <c r="K38" s="525">
        <f t="shared" si="3"/>
        <v>17</v>
      </c>
      <c r="L38" s="525">
        <f t="shared" si="3"/>
        <v>17</v>
      </c>
      <c r="M38" s="525">
        <f t="shared" si="3"/>
        <v>18</v>
      </c>
      <c r="N38" s="525">
        <f t="shared" ref="N38" si="4">N37-1</f>
        <v>18</v>
      </c>
      <c r="O38" s="525">
        <f t="shared" ref="O38" si="5">O37-1</f>
        <v>19</v>
      </c>
    </row>
    <row r="39" spans="2:15" ht="30.75" thickBot="1" x14ac:dyDescent="0.2">
      <c r="B39" s="423" t="s">
        <v>197</v>
      </c>
      <c r="C39" s="424" t="s">
        <v>198</v>
      </c>
      <c r="D39" s="425"/>
      <c r="E39" s="426"/>
      <c r="F39" s="488" t="s">
        <v>251</v>
      </c>
      <c r="G39" s="427" t="s">
        <v>21</v>
      </c>
      <c r="H39" s="518">
        <f>K39-1</f>
        <v>15</v>
      </c>
      <c r="I39" s="518">
        <f>SUM(K39-1)</f>
        <v>15</v>
      </c>
      <c r="J39" s="518">
        <f>K39</f>
        <v>16</v>
      </c>
      <c r="K39" s="519">
        <v>16</v>
      </c>
      <c r="L39" s="518">
        <f>K39</f>
        <v>16</v>
      </c>
      <c r="M39" s="520">
        <f>SUM(K39+1)</f>
        <v>17</v>
      </c>
      <c r="N39" s="518">
        <f>SUM(K39+1)</f>
        <v>17</v>
      </c>
      <c r="O39" s="521">
        <f>K39+2</f>
        <v>18</v>
      </c>
    </row>
    <row r="40" spans="2:15" s="165" customFormat="1" ht="30.75" thickBot="1" x14ac:dyDescent="0.2">
      <c r="B40" s="423" t="s">
        <v>265</v>
      </c>
      <c r="C40" s="424"/>
      <c r="D40" s="425"/>
      <c r="E40" s="426"/>
      <c r="F40" s="527" t="s">
        <v>266</v>
      </c>
      <c r="G40" s="427"/>
      <c r="H40" s="518">
        <f>H39-1</f>
        <v>14</v>
      </c>
      <c r="I40" s="518">
        <f t="shared" ref="I40:O40" si="6">I39-1</f>
        <v>14</v>
      </c>
      <c r="J40" s="518">
        <f t="shared" si="6"/>
        <v>15</v>
      </c>
      <c r="K40" s="518">
        <f t="shared" si="6"/>
        <v>15</v>
      </c>
      <c r="L40" s="518">
        <f t="shared" si="6"/>
        <v>15</v>
      </c>
      <c r="M40" s="518">
        <f t="shared" si="6"/>
        <v>16</v>
      </c>
      <c r="N40" s="518">
        <f t="shared" si="6"/>
        <v>16</v>
      </c>
      <c r="O40" s="518">
        <f t="shared" si="6"/>
        <v>17</v>
      </c>
    </row>
  </sheetData>
  <sheetProtection formatRows="0" insertColumns="0" deleteColumns="0" deleteRows="0"/>
  <mergeCells count="6">
    <mergeCell ref="D1:K1"/>
    <mergeCell ref="L1:O1"/>
    <mergeCell ref="B3:E3"/>
    <mergeCell ref="F2:I2"/>
    <mergeCell ref="B7:G7"/>
    <mergeCell ref="H7:O7"/>
  </mergeCells>
  <phoneticPr fontId="60" type="noConversion"/>
  <printOptions horizontalCentered="1"/>
  <pageMargins left="0.23622047244094491" right="0.23622047244094491" top="0.35433070866141736" bottom="0.15748031496062992" header="0.31496062992125984" footer="0.31496062992125984"/>
  <pageSetup paperSize="9" scale="44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44"/>
  <sheetViews>
    <sheetView showGridLines="0" view="pageBreakPreview" zoomScale="64" zoomScaleNormal="85" zoomScaleSheetLayoutView="64" workbookViewId="0">
      <selection activeCell="A3" sqref="A3:E3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1.5" customWidth="1"/>
    <col min="14" max="16" width="12.6640625" customWidth="1"/>
  </cols>
  <sheetData>
    <row r="1" spans="1:13" s="1" customFormat="1" ht="42.75" customHeight="1" thickBot="1" x14ac:dyDescent="0.2">
      <c r="A1" s="33"/>
      <c r="B1" s="30"/>
      <c r="C1" s="539" t="s">
        <v>32</v>
      </c>
      <c r="D1" s="539"/>
      <c r="E1" s="539"/>
      <c r="F1" s="539"/>
      <c r="G1" s="539"/>
      <c r="H1" s="539"/>
      <c r="I1" s="539"/>
      <c r="J1" s="539"/>
      <c r="K1" s="32" t="str">
        <f>'TECHNICAL SHEET GARMENT'!J1</f>
        <v>WINTER 2018/19</v>
      </c>
      <c r="L1" s="30"/>
      <c r="M1" s="31"/>
    </row>
    <row r="2" spans="1:13" s="4" customFormat="1" ht="19.5" x14ac:dyDescent="0.15">
      <c r="A2" s="628" t="str">
        <f>'TECHNICAL SHEET GARMENT'!A2</f>
        <v>LFV11301</v>
      </c>
      <c r="B2" s="629"/>
      <c r="C2" s="629"/>
      <c r="D2" s="629"/>
      <c r="E2" s="629"/>
      <c r="F2" s="629"/>
      <c r="G2" s="629"/>
      <c r="H2" s="629"/>
      <c r="I2" s="629"/>
      <c r="J2" s="629"/>
      <c r="K2" s="629"/>
      <c r="L2" s="123" t="s">
        <v>2</v>
      </c>
      <c r="M2" s="94" t="str">
        <f>'TECHNICAL SHEET GARMENT'!K2</f>
        <v>V1BULK</v>
      </c>
    </row>
    <row r="3" spans="1:13" s="3" customFormat="1" ht="19.5" x14ac:dyDescent="0.15">
      <c r="A3" s="630" t="str">
        <f>'TECHNICAL SHEET GARMENT'!A3:I3</f>
        <v>FABRIC / SUPPLIER :  DT-1693 / DRYTEX</v>
      </c>
      <c r="B3" s="631"/>
      <c r="C3" s="631"/>
      <c r="D3" s="631"/>
      <c r="E3" s="631"/>
      <c r="F3" s="67"/>
      <c r="G3" s="67"/>
      <c r="H3" s="67"/>
      <c r="I3" s="67"/>
      <c r="J3" s="67"/>
      <c r="K3" s="67" t="str">
        <f>'TECHNICAL SHEET GARMENT'!J3</f>
        <v>DEVELOPPER</v>
      </c>
      <c r="L3" s="74"/>
      <c r="M3" s="215" t="str">
        <f>'TECHNICAL SHEET GARMENT'!L3</f>
        <v>Marjorie</v>
      </c>
    </row>
    <row r="4" spans="1:13" s="3" customFormat="1" ht="17.25" thickBot="1" x14ac:dyDescent="0.2">
      <c r="A4" s="214" t="s">
        <v>1</v>
      </c>
      <c r="B4" s="627">
        <f ca="1">TODAY()</f>
        <v>43108</v>
      </c>
      <c r="C4" s="627"/>
      <c r="D4" s="70"/>
      <c r="E4" s="70"/>
      <c r="F4" s="70"/>
      <c r="G4" s="70"/>
      <c r="H4" s="70"/>
      <c r="I4" s="70"/>
      <c r="J4" s="70"/>
      <c r="K4" s="92" t="str">
        <f>'TECHNICAL SHEET GARMENT'!J4</f>
        <v xml:space="preserve">SUPPLIER : </v>
      </c>
      <c r="L4" s="76"/>
      <c r="M4" s="321" t="str">
        <f>'TECHNICAL SHEET GARMENT'!L4</f>
        <v>PRIMA CHANNEL</v>
      </c>
    </row>
    <row r="5" spans="1:13" s="6" customFormat="1" ht="16.5" x14ac:dyDescent="0.15">
      <c r="A5" s="5"/>
      <c r="B5" s="125"/>
      <c r="C5" s="125"/>
      <c r="D5" s="125"/>
      <c r="E5" s="125"/>
      <c r="F5" s="125"/>
      <c r="G5" s="125"/>
      <c r="H5" s="125"/>
      <c r="I5" s="125"/>
      <c r="J5" s="125"/>
      <c r="K5" s="125"/>
      <c r="L5" s="125"/>
      <c r="M5" s="7"/>
    </row>
    <row r="6" spans="1:13" s="6" customFormat="1" ht="16.5" x14ac:dyDescent="0.15">
      <c r="A6" s="5"/>
      <c r="B6" s="125"/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7"/>
    </row>
    <row r="7" spans="1:13" s="6" customFormat="1" ht="16.5" x14ac:dyDescent="0.15">
      <c r="A7" s="5"/>
      <c r="B7" s="125"/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7"/>
    </row>
    <row r="8" spans="1:13" s="6" customFormat="1" ht="16.5" x14ac:dyDescent="0.15">
      <c r="A8" s="5"/>
      <c r="B8" s="125"/>
      <c r="C8" s="125"/>
      <c r="D8" s="125"/>
      <c r="E8" s="125"/>
      <c r="F8" s="125"/>
      <c r="G8" s="125"/>
      <c r="H8" s="125"/>
      <c r="I8" s="125"/>
      <c r="J8" s="125"/>
      <c r="K8" s="125"/>
      <c r="L8" s="125"/>
      <c r="M8" s="7"/>
    </row>
    <row r="9" spans="1:13" s="6" customFormat="1" x14ac:dyDescent="0.15">
      <c r="A9" s="5"/>
      <c r="B9" s="231"/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7"/>
    </row>
    <row r="10" spans="1:13" s="6" customFormat="1" x14ac:dyDescent="0.15">
      <c r="A10" s="5"/>
      <c r="B10" s="231"/>
      <c r="C10" s="231"/>
      <c r="D10" s="231"/>
      <c r="E10" s="231"/>
      <c r="F10" s="231"/>
      <c r="G10" s="231"/>
      <c r="H10" s="231"/>
      <c r="I10" s="231"/>
      <c r="J10" s="231"/>
      <c r="K10" s="231"/>
      <c r="L10" s="231"/>
      <c r="M10" s="7"/>
    </row>
    <row r="11" spans="1:13" s="6" customFormat="1" ht="16.5" x14ac:dyDescent="0.15">
      <c r="A11" s="5"/>
      <c r="B11" s="11"/>
      <c r="C11" s="231"/>
      <c r="D11" s="231"/>
      <c r="E11" s="231"/>
      <c r="F11" s="231"/>
      <c r="G11" s="231"/>
      <c r="H11" s="231"/>
      <c r="I11" s="231"/>
      <c r="J11" s="231"/>
      <c r="K11" s="231"/>
      <c r="L11" s="231"/>
      <c r="M11" s="7"/>
    </row>
    <row r="12" spans="1:13" s="6" customFormat="1" ht="16.5" x14ac:dyDescent="0.15">
      <c r="A12" s="5"/>
      <c r="B12" s="9"/>
      <c r="C12" s="231"/>
      <c r="D12" s="231"/>
      <c r="E12" s="231"/>
      <c r="F12" s="231"/>
      <c r="G12" s="231"/>
      <c r="H12" s="231"/>
      <c r="I12" s="231"/>
      <c r="J12" s="231"/>
      <c r="K12" s="231"/>
      <c r="L12" s="231"/>
      <c r="M12" s="7"/>
    </row>
    <row r="13" spans="1:13" s="6" customFormat="1" x14ac:dyDescent="0.15">
      <c r="A13" s="5"/>
      <c r="B13" s="231"/>
      <c r="C13" s="231"/>
      <c r="D13" s="231"/>
      <c r="E13" s="231"/>
      <c r="F13" s="231"/>
      <c r="G13" s="231"/>
      <c r="H13" s="231"/>
      <c r="I13" s="231"/>
      <c r="J13" s="231"/>
      <c r="K13" s="231"/>
      <c r="L13" s="231"/>
      <c r="M13" s="7"/>
    </row>
    <row r="14" spans="1:13" s="6" customFormat="1" x14ac:dyDescent="0.15">
      <c r="A14" s="5"/>
      <c r="B14" s="231"/>
      <c r="C14" s="231"/>
      <c r="D14" s="231"/>
      <c r="E14" s="231"/>
      <c r="F14" s="231"/>
      <c r="G14" s="231"/>
      <c r="H14" s="231"/>
      <c r="I14" s="231"/>
      <c r="J14" s="231"/>
      <c r="K14" s="231"/>
      <c r="L14" s="231"/>
      <c r="M14" s="7"/>
    </row>
    <row r="15" spans="1:13" s="6" customFormat="1" x14ac:dyDescent="0.15">
      <c r="A15" s="5"/>
      <c r="B15" s="231"/>
      <c r="C15" s="231"/>
      <c r="D15" s="231"/>
      <c r="E15" s="231"/>
      <c r="F15" s="231"/>
      <c r="G15" s="231"/>
      <c r="H15" s="231"/>
      <c r="I15" s="231"/>
      <c r="J15" s="231"/>
      <c r="K15" s="231"/>
      <c r="L15" s="231"/>
      <c r="M15" s="7"/>
    </row>
    <row r="16" spans="1:13" s="6" customFormat="1" x14ac:dyDescent="0.15">
      <c r="A16" s="5"/>
      <c r="B16" s="231"/>
      <c r="C16" s="231"/>
      <c r="D16" s="231"/>
      <c r="E16" s="231"/>
      <c r="F16" s="231"/>
      <c r="G16" s="231"/>
      <c r="H16" s="231"/>
      <c r="I16" s="231"/>
      <c r="J16" s="231"/>
      <c r="K16" s="231"/>
      <c r="L16" s="231"/>
      <c r="M16" s="7"/>
    </row>
    <row r="17" spans="1:13" s="6" customFormat="1" x14ac:dyDescent="0.15">
      <c r="A17" s="5"/>
      <c r="B17" s="231"/>
      <c r="C17" s="231"/>
      <c r="D17" s="231"/>
      <c r="E17" s="231"/>
      <c r="F17" s="231"/>
      <c r="G17" s="231"/>
      <c r="H17" s="231"/>
      <c r="I17" s="231"/>
      <c r="J17" s="231"/>
      <c r="K17" s="231"/>
      <c r="L17" s="231"/>
      <c r="M17" s="7"/>
    </row>
    <row r="18" spans="1:13" s="6" customFormat="1" x14ac:dyDescent="0.15">
      <c r="A18" s="5"/>
      <c r="B18" s="231"/>
      <c r="C18" s="231"/>
      <c r="D18" s="231"/>
      <c r="E18" s="231"/>
      <c r="F18" s="231"/>
      <c r="G18" s="231"/>
      <c r="H18" s="231"/>
      <c r="I18" s="231"/>
      <c r="J18" s="231"/>
      <c r="K18" s="231"/>
      <c r="L18" s="231"/>
      <c r="M18" s="7"/>
    </row>
    <row r="19" spans="1:13" s="6" customFormat="1" x14ac:dyDescent="0.15">
      <c r="A19" s="5"/>
      <c r="B19" s="231"/>
      <c r="C19" s="231"/>
      <c r="D19" s="231"/>
      <c r="E19" s="231"/>
      <c r="F19" s="231"/>
      <c r="G19" s="231"/>
      <c r="H19" s="231"/>
      <c r="I19" s="231"/>
      <c r="J19" s="231"/>
      <c r="K19" s="231"/>
      <c r="L19" s="231"/>
      <c r="M19" s="7"/>
    </row>
    <row r="20" spans="1:13" s="6" customFormat="1" x14ac:dyDescent="0.15">
      <c r="A20" s="5"/>
      <c r="B20" s="231"/>
      <c r="C20" s="231"/>
      <c r="D20" s="231"/>
      <c r="E20" s="231"/>
      <c r="F20" s="231"/>
      <c r="G20" s="231"/>
      <c r="H20" s="231"/>
      <c r="I20" s="231"/>
      <c r="J20" s="231"/>
      <c r="K20" s="231"/>
      <c r="L20" s="231"/>
      <c r="M20" s="7"/>
    </row>
    <row r="21" spans="1:13" s="6" customFormat="1" ht="16.5" x14ac:dyDescent="0.15">
      <c r="A21" s="5"/>
      <c r="B21" s="11"/>
      <c r="C21" s="231"/>
      <c r="D21" s="231"/>
      <c r="E21" s="231"/>
      <c r="F21" s="231"/>
      <c r="G21" s="231"/>
      <c r="H21" s="231"/>
      <c r="I21" s="231"/>
      <c r="J21" s="231"/>
      <c r="K21" s="231"/>
      <c r="L21" s="231"/>
      <c r="M21" s="7"/>
    </row>
    <row r="22" spans="1:13" s="6" customFormat="1" ht="16.5" x14ac:dyDescent="0.15">
      <c r="A22" s="5"/>
      <c r="B22" s="9"/>
      <c r="C22" s="231"/>
      <c r="D22" s="231"/>
      <c r="E22" s="231"/>
      <c r="F22" s="231"/>
      <c r="G22" s="231"/>
      <c r="H22" s="231"/>
      <c r="I22" s="231"/>
      <c r="J22" s="231"/>
      <c r="K22" s="231"/>
      <c r="L22" s="231"/>
      <c r="M22" s="7"/>
    </row>
    <row r="23" spans="1:13" s="6" customFormat="1" x14ac:dyDescent="0.15">
      <c r="A23" s="5"/>
      <c r="B23" s="231"/>
      <c r="C23" s="231"/>
      <c r="D23" s="231"/>
      <c r="E23" s="231"/>
      <c r="F23" s="231"/>
      <c r="G23" s="231"/>
      <c r="H23" s="231"/>
      <c r="I23" s="231"/>
      <c r="J23" s="231"/>
      <c r="K23" s="231"/>
      <c r="L23" s="231"/>
      <c r="M23" s="7"/>
    </row>
    <row r="24" spans="1:13" s="6" customFormat="1" x14ac:dyDescent="0.15">
      <c r="A24" s="5"/>
      <c r="B24" s="231"/>
      <c r="C24" s="231"/>
      <c r="D24" s="231"/>
      <c r="E24" s="231"/>
      <c r="F24" s="231"/>
      <c r="G24" s="231"/>
      <c r="H24" s="231"/>
      <c r="I24" s="231"/>
      <c r="J24" s="231"/>
      <c r="K24" s="231"/>
      <c r="L24" s="231"/>
      <c r="M24" s="7"/>
    </row>
    <row r="25" spans="1:13" s="6" customFormat="1" x14ac:dyDescent="0.15">
      <c r="A25" s="5"/>
      <c r="B25" s="231"/>
      <c r="C25" s="231"/>
      <c r="D25" s="231"/>
      <c r="E25" s="231"/>
      <c r="F25" s="231"/>
      <c r="G25" s="231"/>
      <c r="H25" s="231"/>
      <c r="I25" s="231"/>
      <c r="J25" s="231"/>
      <c r="K25" s="231"/>
      <c r="L25" s="231"/>
      <c r="M25" s="7"/>
    </row>
    <row r="26" spans="1:13" s="6" customFormat="1" x14ac:dyDescent="0.15">
      <c r="A26" s="5"/>
      <c r="B26" s="231"/>
      <c r="C26" s="231"/>
      <c r="D26" s="231"/>
      <c r="E26" s="231"/>
      <c r="F26" s="231"/>
      <c r="G26" s="231"/>
      <c r="H26" s="231"/>
      <c r="I26" s="231"/>
      <c r="J26" s="231"/>
      <c r="K26" s="231"/>
      <c r="L26" s="231"/>
      <c r="M26" s="7"/>
    </row>
    <row r="27" spans="1:13" s="6" customFormat="1" x14ac:dyDescent="0.15">
      <c r="A27" s="5"/>
      <c r="B27" s="231"/>
      <c r="C27" s="231"/>
      <c r="D27" s="231"/>
      <c r="E27" s="231"/>
      <c r="F27" s="231"/>
      <c r="G27" s="231"/>
      <c r="H27" s="231"/>
      <c r="I27" s="231"/>
      <c r="J27" s="231"/>
      <c r="K27" s="231"/>
      <c r="L27" s="231"/>
      <c r="M27" s="7"/>
    </row>
    <row r="28" spans="1:13" s="6" customFormat="1" x14ac:dyDescent="0.15">
      <c r="A28" s="5"/>
      <c r="B28" s="231"/>
      <c r="C28" s="231"/>
      <c r="D28" s="231"/>
      <c r="E28" s="231"/>
      <c r="F28" s="231"/>
      <c r="G28" s="231"/>
      <c r="H28" s="231"/>
      <c r="I28" s="231"/>
      <c r="J28" s="231"/>
      <c r="K28" s="231"/>
      <c r="L28" s="231"/>
      <c r="M28" s="7"/>
    </row>
    <row r="29" spans="1:13" s="6" customFormat="1" x14ac:dyDescent="0.15">
      <c r="A29" s="5"/>
      <c r="B29" s="231"/>
      <c r="C29" s="231"/>
      <c r="D29" s="231"/>
      <c r="E29" s="231"/>
      <c r="F29" s="231"/>
      <c r="G29" s="231"/>
      <c r="H29" s="231"/>
      <c r="I29" s="231"/>
      <c r="J29" s="231"/>
      <c r="K29" s="231"/>
      <c r="L29" s="231"/>
      <c r="M29" s="7"/>
    </row>
    <row r="30" spans="1:13" s="6" customFormat="1" x14ac:dyDescent="0.15">
      <c r="A30" s="5"/>
      <c r="B30" s="231"/>
      <c r="C30" s="231"/>
      <c r="D30" s="231"/>
      <c r="E30" s="231"/>
      <c r="F30" s="231"/>
      <c r="G30" s="231"/>
      <c r="H30" s="231"/>
      <c r="I30" s="231"/>
      <c r="J30" s="231"/>
      <c r="K30" s="231"/>
      <c r="L30" s="231"/>
      <c r="M30" s="7"/>
    </row>
    <row r="31" spans="1:13" s="6" customFormat="1" x14ac:dyDescent="0.15">
      <c r="A31" s="5"/>
      <c r="B31" s="231"/>
      <c r="C31" s="231"/>
      <c r="D31" s="231"/>
      <c r="E31" s="231"/>
      <c r="F31" s="231"/>
      <c r="G31" s="231"/>
      <c r="H31" s="231"/>
      <c r="I31" s="231"/>
      <c r="J31" s="231"/>
      <c r="K31" s="231"/>
      <c r="L31" s="231"/>
      <c r="M31" s="7"/>
    </row>
    <row r="32" spans="1:13" s="6" customFormat="1" x14ac:dyDescent="0.15">
      <c r="A32" s="5"/>
      <c r="B32" s="231"/>
      <c r="C32" s="231"/>
      <c r="D32" s="231"/>
      <c r="E32" s="231"/>
      <c r="F32" s="231"/>
      <c r="G32" s="231"/>
      <c r="H32" s="231"/>
      <c r="I32" s="231"/>
      <c r="J32" s="231"/>
      <c r="K32" s="231"/>
      <c r="L32" s="231"/>
      <c r="M32" s="7"/>
    </row>
    <row r="33" spans="1:13" s="20" customFormat="1" x14ac:dyDescent="0.15">
      <c r="A33" s="126"/>
      <c r="M33" s="127"/>
    </row>
    <row r="34" spans="1:13" x14ac:dyDescent="0.15">
      <c r="A34" s="126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127"/>
    </row>
    <row r="35" spans="1:13" x14ac:dyDescent="0.15">
      <c r="A35" s="126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127"/>
    </row>
    <row r="36" spans="1:13" x14ac:dyDescent="0.15">
      <c r="A36" s="126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127"/>
    </row>
    <row r="37" spans="1:13" x14ac:dyDescent="0.15">
      <c r="A37" s="126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127"/>
    </row>
    <row r="38" spans="1:13" x14ac:dyDescent="0.15">
      <c r="A38" s="126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127"/>
    </row>
    <row r="39" spans="1:13" x14ac:dyDescent="0.15">
      <c r="A39" s="126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127"/>
    </row>
    <row r="40" spans="1:13" x14ac:dyDescent="0.15">
      <c r="A40" s="126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127"/>
    </row>
    <row r="41" spans="1:13" x14ac:dyDescent="0.15">
      <c r="A41" s="126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127"/>
    </row>
    <row r="42" spans="1:13" x14ac:dyDescent="0.15">
      <c r="A42" s="126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127"/>
    </row>
    <row r="43" spans="1:13" x14ac:dyDescent="0.15">
      <c r="A43" s="126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127"/>
    </row>
    <row r="44" spans="1:13" ht="12" thickBot="1" x14ac:dyDescent="0.2">
      <c r="A44" s="128"/>
      <c r="B44" s="129"/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30"/>
    </row>
  </sheetData>
  <mergeCells count="4">
    <mergeCell ref="B4:C4"/>
    <mergeCell ref="C1:J1"/>
    <mergeCell ref="A2:K2"/>
    <mergeCell ref="A3:E3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3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37"/>
  <sheetViews>
    <sheetView showGridLines="0" view="pageBreakPreview" zoomScale="64" zoomScaleNormal="85" zoomScaleSheetLayoutView="64" workbookViewId="0">
      <selection activeCell="K37" sqref="K37"/>
    </sheetView>
  </sheetViews>
  <sheetFormatPr defaultColWidth="12" defaultRowHeight="11.25" x14ac:dyDescent="0.15"/>
  <cols>
    <col min="1" max="1" width="10.5" customWidth="1"/>
    <col min="2" max="3" width="14.5" customWidth="1"/>
    <col min="4" max="5" width="15.6640625" customWidth="1"/>
    <col min="6" max="6" width="21.1640625" customWidth="1"/>
    <col min="7" max="7" width="14.6640625" customWidth="1"/>
    <col min="8" max="11" width="12.1640625" customWidth="1"/>
    <col min="12" max="12" width="14.6640625" customWidth="1"/>
    <col min="13" max="13" width="20" customWidth="1"/>
    <col min="14" max="16" width="12.6640625" customWidth="1"/>
  </cols>
  <sheetData>
    <row r="1" spans="1:13" s="1" customFormat="1" ht="42.75" customHeight="1" thickBot="1" x14ac:dyDescent="0.2">
      <c r="A1" s="33"/>
      <c r="B1" s="30"/>
      <c r="C1" s="539" t="s">
        <v>86</v>
      </c>
      <c r="D1" s="539"/>
      <c r="E1" s="539"/>
      <c r="F1" s="539"/>
      <c r="G1" s="539"/>
      <c r="H1" s="539"/>
      <c r="I1" s="539"/>
      <c r="J1" s="539"/>
      <c r="K1" s="32" t="str">
        <f>'TECHNICAL SHEET GARMENT'!J1</f>
        <v>WINTER 2018/19</v>
      </c>
      <c r="L1" s="30"/>
      <c r="M1" s="31"/>
    </row>
    <row r="2" spans="1:13" s="4" customFormat="1" ht="19.5" x14ac:dyDescent="0.15">
      <c r="A2" s="628" t="str">
        <f>'TECHNICAL SHEET GARMENT'!A2</f>
        <v>LFV11301</v>
      </c>
      <c r="B2" s="629"/>
      <c r="C2" s="629"/>
      <c r="D2" s="629"/>
      <c r="E2" s="629"/>
      <c r="F2" s="629"/>
      <c r="G2" s="629"/>
      <c r="H2" s="629"/>
      <c r="I2" s="629"/>
      <c r="J2" s="629"/>
      <c r="K2" s="629"/>
      <c r="L2" s="123" t="s">
        <v>2</v>
      </c>
      <c r="M2" s="94" t="str">
        <f>'TECHNICAL SHEET GARMENT'!$K$2</f>
        <v>V1BULK</v>
      </c>
    </row>
    <row r="3" spans="1:13" s="3" customFormat="1" ht="19.5" x14ac:dyDescent="0.15">
      <c r="A3" s="630" t="str">
        <f>'TECHNICAL SHEET GARMENT'!A3:I3</f>
        <v>FABRIC / SUPPLIER :  DT-1693 / DRYTEX</v>
      </c>
      <c r="B3" s="631"/>
      <c r="C3" s="631"/>
      <c r="D3" s="631"/>
      <c r="E3" s="631"/>
      <c r="F3" s="67"/>
      <c r="G3" s="67"/>
      <c r="H3" s="67"/>
      <c r="I3" s="67"/>
      <c r="J3" s="67"/>
      <c r="K3" s="67" t="str">
        <f>'TECHNICAL SHEET GARMENT'!J3</f>
        <v>DEVELOPPER</v>
      </c>
      <c r="L3" s="74"/>
      <c r="M3" s="215" t="str">
        <f>'TECHNICAL SHEET GARMENT'!L3</f>
        <v>Marjorie</v>
      </c>
    </row>
    <row r="4" spans="1:13" s="331" customFormat="1" ht="17.25" thickBot="1" x14ac:dyDescent="0.2">
      <c r="A4" s="326" t="s">
        <v>1</v>
      </c>
      <c r="B4" s="627">
        <f ca="1">TODAY()</f>
        <v>43108</v>
      </c>
      <c r="C4" s="632"/>
      <c r="D4" s="327"/>
      <c r="E4" s="327"/>
      <c r="F4" s="327"/>
      <c r="G4" s="327"/>
      <c r="H4" s="327"/>
      <c r="I4" s="327"/>
      <c r="J4" s="327"/>
      <c r="K4" s="328" t="str">
        <f>'TECHNICAL SHEET GARMENT'!J4</f>
        <v xml:space="preserve">SUPPLIER : </v>
      </c>
      <c r="L4" s="329"/>
      <c r="M4" s="330" t="str">
        <f>'TECHNICAL SHEET GARMENT'!L4</f>
        <v>PRIMA CHANNEL</v>
      </c>
    </row>
    <row r="5" spans="1:13" s="231" customFormat="1" ht="15.75" x14ac:dyDescent="0.15">
      <c r="A5" s="5"/>
      <c r="B5" s="238"/>
      <c r="C5" s="238"/>
      <c r="D5" s="238"/>
      <c r="E5" s="238"/>
      <c r="F5" s="238"/>
      <c r="G5" s="238"/>
      <c r="H5" s="238"/>
      <c r="I5" s="238"/>
      <c r="J5" s="238"/>
      <c r="K5" s="238"/>
      <c r="L5" s="238"/>
      <c r="M5" s="7"/>
    </row>
    <row r="6" spans="1:13" s="231" customFormat="1" ht="15.75" x14ac:dyDescent="0.15">
      <c r="A6" s="5"/>
      <c r="B6" s="238"/>
      <c r="C6" s="238"/>
      <c r="D6" s="238"/>
      <c r="E6" s="238"/>
      <c r="F6" s="238"/>
      <c r="G6" s="238"/>
      <c r="H6" s="238"/>
      <c r="I6" s="238"/>
      <c r="J6" s="238"/>
      <c r="K6" s="238"/>
      <c r="L6" s="238"/>
      <c r="M6" s="7"/>
    </row>
    <row r="7" spans="1:13" s="231" customFormat="1" ht="15.75" x14ac:dyDescent="0.15">
      <c r="A7" s="5"/>
      <c r="B7" s="238"/>
      <c r="C7" s="238"/>
      <c r="D7" s="238"/>
      <c r="E7" s="238"/>
      <c r="F7" s="238"/>
      <c r="G7" s="238"/>
      <c r="H7" s="238"/>
      <c r="I7" s="238"/>
      <c r="J7" s="238"/>
      <c r="K7" s="238"/>
      <c r="L7" s="238"/>
      <c r="M7" s="7"/>
    </row>
    <row r="8" spans="1:13" s="231" customFormat="1" ht="15.75" x14ac:dyDescent="0.15">
      <c r="A8" s="5"/>
      <c r="B8" s="238"/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7"/>
    </row>
    <row r="9" spans="1:13" s="231" customFormat="1" x14ac:dyDescent="0.15">
      <c r="A9" s="5"/>
      <c r="M9" s="7"/>
    </row>
    <row r="10" spans="1:13" s="231" customFormat="1" x14ac:dyDescent="0.15">
      <c r="A10" s="5"/>
      <c r="M10" s="7"/>
    </row>
    <row r="11" spans="1:13" s="231" customFormat="1" ht="15.75" x14ac:dyDescent="0.15">
      <c r="A11" s="5"/>
      <c r="B11" s="239"/>
      <c r="M11" s="7"/>
    </row>
    <row r="12" spans="1:13" s="231" customFormat="1" ht="15.75" x14ac:dyDescent="0.15">
      <c r="A12" s="5"/>
      <c r="B12" s="240"/>
      <c r="M12" s="7"/>
    </row>
    <row r="13" spans="1:13" s="231" customFormat="1" x14ac:dyDescent="0.15">
      <c r="A13" s="5"/>
      <c r="M13" s="7"/>
    </row>
    <row r="14" spans="1:13" s="231" customFormat="1" x14ac:dyDescent="0.15">
      <c r="A14" s="5"/>
      <c r="M14" s="7"/>
    </row>
    <row r="15" spans="1:13" s="231" customFormat="1" x14ac:dyDescent="0.15">
      <c r="A15" s="5"/>
      <c r="M15" s="7"/>
    </row>
    <row r="16" spans="1:13" s="231" customFormat="1" x14ac:dyDescent="0.15">
      <c r="A16" s="5"/>
      <c r="M16" s="7"/>
    </row>
    <row r="17" spans="1:13" s="231" customFormat="1" x14ac:dyDescent="0.15">
      <c r="A17" s="5"/>
      <c r="M17" s="7"/>
    </row>
    <row r="18" spans="1:13" s="231" customFormat="1" x14ac:dyDescent="0.15">
      <c r="A18" s="5"/>
      <c r="M18" s="7"/>
    </row>
    <row r="19" spans="1:13" s="231" customFormat="1" x14ac:dyDescent="0.15">
      <c r="A19" s="5"/>
      <c r="M19" s="7"/>
    </row>
    <row r="20" spans="1:13" s="231" customFormat="1" x14ac:dyDescent="0.15">
      <c r="A20" s="5"/>
      <c r="M20" s="7"/>
    </row>
    <row r="21" spans="1:13" s="231" customFormat="1" ht="15.75" x14ac:dyDescent="0.15">
      <c r="A21" s="5"/>
      <c r="B21" s="239"/>
      <c r="M21" s="7"/>
    </row>
    <row r="22" spans="1:13" s="231" customFormat="1" ht="15.75" x14ac:dyDescent="0.15">
      <c r="A22" s="5"/>
      <c r="B22" s="240"/>
      <c r="M22" s="7"/>
    </row>
    <row r="23" spans="1:13" s="231" customFormat="1" x14ac:dyDescent="0.15">
      <c r="A23" s="5"/>
      <c r="M23" s="7"/>
    </row>
    <row r="24" spans="1:13" s="231" customFormat="1" x14ac:dyDescent="0.15">
      <c r="A24" s="5"/>
      <c r="M24" s="7"/>
    </row>
    <row r="25" spans="1:13" s="231" customFormat="1" x14ac:dyDescent="0.15">
      <c r="A25" s="5"/>
      <c r="M25" s="7"/>
    </row>
    <row r="26" spans="1:13" s="231" customFormat="1" x14ac:dyDescent="0.15">
      <c r="A26" s="5"/>
      <c r="M26" s="7"/>
    </row>
    <row r="27" spans="1:13" s="231" customFormat="1" x14ac:dyDescent="0.15">
      <c r="A27" s="5"/>
      <c r="M27" s="7"/>
    </row>
    <row r="28" spans="1:13" s="231" customFormat="1" x14ac:dyDescent="0.15">
      <c r="A28" s="5"/>
      <c r="M28" s="7"/>
    </row>
    <row r="29" spans="1:13" s="231" customFormat="1" x14ac:dyDescent="0.15">
      <c r="A29" s="5"/>
      <c r="M29" s="7"/>
    </row>
    <row r="30" spans="1:13" s="231" customFormat="1" x14ac:dyDescent="0.15">
      <c r="A30" s="5"/>
      <c r="M30" s="7"/>
    </row>
    <row r="31" spans="1:13" s="231" customFormat="1" x14ac:dyDescent="0.15">
      <c r="A31" s="5"/>
      <c r="M31" s="7"/>
    </row>
    <row r="32" spans="1:13" s="231" customFormat="1" x14ac:dyDescent="0.15">
      <c r="A32" s="5"/>
      <c r="M32" s="7"/>
    </row>
    <row r="33" spans="1:13" s="20" customFormat="1" x14ac:dyDescent="0.15">
      <c r="A33" s="126"/>
      <c r="M33" s="127"/>
    </row>
    <row r="34" spans="1:13" s="20" customFormat="1" x14ac:dyDescent="0.15">
      <c r="A34" s="126"/>
      <c r="M34" s="127"/>
    </row>
    <row r="35" spans="1:13" s="20" customFormat="1" x14ac:dyDescent="0.15">
      <c r="A35" s="126"/>
      <c r="M35" s="127"/>
    </row>
    <row r="36" spans="1:13" s="20" customFormat="1" x14ac:dyDescent="0.15">
      <c r="A36" s="126"/>
      <c r="M36" s="127"/>
    </row>
    <row r="37" spans="1:13" s="20" customFormat="1" ht="77.25" customHeight="1" thickBot="1" x14ac:dyDescent="0.2">
      <c r="A37" s="128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30"/>
    </row>
  </sheetData>
  <mergeCells count="4">
    <mergeCell ref="B4:C4"/>
    <mergeCell ref="C1:J1"/>
    <mergeCell ref="A2:K2"/>
    <mergeCell ref="A3:E3"/>
  </mergeCells>
  <phoneticPr fontId="60" type="noConversion"/>
  <printOptions horizontalCentered="1"/>
  <pageMargins left="0.39370078740157483" right="0.39370078740157483" top="0.39370078740157483" bottom="0.74803149606299213" header="0.39370078740157483" footer="0.39370078740157483"/>
  <pageSetup paperSize="9" scale="85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已命名的範圍</vt:lpstr>
      </vt:variant>
      <vt:variant>
        <vt:i4>9</vt:i4>
      </vt:variant>
    </vt:vector>
  </HeadingPairs>
  <TitlesOfParts>
    <vt:vector size="19" baseType="lpstr">
      <vt:lpstr>TECHNICAL SHEET GARMENT</vt:lpstr>
      <vt:lpstr>MEN JKT COUNTER SAMPLE</vt:lpstr>
      <vt:lpstr>DETAILS OUTER JKT 1</vt:lpstr>
      <vt:lpstr>DETAILS LINING JKT 1</vt:lpstr>
      <vt:lpstr>COLOR SKETCH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'DETAILS LINING JKT 1'!Print_Area</vt:lpstr>
      <vt:lpstr>'HANG TAGS'!Print_Area</vt:lpstr>
      <vt:lpstr>'JACKET SKETCH MEASUREMENTS'!Print_Area</vt:lpstr>
      <vt:lpstr>MARKING!Print_Area</vt:lpstr>
      <vt:lpstr>'MEN JKT COUNTER SAMPLE'!Print_Area</vt:lpstr>
      <vt:lpstr>'MEN JKT SIZE SPEC '!Print_Area</vt:lpstr>
      <vt:lpstr>'TECHNICAL SHEET GARMENT'!Print_Area</vt:lpstr>
      <vt:lpstr>'MEN JKT SIZE SPEC '!Print_Titles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Elsa</cp:lastModifiedBy>
  <cp:lastPrinted>2018-01-08T09:14:05Z</cp:lastPrinted>
  <dcterms:created xsi:type="dcterms:W3CDTF">2011-09-29T10:06:07Z</dcterms:created>
  <dcterms:modified xsi:type="dcterms:W3CDTF">2018-01-08T09:14:06Z</dcterms:modified>
</cp:coreProperties>
</file>