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10" yWindow="255" windowWidth="14595" windowHeight="8190" tabRatio="959" firstSheet="2" activeTab="3"/>
  </bookViews>
  <sheets>
    <sheet name="TECHNICAL SHEET GARMENT" sheetId="1" r:id="rId1"/>
    <sheet name="MEN JKT COUNTER SAMPLE" sheetId="10" r:id="rId2"/>
    <sheet name="DETAILS OUTER JKT 1" sheetId="29" r:id="rId3"/>
    <sheet name="DETAILS LINING JKT 1" sheetId="24" r:id="rId4"/>
    <sheet name="OTHER DETAILS JKT 1 " sheetId="36" r:id="rId5"/>
    <sheet name="DETAILS INNER JKT 2 " sheetId="35" r:id="rId6"/>
    <sheet name="DETAILS INNER JKT LINING 2" sheetId="39" r:id="rId7"/>
    <sheet name="工作表1" sheetId="40" r:id="rId8"/>
    <sheet name="CONNECTION DETAILS" sheetId="38" r:id="rId9"/>
    <sheet name="COLOR SKETCH" sheetId="4" r:id="rId10"/>
    <sheet name="COLOR COMBINATION" sheetId="8" r:id="rId11"/>
    <sheet name="MARKING" sheetId="9" r:id="rId12"/>
    <sheet name="MEN JKT SIZE SPEC " sheetId="27" r:id="rId13"/>
    <sheet name="JACKET SKETCH MEASUREMENTS" sheetId="12" r:id="rId14"/>
    <sheet name="HANG TAGS" sheetId="37" r:id="rId15"/>
  </sheets>
  <definedNames>
    <definedName name="_xlnm.Print_Area" localSheetId="10">'COLOR COMBINATION'!$A$1:$Q$73</definedName>
    <definedName name="_xlnm.Print_Area" localSheetId="9">'COLOR SKETCH'!$A$1:$L$29</definedName>
    <definedName name="_xlnm.Print_Area" localSheetId="3">'DETAILS LINING JKT 1'!$A$1:$L$41</definedName>
    <definedName name="_xlnm.Print_Area" localSheetId="14">'HANG TAGS'!$A$1:$M$37</definedName>
    <definedName name="_xlnm.Print_Area" localSheetId="13">'JACKET SKETCH MEASUREMENTS'!$A$1:$M$44</definedName>
    <definedName name="_xlnm.Print_Area" localSheetId="11">MARKING!$A$1:$L$13</definedName>
    <definedName name="_xlnm.Print_Area" localSheetId="1">'MEN JKT COUNTER SAMPLE'!$A$1:$Q$122</definedName>
    <definedName name="_xlnm.Print_Area" localSheetId="12">'MEN JKT SIZE SPEC '!$A$1:$O$71</definedName>
    <definedName name="_xlnm.Print_Area" localSheetId="4">'OTHER DETAILS JKT 1 '!$A$1:$L$38</definedName>
    <definedName name="_xlnm.Print_Area" localSheetId="0">'TECHNICAL SHEET GARMENT'!$A$1:$L$33</definedName>
    <definedName name="_xlnm.Print_Titles" localSheetId="1">'MEN JKT COUNTER SAMPLE'!$1:$4</definedName>
    <definedName name="_xlnm.Print_Titles" localSheetId="12">'MEN JKT SIZE SPEC '!$1:$5</definedName>
  </definedNames>
  <calcPr calcId="144525" fullCalcOnLoad="1"/>
</workbook>
</file>

<file path=xl/calcChain.xml><?xml version="1.0" encoding="utf-8"?>
<calcChain xmlns="http://schemas.openxmlformats.org/spreadsheetml/2006/main">
  <c r="K4" i="40" l="1"/>
  <c r="I4" i="40"/>
  <c r="K3" i="40"/>
  <c r="I3" i="40"/>
  <c r="A3" i="40"/>
  <c r="J2" i="40"/>
  <c r="E2" i="40"/>
  <c r="A2" i="40"/>
  <c r="I1" i="40"/>
  <c r="M62" i="10"/>
  <c r="M61" i="10"/>
  <c r="M59" i="10"/>
  <c r="M58" i="10"/>
  <c r="M52" i="10"/>
  <c r="M51" i="10"/>
  <c r="M49" i="10"/>
  <c r="M46" i="10"/>
  <c r="M45" i="10"/>
  <c r="M38" i="10"/>
  <c r="M35" i="10"/>
  <c r="M34" i="10"/>
  <c r="M33" i="10"/>
  <c r="M32" i="10"/>
  <c r="M31" i="10"/>
  <c r="M27" i="10"/>
  <c r="M26" i="10"/>
  <c r="M24" i="10"/>
  <c r="M17" i="10"/>
  <c r="M15" i="10"/>
  <c r="M14" i="10"/>
  <c r="M9" i="10"/>
  <c r="J12" i="8"/>
  <c r="I12" i="8"/>
  <c r="H12" i="8"/>
  <c r="H42" i="8"/>
  <c r="K4" i="39"/>
  <c r="I4" i="39"/>
  <c r="K3" i="39"/>
  <c r="I3" i="39"/>
  <c r="A3" i="39"/>
  <c r="J2" i="39"/>
  <c r="E2" i="39"/>
  <c r="A2" i="39"/>
  <c r="I1" i="39"/>
  <c r="E2" i="36"/>
  <c r="I40" i="27"/>
  <c r="J40" i="27"/>
  <c r="H40" i="27"/>
  <c r="L40" i="27"/>
  <c r="O40" i="27"/>
  <c r="M40" i="27"/>
  <c r="N40" i="27"/>
  <c r="I41" i="27"/>
  <c r="J41" i="27"/>
  <c r="H41" i="27"/>
  <c r="L41" i="27"/>
  <c r="O41" i="27"/>
  <c r="M41" i="27"/>
  <c r="N41" i="27"/>
  <c r="F2" i="37"/>
  <c r="F2" i="12"/>
  <c r="G2" i="27"/>
  <c r="F2" i="9"/>
  <c r="F2" i="8"/>
  <c r="E2" i="4"/>
  <c r="E2" i="38"/>
  <c r="E2" i="35"/>
  <c r="E2" i="24"/>
  <c r="E2" i="29"/>
  <c r="G2" i="10"/>
  <c r="O70" i="27"/>
  <c r="N70" i="27"/>
  <c r="M70" i="27"/>
  <c r="L70" i="27"/>
  <c r="J70" i="27"/>
  <c r="I70" i="27"/>
  <c r="H70" i="27"/>
  <c r="O69" i="27"/>
  <c r="N69" i="27"/>
  <c r="M69" i="27"/>
  <c r="L69" i="27"/>
  <c r="J69" i="27"/>
  <c r="I69" i="27"/>
  <c r="H69" i="27"/>
  <c r="L67" i="27"/>
  <c r="M67" i="27"/>
  <c r="N67" i="27"/>
  <c r="O67" i="27"/>
  <c r="J67" i="27"/>
  <c r="I67" i="27"/>
  <c r="H67" i="27"/>
  <c r="L66" i="27"/>
  <c r="M66" i="27"/>
  <c r="N66" i="27"/>
  <c r="O66" i="27"/>
  <c r="J66" i="27"/>
  <c r="I66" i="27"/>
  <c r="H66" i="27"/>
  <c r="O65" i="27"/>
  <c r="N65" i="27"/>
  <c r="M65" i="27"/>
  <c r="L65" i="27"/>
  <c r="J65" i="27"/>
  <c r="I65" i="27"/>
  <c r="H65" i="27"/>
  <c r="O64" i="27"/>
  <c r="N64" i="27"/>
  <c r="M64" i="27"/>
  <c r="L64" i="27"/>
  <c r="J64" i="27"/>
  <c r="I64" i="27"/>
  <c r="H64" i="27"/>
  <c r="O63" i="27"/>
  <c r="N63" i="27"/>
  <c r="M63" i="27"/>
  <c r="L63" i="27"/>
  <c r="J63" i="27"/>
  <c r="I63" i="27"/>
  <c r="H63" i="27"/>
  <c r="O62" i="27"/>
  <c r="N62" i="27"/>
  <c r="M62" i="27"/>
  <c r="L62" i="27"/>
  <c r="J62" i="27"/>
  <c r="I62" i="27"/>
  <c r="H62" i="27"/>
  <c r="O60" i="27"/>
  <c r="N60" i="27"/>
  <c r="M60" i="27"/>
  <c r="L60" i="27"/>
  <c r="J60" i="27"/>
  <c r="I60" i="27"/>
  <c r="H60" i="27"/>
  <c r="O59" i="27"/>
  <c r="N59" i="27"/>
  <c r="M59" i="27"/>
  <c r="L59" i="27"/>
  <c r="J59" i="27"/>
  <c r="I59" i="27"/>
  <c r="H59" i="27"/>
  <c r="O57" i="27"/>
  <c r="N57" i="27"/>
  <c r="M57" i="27"/>
  <c r="L57" i="27"/>
  <c r="J57" i="27"/>
  <c r="I57" i="27"/>
  <c r="H57" i="27"/>
  <c r="L56" i="27"/>
  <c r="M56" i="27"/>
  <c r="N56" i="27"/>
  <c r="O56" i="27"/>
  <c r="J56" i="27"/>
  <c r="I56" i="27"/>
  <c r="H56" i="27"/>
  <c r="O55" i="27"/>
  <c r="N55" i="27"/>
  <c r="M55" i="27"/>
  <c r="L55" i="27"/>
  <c r="J55" i="27"/>
  <c r="I55" i="27"/>
  <c r="H55" i="27"/>
  <c r="O54" i="27"/>
  <c r="N54" i="27"/>
  <c r="M54" i="27"/>
  <c r="L54" i="27"/>
  <c r="J54" i="27"/>
  <c r="I54" i="27"/>
  <c r="H54" i="27"/>
  <c r="O53" i="27"/>
  <c r="N53" i="27"/>
  <c r="M53" i="27"/>
  <c r="L53" i="27"/>
  <c r="J53" i="27"/>
  <c r="I53" i="27"/>
  <c r="H53" i="27"/>
  <c r="O52" i="27"/>
  <c r="N52" i="27"/>
  <c r="M52" i="27"/>
  <c r="L52" i="27"/>
  <c r="J52" i="27"/>
  <c r="I52" i="27"/>
  <c r="H52" i="27"/>
  <c r="O51" i="27"/>
  <c r="N51" i="27"/>
  <c r="M51" i="27"/>
  <c r="L51" i="27"/>
  <c r="J51" i="27"/>
  <c r="I51" i="27"/>
  <c r="H51" i="27"/>
  <c r="O50" i="27"/>
  <c r="N50" i="27"/>
  <c r="M50" i="27"/>
  <c r="L50" i="27"/>
  <c r="J50" i="27"/>
  <c r="I50" i="27"/>
  <c r="H50" i="27"/>
  <c r="O49" i="27"/>
  <c r="N49" i="27"/>
  <c r="M49" i="27"/>
  <c r="L49" i="27"/>
  <c r="J49" i="27"/>
  <c r="I49" i="27"/>
  <c r="H49" i="27"/>
  <c r="O48" i="27"/>
  <c r="N48" i="27"/>
  <c r="M48" i="27"/>
  <c r="L48" i="27"/>
  <c r="J48" i="27"/>
  <c r="I48" i="27"/>
  <c r="H48" i="27"/>
  <c r="O47" i="27"/>
  <c r="N47" i="27"/>
  <c r="M47" i="27"/>
  <c r="L47" i="27"/>
  <c r="J47" i="27"/>
  <c r="I47" i="27"/>
  <c r="H47" i="27"/>
  <c r="O46" i="27"/>
  <c r="N46" i="27"/>
  <c r="M46" i="27"/>
  <c r="L46" i="27"/>
  <c r="J46" i="27"/>
  <c r="I46" i="27"/>
  <c r="H46" i="27"/>
  <c r="N39" i="27"/>
  <c r="M39" i="27"/>
  <c r="L39" i="27"/>
  <c r="O39" i="27"/>
  <c r="J39" i="27"/>
  <c r="H39" i="27"/>
  <c r="I39" i="27"/>
  <c r="N38" i="27"/>
  <c r="M38" i="27"/>
  <c r="L38" i="27"/>
  <c r="O38" i="27"/>
  <c r="J38" i="27"/>
  <c r="H38" i="27"/>
  <c r="I38" i="27"/>
  <c r="M36" i="27"/>
  <c r="O36" i="27"/>
  <c r="L36" i="27"/>
  <c r="N36" i="27"/>
  <c r="J36" i="27"/>
  <c r="H36" i="27"/>
  <c r="I36" i="27"/>
  <c r="N35" i="27"/>
  <c r="M35" i="27"/>
  <c r="L35" i="27"/>
  <c r="O35" i="27"/>
  <c r="J35" i="27"/>
  <c r="H35" i="27"/>
  <c r="I35" i="27"/>
  <c r="N34" i="27"/>
  <c r="M34" i="27"/>
  <c r="L34" i="27"/>
  <c r="O34" i="27"/>
  <c r="J34" i="27"/>
  <c r="H34" i="27"/>
  <c r="I34" i="27"/>
  <c r="M33" i="27"/>
  <c r="O33" i="27"/>
  <c r="L33" i="27"/>
  <c r="N33" i="27"/>
  <c r="J33" i="27"/>
  <c r="H33" i="27"/>
  <c r="I33" i="27"/>
  <c r="N32" i="27"/>
  <c r="M32" i="27"/>
  <c r="L32" i="27"/>
  <c r="O32" i="27"/>
  <c r="J32" i="27"/>
  <c r="H32" i="27"/>
  <c r="I32" i="27"/>
  <c r="M30" i="27"/>
  <c r="O30" i="27"/>
  <c r="L30" i="27"/>
  <c r="N30" i="27"/>
  <c r="J30" i="27"/>
  <c r="H30" i="27"/>
  <c r="I30" i="27"/>
  <c r="M29" i="27"/>
  <c r="O29" i="27"/>
  <c r="L29" i="27"/>
  <c r="N29" i="27"/>
  <c r="J29" i="27"/>
  <c r="H29" i="27"/>
  <c r="I29" i="27"/>
  <c r="N28" i="27"/>
  <c r="M28" i="27"/>
  <c r="L28" i="27"/>
  <c r="O28" i="27"/>
  <c r="J28" i="27"/>
  <c r="H28" i="27"/>
  <c r="I28" i="27"/>
  <c r="N27" i="27"/>
  <c r="M27" i="27"/>
  <c r="L27" i="27"/>
  <c r="O27" i="27"/>
  <c r="J27" i="27"/>
  <c r="H27" i="27"/>
  <c r="I27" i="27"/>
  <c r="N26" i="27"/>
  <c r="M26" i="27"/>
  <c r="L26" i="27"/>
  <c r="O26" i="27"/>
  <c r="J26" i="27"/>
  <c r="H26" i="27"/>
  <c r="I26" i="27"/>
  <c r="N25" i="27"/>
  <c r="M25" i="27"/>
  <c r="L25" i="27"/>
  <c r="O25" i="27"/>
  <c r="J25" i="27"/>
  <c r="H25" i="27"/>
  <c r="I25" i="27"/>
  <c r="O23" i="27"/>
  <c r="N23" i="27"/>
  <c r="M23" i="27"/>
  <c r="L23" i="27"/>
  <c r="J23" i="27"/>
  <c r="I23" i="27"/>
  <c r="H23" i="27"/>
  <c r="N22" i="27"/>
  <c r="M22" i="27"/>
  <c r="L22" i="27"/>
  <c r="O22" i="27"/>
  <c r="J22" i="27"/>
  <c r="H22" i="27"/>
  <c r="I22" i="27"/>
  <c r="N21" i="27"/>
  <c r="M21" i="27"/>
  <c r="L21" i="27"/>
  <c r="O21" i="27"/>
  <c r="J21" i="27"/>
  <c r="H21" i="27"/>
  <c r="I21" i="27"/>
  <c r="N19" i="27"/>
  <c r="M19" i="27"/>
  <c r="L19" i="27"/>
  <c r="O19" i="27"/>
  <c r="J19" i="27"/>
  <c r="H19" i="27"/>
  <c r="I19" i="27"/>
  <c r="N18" i="27"/>
  <c r="M18" i="27"/>
  <c r="L18" i="27"/>
  <c r="O18" i="27"/>
  <c r="J18" i="27"/>
  <c r="H18" i="27"/>
  <c r="I18" i="27"/>
  <c r="N17" i="27"/>
  <c r="M17" i="27"/>
  <c r="L17" i="27"/>
  <c r="O17" i="27"/>
  <c r="J17" i="27"/>
  <c r="H17" i="27"/>
  <c r="I17" i="27"/>
  <c r="N16" i="27"/>
  <c r="M16" i="27"/>
  <c r="L16" i="27"/>
  <c r="O16" i="27"/>
  <c r="J16" i="27"/>
  <c r="H16" i="27"/>
  <c r="I16" i="27"/>
  <c r="N15" i="27"/>
  <c r="M15" i="27"/>
  <c r="L15" i="27"/>
  <c r="O15" i="27"/>
  <c r="J15" i="27"/>
  <c r="H15" i="27"/>
  <c r="I15" i="27"/>
  <c r="N14" i="27"/>
  <c r="M14" i="27"/>
  <c r="L14" i="27"/>
  <c r="O14" i="27"/>
  <c r="J14" i="27"/>
  <c r="H14" i="27"/>
  <c r="I14" i="27"/>
  <c r="N13" i="27"/>
  <c r="M13" i="27"/>
  <c r="L13" i="27"/>
  <c r="O13" i="27"/>
  <c r="J13" i="27"/>
  <c r="H13" i="27"/>
  <c r="I13" i="27"/>
  <c r="N12" i="27"/>
  <c r="M12" i="27"/>
  <c r="L12" i="27"/>
  <c r="O12" i="27"/>
  <c r="J12" i="27"/>
  <c r="H12" i="27"/>
  <c r="I12" i="27"/>
  <c r="N11" i="27"/>
  <c r="M11" i="27"/>
  <c r="L11" i="27"/>
  <c r="O11" i="27"/>
  <c r="J11" i="27"/>
  <c r="H11" i="27"/>
  <c r="I11" i="27"/>
  <c r="N10" i="27"/>
  <c r="M10" i="27"/>
  <c r="L10" i="27"/>
  <c r="O10" i="27"/>
  <c r="J10" i="27"/>
  <c r="H10" i="27"/>
  <c r="I10" i="27"/>
  <c r="N9" i="27"/>
  <c r="M9" i="27"/>
  <c r="L9" i="27"/>
  <c r="O9" i="27"/>
  <c r="J9" i="27"/>
  <c r="H9" i="27"/>
  <c r="I9" i="27"/>
  <c r="J42" i="8"/>
  <c r="J18" i="8"/>
  <c r="J2" i="29"/>
  <c r="A3" i="37"/>
  <c r="A3" i="12"/>
  <c r="B3" i="27"/>
  <c r="A3" i="9"/>
  <c r="A3" i="8"/>
  <c r="A3" i="4"/>
  <c r="A3" i="38"/>
  <c r="A3" i="35"/>
  <c r="A3" i="36"/>
  <c r="A3" i="24"/>
  <c r="A3" i="29"/>
  <c r="B3" i="10"/>
  <c r="M2" i="37"/>
  <c r="B4" i="37"/>
  <c r="K4" i="37"/>
  <c r="M4" i="37"/>
  <c r="M2" i="12"/>
  <c r="B4" i="12"/>
  <c r="N2" i="27"/>
  <c r="N4" i="27"/>
  <c r="N3" i="27"/>
  <c r="L4" i="27"/>
  <c r="A2" i="36"/>
  <c r="J2" i="36"/>
  <c r="I3" i="36"/>
  <c r="K3" i="36"/>
  <c r="I4" i="36"/>
  <c r="K4" i="36"/>
  <c r="K4" i="38"/>
  <c r="I4" i="38"/>
  <c r="K3" i="38"/>
  <c r="I3" i="38"/>
  <c r="J2" i="38"/>
  <c r="A2" i="38"/>
  <c r="I1" i="38"/>
  <c r="K42" i="8"/>
  <c r="I42" i="8"/>
  <c r="M3" i="37"/>
  <c r="K3" i="37"/>
  <c r="A2" i="37"/>
  <c r="K1" i="37"/>
  <c r="M4" i="12"/>
  <c r="K4" i="12"/>
  <c r="M3" i="12"/>
  <c r="K3" i="12"/>
  <c r="A2" i="12"/>
  <c r="K1" i="12"/>
  <c r="B2" i="27"/>
  <c r="L1" i="27"/>
  <c r="P4" i="10"/>
  <c r="N4" i="10"/>
  <c r="P3" i="10"/>
  <c r="O2" i="10"/>
  <c r="B2" i="10"/>
  <c r="N1" i="10"/>
  <c r="L4" i="9"/>
  <c r="J4" i="9"/>
  <c r="L3" i="9"/>
  <c r="K2" i="9"/>
  <c r="A2" i="9"/>
  <c r="J1" i="9"/>
  <c r="K18" i="8"/>
  <c r="I18" i="8"/>
  <c r="H18" i="8"/>
  <c r="O4" i="8"/>
  <c r="L4" i="8"/>
  <c r="O3" i="8"/>
  <c r="M2" i="8"/>
  <c r="A2" i="8"/>
  <c r="L1" i="8"/>
  <c r="K4" i="4"/>
  <c r="I4" i="4"/>
  <c r="K3" i="4"/>
  <c r="I3" i="4"/>
  <c r="J2" i="4"/>
  <c r="A2" i="4"/>
  <c r="I1" i="4"/>
  <c r="K4" i="35"/>
  <c r="I4" i="35"/>
  <c r="K3" i="35"/>
  <c r="I3" i="35"/>
  <c r="J2" i="35"/>
  <c r="A2" i="35"/>
  <c r="I1" i="35"/>
  <c r="I1" i="36"/>
  <c r="K4" i="24"/>
  <c r="I4" i="24"/>
  <c r="K3" i="24"/>
  <c r="I3" i="24"/>
  <c r="J2" i="24"/>
  <c r="A2" i="24"/>
  <c r="I1" i="24"/>
  <c r="K4" i="29"/>
  <c r="I4" i="29"/>
  <c r="K3" i="29"/>
  <c r="I3" i="29"/>
  <c r="A2" i="29"/>
  <c r="I1" i="29"/>
  <c r="B4" i="1"/>
  <c r="B4" i="35" s="1"/>
  <c r="B4" i="38"/>
  <c r="B4" i="29"/>
  <c r="B4" i="39"/>
  <c r="B4" i="4" l="1"/>
  <c r="B4" i="9"/>
  <c r="B4" i="40"/>
  <c r="C4" i="10"/>
  <c r="B4" i="24"/>
  <c r="C4" i="27"/>
  <c r="B4" i="36"/>
  <c r="B4" i="8"/>
</calcChain>
</file>

<file path=xl/sharedStrings.xml><?xml version="1.0" encoding="utf-8"?>
<sst xmlns="http://schemas.openxmlformats.org/spreadsheetml/2006/main" count="969" uniqueCount="378">
  <si>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</si>
  <si>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</si>
  <si>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</si>
  <si>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</si>
  <si>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</si>
  <si>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</si>
  <si>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</si>
  <si>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</si>
  <si>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</si>
  <si>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</si>
  <si>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</si>
  <si>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</si>
  <si>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</si>
  <si>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</si>
  <si>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</si>
  <si>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</si>
  <si>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</si>
  <si>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</si>
  <si>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</si>
  <si>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</si>
  <si>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</si>
  <si>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</si>
  <si>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</si>
  <si>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</si>
  <si>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</si>
  <si>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</si>
  <si>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</si>
  <si>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</si>
  <si>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COLLAR HEIGHT AT CENTER BACK</t>
  </si>
  <si>
    <t>HOOD LENGTH</t>
  </si>
  <si>
    <t>HOOD MEASUREMENTS (IN CM)</t>
  </si>
  <si>
    <t>HOW TO TAKE MEASUREMENTS</t>
  </si>
  <si>
    <t xml:space="preserve">MEN JACKET SIZE SPEC </t>
  </si>
  <si>
    <t>KA</t>
  </si>
  <si>
    <t>COLLAR HEIGHT AT MIDDLE FRONT</t>
  </si>
  <si>
    <t>B</t>
  </si>
  <si>
    <t>C</t>
  </si>
  <si>
    <t>D</t>
  </si>
  <si>
    <t>SHOULDER LENGHT</t>
  </si>
  <si>
    <t>LA</t>
  </si>
  <si>
    <t>LB</t>
  </si>
  <si>
    <t>LC</t>
  </si>
  <si>
    <t>LC'</t>
  </si>
  <si>
    <t>N</t>
  </si>
  <si>
    <t>TOTAL SLEEVE LENGHT</t>
  </si>
  <si>
    <t>R</t>
  </si>
  <si>
    <t>UB1</t>
  </si>
  <si>
    <t>INNER NECKLINE LENGHT</t>
  </si>
  <si>
    <t>UB2</t>
  </si>
  <si>
    <t>COLLAR LENGHT AT THE TOP EDGE</t>
  </si>
  <si>
    <t>UC1</t>
  </si>
  <si>
    <t>UC3</t>
  </si>
  <si>
    <t xml:space="preserve">VA </t>
  </si>
  <si>
    <t>VB</t>
  </si>
  <si>
    <t xml:space="preserve"> HANG TAG</t>
  </si>
  <si>
    <t xml:space="preserve"> 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</si>
  <si>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</si>
  <si>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t>XXXL</t>
  </si>
  <si>
    <t>DETAILS LINING</t>
  </si>
  <si>
    <t>DETAILS JKT</t>
  </si>
  <si>
    <t>DETAILS INNER JKT</t>
  </si>
  <si>
    <t>BODY LINING</t>
  </si>
  <si>
    <t>FLAPS + EMBROIDERIES BACKSIDE</t>
  </si>
  <si>
    <t>BLACK</t>
  </si>
  <si>
    <t>Front zip</t>
  </si>
  <si>
    <t>Front zip (inside jkt) / 3in1 system</t>
  </si>
  <si>
    <t>LOCAL</t>
  </si>
  <si>
    <t>UNITEX</t>
  </si>
  <si>
    <t>ANTIC SILVER</t>
  </si>
  <si>
    <t>10mm METAL EYELET</t>
  </si>
  <si>
    <t xml:space="preserve">12mm NYLON WEBBING </t>
  </si>
  <si>
    <t xml:space="preserve">Back hood adjustment
on  GARMENT  </t>
  </si>
  <si>
    <t xml:space="preserve">Back hood adjustment 
on  FLAP </t>
  </si>
  <si>
    <t xml:space="preserve"> Cuff adjustment
on  GARMENT  </t>
  </si>
  <si>
    <t xml:space="preserve"> Cuff adjustment
on  FLAP </t>
  </si>
  <si>
    <t>EMBROIDERY  LAFUMA 72 mm</t>
  </si>
  <si>
    <t>EMBROIDERY LAFUMA FEUILLE 20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</si>
  <si>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</si>
  <si>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</si>
  <si>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INNER JKT</t>
    </r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</si>
  <si>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</si>
  <si>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</si>
  <si>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</si>
  <si>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</si>
  <si>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</si>
  <si>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</si>
  <si>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LW034-E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</si>
  <si>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</si>
  <si>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</si>
  <si>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</si>
  <si>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</si>
  <si>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</si>
  <si>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</si>
  <si>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</si>
  <si>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</si>
  <si>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r>
      <t xml:space="preserve">MARKING  </t>
    </r>
    <r>
      <rPr>
        <b/>
        <sz val="12"/>
        <color indexed="10"/>
        <rFont val="Calibri"/>
        <family val="2"/>
      </rPr>
      <t>INNER JKT</t>
    </r>
  </si>
  <si>
    <t xml:space="preserve">LEFT TOP SLEEVE 
8 cm from top sleeve </t>
  </si>
  <si>
    <t>RIGHT TOP FRONT 
* VERTICAL POSITION : 8cm below neckline 
* ALONG FRONTZIPPER : 1 ,5 cm from front zipper</t>
  </si>
  <si>
    <t xml:space="preserve">HOW TO ATTACH HANG TAGS </t>
  </si>
  <si>
    <t>Bottom adjustment  (1)
Hood adjustment (1)</t>
  </si>
  <si>
    <t>Bottom adjustment  (1)
Hood adjustment (2)</t>
  </si>
  <si>
    <t>Bottom adjustment  (2)
Hood adjustment (4)</t>
  </si>
  <si>
    <t xml:space="preserve">   </t>
  </si>
  <si>
    <t xml:space="preserve">OTHER MEASUREMENTS </t>
  </si>
  <si>
    <t xml:space="preserve">  </t>
  </si>
  <si>
    <r>
      <t xml:space="preserve">TRIMMING AND ACCESSORIES </t>
    </r>
    <r>
      <rPr>
        <b/>
        <sz val="14"/>
        <color indexed="10"/>
        <rFont val="Calibri"/>
        <family val="2"/>
      </rPr>
      <t>INNER  JKT</t>
    </r>
  </si>
  <si>
    <t>YKK  ZIPPER</t>
  </si>
  <si>
    <t>TRIPLE STAR</t>
  </si>
  <si>
    <t>UA1</t>
  </si>
  <si>
    <t>NECK WIDTH</t>
  </si>
  <si>
    <t>UA2</t>
  </si>
  <si>
    <t>FRONT NECK DEPTH</t>
  </si>
  <si>
    <t>JA</t>
  </si>
  <si>
    <r>
      <t xml:space="preserve">FRONT JACKET MEASUREMENTS (IN CM) </t>
    </r>
    <r>
      <rPr>
        <b/>
        <sz val="12"/>
        <color indexed="10"/>
        <rFont val="Calibri"/>
        <family val="2"/>
      </rPr>
      <t>INNER JKT</t>
    </r>
  </si>
  <si>
    <t>Hood adjustment (2)</t>
  </si>
  <si>
    <t>IA'</t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</si>
  <si>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</si>
  <si>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t>TOTAL LENGHT FROM HPS</t>
  </si>
  <si>
    <t xml:space="preserve"> +/- 0.5 cm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</si>
  <si>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</si>
  <si>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</si>
  <si>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</si>
  <si>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S1</t>
  </si>
  <si>
    <t>BACK YOKE HEIGHT</t>
  </si>
  <si>
    <t>VHB</t>
  </si>
  <si>
    <t>HOOD HEIGHT ON SHOULDER POINT</t>
  </si>
  <si>
    <t>OTHER MEASUREMENTS (IN CM)</t>
  </si>
  <si>
    <t>Z1</t>
  </si>
  <si>
    <t>MIDDLE FRONT ZIPPER LENGHT</t>
  </si>
  <si>
    <t>Z2</t>
  </si>
  <si>
    <t>FRONT POCKET LENGHT</t>
  </si>
  <si>
    <t>10 mm PLASTIC SNAP</t>
  </si>
  <si>
    <t>SML</t>
  </si>
  <si>
    <t>SILICA GEL DMF U FREE
5gr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</si>
  <si>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</si>
  <si>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</si>
  <si>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</si>
  <si>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ELASTIC BINDING total width 20mm</t>
  </si>
  <si>
    <t>EB011-E</t>
  </si>
  <si>
    <t>WILSON GROUP</t>
  </si>
  <si>
    <r>
      <rPr>
        <b/>
        <sz val="12"/>
        <color indexed="10"/>
        <rFont val="Calibri"/>
        <family val="2"/>
      </rPr>
      <t xml:space="preserve">Zipper VISLON # 5 </t>
    </r>
    <r>
      <rPr>
        <b/>
        <sz val="12"/>
        <rFont val="Calibri"/>
        <family val="2"/>
      </rPr>
      <t>- 1WAY -</t>
    </r>
    <r>
      <rPr>
        <b/>
        <sz val="12"/>
        <color indexed="10"/>
        <rFont val="Calibri"/>
        <family val="2"/>
      </rPr>
      <t xml:space="preserve"> Right insert</t>
    </r>
    <r>
      <rPr>
        <b/>
        <sz val="12"/>
        <rFont val="Calibri"/>
        <family val="2"/>
      </rPr>
      <t xml:space="preserve">
VSOR-58 DU4 E P14 KENSIN MUSI N-ANTI NEWKOB4</t>
    </r>
  </si>
  <si>
    <t>JKT connection 
Neckline  (1)
Sleeves Connection(2)</t>
  </si>
  <si>
    <t>SUPPLIER</t>
  </si>
  <si>
    <t xml:space="preserve"> REF</t>
  </si>
  <si>
    <t>JKT connection 
Neckline  (1)
Sleeves connection(2)</t>
  </si>
  <si>
    <t xml:space="preserve">2,5mm ELASTIC CORD </t>
  </si>
  <si>
    <r>
      <rPr>
        <b/>
        <sz val="12"/>
        <color indexed="10"/>
        <rFont val="Calibri"/>
        <family val="2"/>
      </rPr>
      <t>Zipper VISLON #5</t>
    </r>
    <r>
      <rPr>
        <b/>
        <sz val="12"/>
        <rFont val="Calibri"/>
        <family val="2"/>
      </rPr>
      <t xml:space="preserve">- 1WAY - </t>
    </r>
    <r>
      <rPr>
        <b/>
        <sz val="12"/>
        <color indexed="10"/>
        <rFont val="Calibri"/>
        <family val="2"/>
      </rPr>
      <t>Left insert</t>
    </r>
    <r>
      <rPr>
        <b/>
        <sz val="12"/>
        <rFont val="Calibri"/>
        <family val="2"/>
      </rPr>
      <t xml:space="preserve">
VSOR-56 DA86 E P14 KENSIN MUSI N-ANTI NEWKOB4</t>
    </r>
  </si>
  <si>
    <t>1/2 CENTER HOOD WIDTH</t>
  </si>
  <si>
    <t>VHA</t>
  </si>
  <si>
    <t>HOOD HEIGHT ON FRONT</t>
  </si>
  <si>
    <t>NECKLINE LENGHT</t>
  </si>
  <si>
    <t>KD</t>
  </si>
  <si>
    <t>OUTER JACKET</t>
  </si>
  <si>
    <t>Marjorie</t>
  </si>
  <si>
    <t>INNER JACKET</t>
  </si>
  <si>
    <t>LOCAL / PAHIO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</si>
  <si>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</si>
  <si>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</si>
  <si>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WINTER 2018/19</t>
  </si>
  <si>
    <r>
      <t xml:space="preserve">Measures to follow for making 1st c/s </t>
    </r>
    <r>
      <rPr>
        <sz val="10"/>
        <rFont val="Calibri"/>
        <family val="2"/>
      </rPr>
      <t>SIZE M</t>
    </r>
  </si>
  <si>
    <t>XXS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</si>
  <si>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</si>
  <si>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</si>
  <si>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</si>
  <si>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</si>
  <si>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VE</t>
  </si>
  <si>
    <t>CHIN HEIGHT</t>
  </si>
  <si>
    <t>COLLAR HEIGHT AT MIDDLE BACK</t>
  </si>
  <si>
    <r>
      <t xml:space="preserve">NYLON  #3 </t>
    </r>
    <r>
      <rPr>
        <b/>
        <sz val="12"/>
        <rFont val="Calibri"/>
        <family val="2"/>
      </rPr>
      <t xml:space="preserve">- 1WAY -
</t>
    </r>
    <r>
      <rPr>
        <sz val="12"/>
        <rFont val="Calibri"/>
        <family val="2"/>
      </rPr>
      <t xml:space="preserve">Non separable -non lock - DROP PULLER </t>
    </r>
  </si>
  <si>
    <t xml:space="preserve">Inner pocket </t>
  </si>
  <si>
    <t>VELCRO MALE hook ( rounded corner)
20x60mm</t>
  </si>
  <si>
    <t>VELCRO FEMALE velvet (rounded corner)
20x100mm</t>
  </si>
  <si>
    <t>VELCRO MALE hook (rounded corner)
20x60mm</t>
  </si>
  <si>
    <t>LFV11412</t>
  </si>
  <si>
    <r>
      <rPr>
        <b/>
        <u/>
        <sz val="14"/>
        <color indexed="12"/>
        <rFont val="Calibri"/>
        <family val="2"/>
      </rPr>
      <t>FABRIC / SUPPLIER:</t>
    </r>
    <r>
      <rPr>
        <b/>
        <sz val="14"/>
        <color indexed="12"/>
        <rFont val="Calibri"/>
        <family val="2"/>
      </rPr>
      <t xml:space="preserve"> </t>
    </r>
    <r>
      <rPr>
        <b/>
        <sz val="14"/>
        <color indexed="10"/>
        <rFont val="Calibri"/>
        <family val="2"/>
      </rPr>
      <t>06302 / LIBOLON</t>
    </r>
  </si>
  <si>
    <t>PRIMA CHANNEL</t>
  </si>
  <si>
    <t>LIBOLON</t>
  </si>
  <si>
    <t>GARMENT</t>
  </si>
  <si>
    <t>MESH</t>
  </si>
  <si>
    <t>BODY</t>
  </si>
  <si>
    <t>FULL SEAM TAPE</t>
  </si>
  <si>
    <t>FULL BODY</t>
  </si>
  <si>
    <t>NON WOVEN</t>
  </si>
  <si>
    <t xml:space="preserve">SLEEVES
POCKETS LINING </t>
  </si>
  <si>
    <t>TAFFETAS NYLON 210T</t>
  </si>
  <si>
    <t>PRIMALOFT</t>
  </si>
  <si>
    <t>BRUSH TRICOT 
REF: AM1378 ASIA FIT</t>
  </si>
  <si>
    <t>CHIN GUARD</t>
  </si>
  <si>
    <r>
      <t>TAFFETAS LINING 210 T</t>
    </r>
    <r>
      <rPr>
        <sz val="12"/>
        <color indexed="8"/>
        <rFont val="Calibri"/>
        <family val="2"/>
      </rPr>
      <t xml:space="preserve"> </t>
    </r>
  </si>
  <si>
    <r>
      <rPr>
        <b/>
        <sz val="12"/>
        <color indexed="10"/>
        <rFont val="Calibri"/>
        <family val="2"/>
      </rPr>
      <t xml:space="preserve">Zipper VISLON # 5 </t>
    </r>
    <r>
      <rPr>
        <b/>
        <sz val="12"/>
        <rFont val="Calibri"/>
        <family val="2"/>
      </rPr>
      <t xml:space="preserve">- 1WAY - separable- autolock
</t>
    </r>
    <r>
      <rPr>
        <sz val="12"/>
        <rFont val="Calibri"/>
        <family val="2"/>
      </rPr>
      <t xml:space="preserve">SD51MA.RT
</t>
    </r>
  </si>
  <si>
    <t>MAX
zipper</t>
  </si>
  <si>
    <r>
      <rPr>
        <b/>
        <sz val="12"/>
        <color indexed="10"/>
        <rFont val="Calibri"/>
        <family val="2"/>
      </rPr>
      <t xml:space="preserve">Zipper REVERSE # 5 </t>
    </r>
    <r>
      <rPr>
        <b/>
        <sz val="12"/>
        <rFont val="Calibri"/>
        <family val="2"/>
      </rPr>
      <t xml:space="preserve">- 1WAY - Non separable - non lock
</t>
    </r>
    <r>
      <rPr>
        <sz val="12"/>
        <rFont val="Calibri"/>
        <family val="2"/>
      </rPr>
      <t xml:space="preserve">SN52MAX
</t>
    </r>
  </si>
  <si>
    <t>Hands pockets under flap (2)
Chest pocket (1)</t>
  </si>
  <si>
    <t>Front flap (2 on top + 1 on bottom)</t>
  </si>
  <si>
    <t>Front hood &amp; collar flap (4)
Back hood removable system  (3)</t>
  </si>
  <si>
    <t>Removable hood system
BACK COLLAR FLAP  (3)</t>
  </si>
  <si>
    <t>VELCRO FEMALE velvet (rounded corner)
10x60mm</t>
  </si>
  <si>
    <t>Front flap</t>
  </si>
  <si>
    <t>VELCRO MALE hook (rounded corner)
10x60mm</t>
  </si>
  <si>
    <t>garment front</t>
  </si>
  <si>
    <t>Hands pockets under flap (2)</t>
  </si>
  <si>
    <t xml:space="preserve"> CLIMACTIVE WOVEN FLY</t>
  </si>
  <si>
    <t>LW050-E</t>
  </si>
  <si>
    <t>PRIMALOFT LABEL</t>
  </si>
  <si>
    <t>L-2000</t>
  </si>
  <si>
    <t xml:space="preserve">WOVEN LABEL
</t>
  </si>
  <si>
    <r>
      <t xml:space="preserve">HANG TAG" PRIMALOFT" </t>
    </r>
    <r>
      <rPr>
        <b/>
        <i/>
        <sz val="12"/>
        <color indexed="10"/>
        <rFont val="Calibri"/>
        <family val="2"/>
      </rPr>
      <t xml:space="preserve">BLACK ECO </t>
    </r>
  </si>
  <si>
    <t>H-3001</t>
  </si>
  <si>
    <t>HANG TAG LOW IMPACT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</si>
  <si>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</si>
  <si>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</si>
  <si>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HT394299-E</t>
  </si>
  <si>
    <t>front zipper</t>
  </si>
  <si>
    <t>DETAILS CONNECTION</t>
  </si>
  <si>
    <t xml:space="preserve">INNER JKT - </t>
  </si>
  <si>
    <t>JKT connection 
Back Neckline  (1)
Bottom  Sleeves (2)</t>
  </si>
  <si>
    <t>bottom sleeve hem</t>
  </si>
  <si>
    <t>LEFT SIDE SEAM
* 7cm from bottom</t>
  </si>
  <si>
    <t>PRIMALOFT STANDARD FLY LABEL</t>
  </si>
  <si>
    <t>LEFT SIDE SIDE SEAM
* 7cm from bottom</t>
  </si>
  <si>
    <t>INSIDE ZIPPER CONNECTION</t>
  </si>
  <si>
    <t xml:space="preserve">HANDS POCKET ZIPPER LENGHT </t>
  </si>
  <si>
    <t xml:space="preserve">CHEST POCKET ZIPPER LENGHT </t>
  </si>
  <si>
    <r>
      <t xml:space="preserve">SIZE WOVEN LABEL MMG 
</t>
    </r>
    <r>
      <rPr>
        <b/>
        <sz val="14"/>
        <color indexed="10"/>
        <rFont val="Calibri"/>
        <family val="2"/>
      </rPr>
      <t>MEN ALPHA/TOP</t>
    </r>
  </si>
  <si>
    <t>LWS18-01</t>
  </si>
  <si>
    <t xml:space="preserve">STANDARD
</t>
  </si>
  <si>
    <t>STANDARD</t>
  </si>
  <si>
    <r>
      <t xml:space="preserve">17mm  METAL SNAP  
</t>
    </r>
    <r>
      <rPr>
        <sz val="12"/>
        <rFont val="Calibri"/>
        <family val="2"/>
      </rPr>
      <t>(male &amp; female)  (NVISIBLE)</t>
    </r>
  </si>
  <si>
    <r>
      <t xml:space="preserve">17mm METAL SNAP  
</t>
    </r>
    <r>
      <rPr>
        <sz val="12"/>
        <rFont val="Calibri"/>
        <family val="2"/>
      </rPr>
      <t>( female)  (NVISIBLE)</t>
    </r>
  </si>
  <si>
    <t>57.5</t>
  </si>
  <si>
    <t>24.5</t>
  </si>
  <si>
    <t>19.5</t>
  </si>
  <si>
    <t>67.5</t>
  </si>
  <si>
    <t>45.5</t>
  </si>
  <si>
    <t>56.5</t>
  </si>
  <si>
    <t>14.5</t>
  </si>
  <si>
    <t>11.5</t>
  </si>
  <si>
    <t>64.5</t>
  </si>
  <si>
    <t>45.7</t>
  </si>
  <si>
    <t>70.5</t>
  </si>
  <si>
    <t>20.5</t>
  </si>
  <si>
    <t>TRACK 3in1 LOFT JKT</t>
  </si>
  <si>
    <t>Comment on 1st sample the 17/05/2017</t>
  </si>
  <si>
    <t>Hold bottom sleeve hem with bartack on velcro</t>
  </si>
  <si>
    <t>Use snap 17mm i/o 12mm</t>
  </si>
  <si>
    <t>VC</t>
  </si>
  <si>
    <t>COLLAR HEIGHT ON FRONT HOOD</t>
  </si>
  <si>
    <t>COLLAR LENGHT ON BOTTOM HOOD</t>
  </si>
  <si>
    <t>Increase hood collar height by 1,5cm</t>
  </si>
  <si>
    <t>Increase hood lenght on bottom by 1cm</t>
  </si>
  <si>
    <t>Move snap male part on front collar 1cm toward middle front</t>
  </si>
  <si>
    <t>Measures to follow for making SMS size M</t>
  </si>
  <si>
    <t>Measure 1st sample size M 17/05/2017</t>
  </si>
  <si>
    <t xml:space="preserve">Don't need sample, refer to comment and improve for SMS </t>
  </si>
  <si>
    <t>SLEEVES LINING + HOOD + POCKET BAG + FRONT PANEL LINING</t>
  </si>
  <si>
    <t>Use Taffetas on front panel lining i/o mesh lining</t>
  </si>
  <si>
    <t>Sleeves insulation look too thick on sample, use 80G i/o 100G</t>
  </si>
  <si>
    <t>EIS15U-XMSTP01</t>
  </si>
  <si>
    <t>HEATHER GREY
4809</t>
  </si>
  <si>
    <t>ECLIPSE BLUE
8598</t>
  </si>
  <si>
    <t>BURGUNDY
8606</t>
  </si>
  <si>
    <r>
      <t xml:space="preserve">SHELL 1 
</t>
    </r>
    <r>
      <rPr>
        <b/>
        <sz val="12"/>
        <color indexed="10"/>
        <rFont val="Calibri"/>
        <family val="2"/>
      </rPr>
      <t>06302 5K/5K</t>
    </r>
  </si>
  <si>
    <t>INK/NOIR</t>
  </si>
  <si>
    <t>AZUR BLUE</t>
  </si>
  <si>
    <t>BURGUNDY LAF</t>
  </si>
  <si>
    <t>HEATHER GREY</t>
  </si>
  <si>
    <t>PLASTIC PEARL</t>
  </si>
  <si>
    <t>New mmg cord stopper 
20mm+ slit</t>
  </si>
  <si>
    <t>MMG WEBBING 5MM WIDTH</t>
  </si>
  <si>
    <t>EIS15U-XMTRE01</t>
  </si>
  <si>
    <t>YF ZIPPER</t>
  </si>
  <si>
    <t>CP-A1</t>
  </si>
  <si>
    <t>CLEAR</t>
  </si>
  <si>
    <t>WHITE</t>
  </si>
  <si>
    <t>GREY
301</t>
  </si>
  <si>
    <t>ECLIPSE BLUE
960</t>
  </si>
  <si>
    <t>ECLIPSE BLUE/AZUR BLUE
TAPE : 960
TEETH : 918</t>
  </si>
  <si>
    <t>cord puller</t>
  </si>
  <si>
    <t>ZP072-E</t>
  </si>
  <si>
    <t>DRAGON TIMES</t>
  </si>
  <si>
    <t>Front pockets (2)
Chest pocket (1)</t>
  </si>
  <si>
    <r>
      <t>Front opening (1)</t>
    </r>
    <r>
      <rPr>
        <sz val="12"/>
        <rFont val="Calibri"/>
        <family val="2"/>
      </rPr>
      <t xml:space="preserve">
</t>
    </r>
  </si>
  <si>
    <t>NOIR</t>
  </si>
  <si>
    <t>SAPHIR</t>
  </si>
  <si>
    <t>ECLIPSE BLUE
TO539</t>
  </si>
  <si>
    <t>Bottom adjustment  (2)
Hood adjustment (2)
to hold stopper and cord</t>
  </si>
  <si>
    <t>BLACK/GREY
TAPE : 580
TEETH : 301</t>
  </si>
  <si>
    <t>GREY/BLACK
TAPE : 301
TEETH : 580</t>
  </si>
  <si>
    <t>DARK SKYFALL 2</t>
  </si>
  <si>
    <t>ABYSS</t>
  </si>
  <si>
    <t>LOCAL / MING SHYANG</t>
  </si>
  <si>
    <t>ECLIPSE BLUE
30055</t>
  </si>
  <si>
    <t>GREY</t>
  </si>
  <si>
    <r>
      <rPr>
        <b/>
        <sz val="12"/>
        <rFont val="Calibri"/>
        <family val="2"/>
      </rPr>
      <t xml:space="preserve">INSULATION </t>
    </r>
    <r>
      <rPr>
        <b/>
        <sz val="12"/>
        <color indexed="10"/>
        <rFont val="Calibri"/>
        <family val="2"/>
      </rPr>
      <t xml:space="preserve">
PRIMALOFT BLACK ECO 100 grs</t>
    </r>
    <r>
      <rPr>
        <b/>
        <sz val="9"/>
        <color indexed="10"/>
        <rFont val="Calibri"/>
        <family val="2"/>
      </rPr>
      <t xml:space="preserve">
</t>
    </r>
  </si>
  <si>
    <t>BODY  &amp; SLEEVE</t>
  </si>
  <si>
    <t>Comments in Taipei the 14/07/2017</t>
  </si>
  <si>
    <t>Use PRIMALOFT BLACK ECO 100gr for body &amp; sleeve i/o 133gr on body &amp; 80gr on sleeve</t>
  </si>
  <si>
    <t>Remove patch fabric shell 1 and loop on back lining neckline</t>
  </si>
  <si>
    <t>Use woven label LW034-E i/o LW033-E</t>
  </si>
  <si>
    <t>Use new zipper puller ZP072 i/o ZP070</t>
  </si>
  <si>
    <t>AZUR BLUE
19-4050 TCX</t>
  </si>
  <si>
    <t>SHELL 2 will be from CAROLTEX on SMS &amp; LOCAL NYLON PR20 for BULK</t>
  </si>
  <si>
    <t xml:space="preserve">5mm POLYESTER WEBBING </t>
  </si>
  <si>
    <t>Highlight measured the 09/10/2017</t>
  </si>
  <si>
    <t>Measures to follow for BULK</t>
  </si>
  <si>
    <t>V1BULK</t>
  </si>
  <si>
    <t>BURGUNDY
048</t>
  </si>
  <si>
    <t>BLACK/BURGUNDY
TAPE : 580
TEETH : 048</t>
  </si>
  <si>
    <t>GREY
E414</t>
  </si>
  <si>
    <t>BURGUNDY
F194</t>
  </si>
  <si>
    <t>SMALL
HT-394082-E</t>
  </si>
  <si>
    <t>Left side pocket</t>
  </si>
  <si>
    <t>HANG TAG CLIMACTIVE</t>
  </si>
  <si>
    <t>SMALL
HT394146-E</t>
  </si>
  <si>
    <t xml:space="preserve">Refer artwork for position </t>
  </si>
  <si>
    <t>HANG TAG</t>
  </si>
  <si>
    <t>Hang tag corporate and climactive must be small # HT-394082-E &amp; HT394146-E</t>
  </si>
  <si>
    <t>Comments on sms the 19/12/2017</t>
  </si>
  <si>
    <t>COLORS OUTER JACKET</t>
  </si>
  <si>
    <t>COLORS INNER JACKET</t>
  </si>
  <si>
    <t>On style HEATHER GREY, embroideries must be E414 i/o 40022</t>
  </si>
  <si>
    <t>On style ECLIPSE BLUE, embroideries colors must be tone one tone #30055 i/o 9134</t>
  </si>
  <si>
    <t>On style BURGUNDY, front zipper and pocket zipper colors must be # 048 i/o 527, connecting zipper inside must have teeth colors # 048 i/o 527</t>
  </si>
  <si>
    <t>On style BURGUNDY, front zipper must have teeth colors # 048 i/o 527 and pocket zipper colors must be # 048 i/o 527,  Embroidery should be # F194 i/o T190</t>
  </si>
  <si>
    <t>MEASURES INNER JACKET</t>
  </si>
  <si>
    <t>Increase front neck drop by 1cm to have 8,5cm i/o 7,5cm on SMS</t>
  </si>
  <si>
    <t>OK BULK following comments</t>
  </si>
  <si>
    <r>
      <t>SHELL 2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 xml:space="preserve">PR20 NYLON FD
</t>
    </r>
  </si>
  <si>
    <t>上胸寬(領肩點下15cm)</t>
    <phoneticPr fontId="28" type="noConversion"/>
  </si>
  <si>
    <t>1/2胸圍(腋點量)</t>
  </si>
  <si>
    <t>1/2腰圍(領肩點下44cm)</t>
    <phoneticPr fontId="28" type="noConversion"/>
  </si>
  <si>
    <t>1/2下襬(平量)</t>
  </si>
  <si>
    <t>前身長(領肩點量)</t>
  </si>
  <si>
    <t>單肩寬</t>
  </si>
  <si>
    <t>袖襱直量</t>
    <phoneticPr fontId="28" type="noConversion"/>
  </si>
  <si>
    <t>1/2袖寬(腋點垂直量)</t>
  </si>
  <si>
    <t>1/2肘寬(袖口上30cm)</t>
  </si>
  <si>
    <t>1/2袖口寬(平量)</t>
  </si>
  <si>
    <t>1/2袖口寬(拉量)</t>
    <phoneticPr fontId="28" type="noConversion"/>
  </si>
  <si>
    <t>袖長(肩點量)</t>
  </si>
  <si>
    <t>後背寬(領肩點下15cm)</t>
    <phoneticPr fontId="28" type="noConversion"/>
  </si>
  <si>
    <t>後身長(後領圍中心量)</t>
  </si>
  <si>
    <t>領寬</t>
  </si>
  <si>
    <t>前領深</t>
  </si>
  <si>
    <t>下領圍(不含拉鍊)</t>
  </si>
  <si>
    <t>上領圍(不含拉鍊)</t>
  </si>
  <si>
    <t>後領高</t>
  </si>
  <si>
    <t>前領高</t>
  </si>
  <si>
    <t>門襟拉鍊長</t>
    <phoneticPr fontId="28" type="noConversion"/>
  </si>
  <si>
    <t>側袋開口長</t>
    <phoneticPr fontId="28" type="noConversion"/>
  </si>
  <si>
    <t>帽中長</t>
  </si>
  <si>
    <t>1/2帽寬(領肩點上18cm)</t>
  </si>
  <si>
    <t>帽前高(開口處)</t>
  </si>
  <si>
    <t>帽前高(領肩點)</t>
  </si>
  <si>
    <t>下領圍</t>
    <phoneticPr fontId="28" type="noConversion"/>
  </si>
  <si>
    <t>前領高</t>
    <phoneticPr fontId="28" type="noConversion"/>
  </si>
  <si>
    <t>門襟拉鍊長</t>
  </si>
  <si>
    <t>內門襟拉鍊長</t>
    <phoneticPr fontId="28" type="noConversion"/>
  </si>
  <si>
    <t>側袋開口長</t>
  </si>
  <si>
    <t>胸袋開口長</t>
  </si>
  <si>
    <t>銷售樣</t>
    <phoneticPr fontId="26" type="noConversion"/>
  </si>
  <si>
    <t>大貨</t>
    <phoneticPr fontId="26" type="noConversion"/>
  </si>
  <si>
    <t>吊牌改為用#HT-394082-E (i/o #HT-394081-E)</t>
    <phoneticPr fontId="28" type="noConversion"/>
  </si>
  <si>
    <t>吊牌改為用#HT-394146-E (i/o #HT-394133-E)</t>
    <phoneticPr fontId="28" type="noConversion"/>
  </si>
  <si>
    <t>吊牌修改</t>
    <phoneticPr fontId="26" type="noConversion"/>
  </si>
  <si>
    <t>外夾克</t>
    <phoneticPr fontId="26" type="noConversion"/>
  </si>
  <si>
    <t>內夾克</t>
    <phoneticPr fontId="26" type="noConversion"/>
  </si>
  <si>
    <t>尺寸修正</t>
    <phoneticPr fontId="26" type="noConversion"/>
  </si>
  <si>
    <t>依以上修正後可進行大貨</t>
    <phoneticPr fontId="28" type="noConversion"/>
  </si>
  <si>
    <t>前領深需為8.5cm</t>
    <phoneticPr fontId="28" type="noConversion"/>
  </si>
  <si>
    <t>色組#4809，繡花線色改為#E414</t>
    <phoneticPr fontId="28" type="noConversion"/>
  </si>
  <si>
    <t>色組#8598，繡花線色改為#30055</t>
    <phoneticPr fontId="28" type="noConversion"/>
  </si>
  <si>
    <t>色組#8606，門襟和側袋拉鍊顏色改為YKK#048， 內門襟拉鍊齒色改為YKK#048</t>
    <phoneticPr fontId="28" type="noConversion"/>
  </si>
  <si>
    <t>色組#8606，門襟拉鍊齒色改為YKK#048, 側袋拉鍊顏色改為YKK#048, 繡花線色改為#F194</t>
    <phoneticPr fontId="28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</si>
  <si>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</t>
    </r>
    <r>
      <rPr>
        <b/>
        <sz val="36"/>
        <rFont val="細明體"/>
        <family val="3"/>
        <charset val="136"/>
      </rPr>
      <t>內夾克</t>
    </r>
    <phoneticPr fontId="28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</si>
  <si>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</t>
    </r>
    <r>
      <rPr>
        <b/>
        <sz val="36"/>
        <rFont val="細明體"/>
        <family val="3"/>
        <charset val="136"/>
      </rPr>
      <t>外夾克</t>
    </r>
    <phoneticPr fontId="28" type="noConversion"/>
  </si>
  <si>
    <t>外夾克</t>
    <phoneticPr fontId="26" type="noConversion"/>
  </si>
  <si>
    <t>內夾克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</si>
</sst>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110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2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9"/>
      <color indexed="10"/>
      <name val="Calibri"/>
      <family val="2"/>
    </font>
    <font>
      <b/>
      <sz val="14"/>
      <color indexed="12"/>
      <name val="Calibri"/>
      <family val="2"/>
    </font>
    <font>
      <b/>
      <u/>
      <sz val="14"/>
      <color indexed="12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2"/>
      <color indexed="10"/>
      <name val="Calibri"/>
      <family val="2"/>
    </font>
    <font>
      <b/>
      <i/>
      <sz val="12"/>
      <color indexed="10"/>
      <name val="Calibri"/>
      <family val="2"/>
    </font>
    <font>
      <b/>
      <sz val="14"/>
      <color indexed="10"/>
      <name val="Calibri"/>
      <family val="2"/>
    </font>
    <font>
      <b/>
      <sz val="20"/>
      <color indexed="10"/>
      <name val="Calibri"/>
      <family val="2"/>
    </font>
    <font>
      <sz val="9"/>
      <name val="新細明體"/>
      <family val="1"/>
      <charset val="136"/>
    </font>
    <font>
      <sz val="20"/>
      <name val="Calibri"/>
      <family val="2"/>
    </font>
    <font>
      <sz val="9"/>
      <name val="新細明體"/>
      <family val="1"/>
      <charset val="136"/>
    </font>
    <font>
      <b/>
      <sz val="20"/>
      <name val="Calibri"/>
      <family val="2"/>
    </font>
    <font>
      <b/>
      <sz val="20"/>
      <name val="細明體"/>
      <family val="3"/>
      <charset val="136"/>
    </font>
    <font>
      <b/>
      <sz val="36"/>
      <name val="細明體"/>
      <family val="3"/>
      <charset val="136"/>
    </font>
    <font>
      <b/>
      <sz val="12"/>
      <name val="新細明體"/>
      <family val="1"/>
      <charset val="136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9"/>
      <color rgb="FF0000FF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sz val="9"/>
      <color theme="1" tint="0.499984740745262"/>
      <name val="新細明體"/>
      <family val="1"/>
      <charset val="136"/>
      <scheme val="minor"/>
    </font>
    <font>
      <sz val="14"/>
      <color theme="1" tint="0.499984740745262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1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0"/>
      <color rgb="FFFF0000"/>
      <name val="Calibri"/>
      <family val="2"/>
    </font>
    <font>
      <sz val="12"/>
      <color theme="0" tint="-0.499984740745262"/>
      <name val="新細明體"/>
      <family val="1"/>
      <charset val="136"/>
      <scheme val="minor"/>
    </font>
    <font>
      <sz val="10"/>
      <color rgb="FFFF0000"/>
      <name val="Calibri"/>
      <family val="2"/>
    </font>
    <font>
      <b/>
      <sz val="9"/>
      <color theme="0" tint="-0.499984740745262"/>
      <name val="新細明體"/>
      <family val="1"/>
      <charset val="136"/>
      <scheme val="minor"/>
    </font>
    <font>
      <b/>
      <u/>
      <sz val="18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6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sz val="12"/>
      <color theme="0"/>
      <name val="新細明體"/>
      <family val="1"/>
      <charset val="136"/>
      <scheme val="minor"/>
    </font>
    <font>
      <b/>
      <sz val="14"/>
      <color rgb="FF0000FF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14"/>
      <color rgb="FF0000FF"/>
      <name val="Calibri"/>
      <family val="2"/>
    </font>
    <font>
      <u/>
      <sz val="14"/>
      <color theme="0" tint="-0.499984740745262"/>
      <name val="新細明體"/>
      <family val="1"/>
      <charset val="136"/>
      <scheme val="minor"/>
    </font>
    <font>
      <sz val="12"/>
      <color theme="1"/>
      <name val="Calibri"/>
      <family val="2"/>
    </font>
    <font>
      <b/>
      <u/>
      <sz val="14"/>
      <color theme="0" tint="-0.499984740745262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u/>
      <sz val="14"/>
      <color rgb="FFFF0000"/>
      <name val="新細明體"/>
      <family val="1"/>
      <charset val="136"/>
      <scheme val="minor"/>
    </font>
    <font>
      <b/>
      <sz val="20"/>
      <color rgb="FFFF0000"/>
      <name val="Calibri"/>
      <family val="2"/>
    </font>
    <font>
      <sz val="20"/>
      <color theme="0" tint="-0.499984740745262"/>
      <name val="新細明體"/>
      <family val="1"/>
      <charset val="136"/>
      <scheme val="minor"/>
    </font>
    <font>
      <b/>
      <sz val="20"/>
      <color theme="0" tint="-0.499984740745262"/>
      <name val="新細明體"/>
      <family val="1"/>
      <charset val="136"/>
      <scheme val="minor"/>
    </font>
    <font>
      <sz val="20"/>
      <color rgb="FFFF0000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sz val="22"/>
      <color rgb="FFFF0000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2"/>
      <color theme="0" tint="-0.499984740745262"/>
      <name val="新細明體"/>
      <family val="1"/>
      <charset val="136"/>
      <scheme val="minor"/>
    </font>
    <font>
      <sz val="22"/>
      <color theme="0" tint="-0.499984740745262"/>
      <name val="新細明體"/>
      <family val="1"/>
      <charset val="136"/>
      <scheme val="minor"/>
    </font>
    <font>
      <sz val="20"/>
      <color theme="1"/>
      <name val="新細明體"/>
      <family val="1"/>
      <charset val="136"/>
      <scheme val="minor"/>
    </font>
    <font>
      <sz val="20"/>
      <name val="新細明體"/>
      <family val="1"/>
      <charset val="136"/>
      <scheme val="minor"/>
    </font>
    <font>
      <sz val="20"/>
      <color theme="1" tint="0.499984740745262"/>
      <name val="新細明體"/>
      <family val="1"/>
      <charset val="136"/>
      <scheme val="minor"/>
    </font>
    <font>
      <b/>
      <sz val="20"/>
      <name val="新細明體"/>
      <family val="1"/>
      <charset val="136"/>
      <scheme val="minor"/>
    </font>
    <font>
      <b/>
      <sz val="28"/>
      <name val="新細明體"/>
      <family val="1"/>
      <charset val="136"/>
      <scheme val="minor"/>
    </font>
    <font>
      <b/>
      <sz val="28"/>
      <color theme="1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14"/>
      <color theme="0"/>
      <name val="新細明體"/>
      <family val="1"/>
      <charset val="136"/>
      <scheme val="minor"/>
    </font>
    <font>
      <b/>
      <sz val="14"/>
      <color theme="1" tint="0.499984740745262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1" applyBorder="0"/>
    <xf numFmtId="0" fontId="33" fillId="0" borderId="0"/>
  </cellStyleXfs>
  <cellXfs count="857">
    <xf numFmtId="0" fontId="0" fillId="0" borderId="0" xfId="0"/>
    <xf numFmtId="0" fontId="0" fillId="0" borderId="0" xfId="0" applyAlignment="1">
      <alignment vertical="center"/>
    </xf>
    <xf numFmtId="0" fontId="34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8" fillId="0" borderId="0" xfId="0" applyFont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 wrapText="1"/>
    </xf>
    <xf numFmtId="0" fontId="44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 wrapText="1"/>
    </xf>
    <xf numFmtId="0" fontId="45" fillId="0" borderId="0" xfId="0" applyFont="1" applyBorder="1" applyAlignment="1">
      <alignment vertical="center"/>
    </xf>
    <xf numFmtId="0" fontId="46" fillId="5" borderId="4" xfId="0" applyFont="1" applyFill="1" applyBorder="1" applyAlignment="1">
      <alignment horizontal="center" vertical="center"/>
    </xf>
    <xf numFmtId="0" fontId="46" fillId="6" borderId="4" xfId="0" applyFont="1" applyFill="1" applyBorder="1" applyAlignment="1">
      <alignment horizontal="center" vertical="center"/>
    </xf>
    <xf numFmtId="0" fontId="41" fillId="0" borderId="0" xfId="0" applyFont="1" applyAlignment="1"/>
    <xf numFmtId="0" fontId="38" fillId="6" borderId="5" xfId="0" applyFont="1" applyFill="1" applyBorder="1" applyAlignment="1">
      <alignment vertical="center"/>
    </xf>
    <xf numFmtId="0" fontId="34" fillId="6" borderId="5" xfId="0" applyFont="1" applyFill="1" applyBorder="1" applyAlignment="1">
      <alignment vertical="center"/>
    </xf>
    <xf numFmtId="0" fontId="0" fillId="0" borderId="0" xfId="0" applyBorder="1"/>
    <xf numFmtId="0" fontId="37" fillId="0" borderId="0" xfId="0" applyFont="1" applyBorder="1" applyAlignment="1">
      <alignment vertical="center"/>
    </xf>
    <xf numFmtId="0" fontId="0" fillId="0" borderId="0" xfId="0" applyAlignment="1"/>
    <xf numFmtId="0" fontId="34" fillId="0" borderId="0" xfId="0" applyFont="1" applyAlignment="1"/>
    <xf numFmtId="0" fontId="40" fillId="0" borderId="6" xfId="0" applyFont="1" applyBorder="1" applyAlignment="1">
      <alignment vertical="center"/>
    </xf>
    <xf numFmtId="0" fontId="40" fillId="0" borderId="0" xfId="0" applyFont="1" applyBorder="1"/>
    <xf numFmtId="0" fontId="0" fillId="0" borderId="0" xfId="0" applyFill="1" applyBorder="1"/>
    <xf numFmtId="0" fontId="42" fillId="0" borderId="0" xfId="19" applyFont="1" applyBorder="1"/>
    <xf numFmtId="0" fontId="0" fillId="0" borderId="7" xfId="0" applyBorder="1" applyAlignment="1">
      <alignment vertical="center"/>
    </xf>
    <xf numFmtId="0" fontId="47" fillId="5" borderId="8" xfId="0" applyFont="1" applyFill="1" applyBorder="1" applyAlignment="1">
      <alignment horizontal="left" vertical="center" indent="8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48" fillId="5" borderId="8" xfId="0" applyFont="1" applyFill="1" applyBorder="1" applyAlignment="1">
      <alignment horizontal="left" vertical="center" indent="1"/>
    </xf>
    <xf numFmtId="0" fontId="0" fillId="5" borderId="10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40" fillId="0" borderId="7" xfId="0" applyFont="1" applyFill="1" applyBorder="1" applyAlignment="1">
      <alignment vertical="center"/>
    </xf>
    <xf numFmtId="0" fontId="40" fillId="0" borderId="6" xfId="0" applyFont="1" applyFill="1" applyBorder="1" applyAlignment="1">
      <alignment vertical="center"/>
    </xf>
    <xf numFmtId="0" fontId="40" fillId="0" borderId="2" xfId="0" applyFont="1" applyFill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1" xfId="0" applyBorder="1" applyAlignment="1">
      <alignment vertical="center"/>
    </xf>
    <xf numFmtId="0" fontId="47" fillId="5" borderId="6" xfId="0" applyFont="1" applyFill="1" applyBorder="1" applyAlignment="1">
      <alignment horizontal="left" vertical="center" indent="2"/>
    </xf>
    <xf numFmtId="0" fontId="40" fillId="0" borderId="11" xfId="0" applyFont="1" applyFill="1" applyBorder="1" applyAlignment="1">
      <alignment vertical="center"/>
    </xf>
    <xf numFmtId="0" fontId="40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39" fillId="0" borderId="15" xfId="0" applyFont="1" applyFill="1" applyBorder="1" applyAlignment="1">
      <alignment vertical="center"/>
    </xf>
    <xf numFmtId="0" fontId="39" fillId="0" borderId="16" xfId="0" applyFont="1" applyFill="1" applyBorder="1" applyAlignment="1">
      <alignment vertical="center"/>
    </xf>
    <xf numFmtId="14" fontId="42" fillId="0" borderId="17" xfId="0" applyNumberFormat="1" applyFont="1" applyFill="1" applyBorder="1" applyAlignment="1">
      <alignment vertical="center"/>
    </xf>
    <xf numFmtId="0" fontId="39" fillId="0" borderId="17" xfId="0" applyFont="1" applyFill="1" applyBorder="1" applyAlignment="1">
      <alignment vertical="center"/>
    </xf>
    <xf numFmtId="0" fontId="39" fillId="0" borderId="18" xfId="0" applyFont="1" applyFill="1" applyBorder="1" applyAlignment="1">
      <alignment vertical="center"/>
    </xf>
    <xf numFmtId="0" fontId="38" fillId="0" borderId="1" xfId="0" applyFont="1" applyFill="1" applyBorder="1" applyAlignment="1">
      <alignment vertical="center"/>
    </xf>
    <xf numFmtId="0" fontId="49" fillId="0" borderId="1" xfId="0" applyFont="1" applyFill="1" applyBorder="1" applyAlignment="1">
      <alignment horizontal="left" vertical="center" indent="16"/>
    </xf>
    <xf numFmtId="0" fontId="49" fillId="0" borderId="1" xfId="0" applyFont="1" applyFill="1" applyBorder="1" applyAlignment="1">
      <alignment horizontal="left" vertical="center"/>
    </xf>
    <xf numFmtId="0" fontId="38" fillId="0" borderId="19" xfId="0" applyFont="1" applyFill="1" applyBorder="1" applyAlignment="1">
      <alignment vertical="center"/>
    </xf>
    <xf numFmtId="0" fontId="42" fillId="0" borderId="15" xfId="0" applyFont="1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48" fillId="5" borderId="1" xfId="0" applyFont="1" applyFill="1" applyBorder="1" applyAlignment="1">
      <alignment horizontal="left" vertical="center" indent="1"/>
    </xf>
    <xf numFmtId="0" fontId="0" fillId="5" borderId="19" xfId="0" applyFill="1" applyBorder="1" applyAlignment="1">
      <alignment vertical="center"/>
    </xf>
    <xf numFmtId="0" fontId="38" fillId="0" borderId="15" xfId="0" applyFont="1" applyBorder="1" applyAlignment="1">
      <alignment vertical="center"/>
    </xf>
    <xf numFmtId="0" fontId="49" fillId="0" borderId="15" xfId="0" applyFont="1" applyBorder="1" applyAlignment="1">
      <alignment horizontal="left" vertical="center"/>
    </xf>
    <xf numFmtId="0" fontId="38" fillId="0" borderId="16" xfId="0" applyFont="1" applyBorder="1" applyAlignment="1">
      <alignment vertical="center"/>
    </xf>
    <xf numFmtId="0" fontId="39" fillId="0" borderId="15" xfId="0" applyFont="1" applyBorder="1" applyAlignment="1">
      <alignment vertical="center"/>
    </xf>
    <xf numFmtId="14" fontId="42" fillId="0" borderId="17" xfId="0" applyNumberFormat="1" applyFont="1" applyBorder="1" applyAlignment="1">
      <alignment vertical="center"/>
    </xf>
    <xf numFmtId="0" fontId="39" fillId="0" borderId="17" xfId="0" applyFont="1" applyBorder="1" applyAlignment="1">
      <alignment vertical="center"/>
    </xf>
    <xf numFmtId="0" fontId="38" fillId="0" borderId="21" xfId="0" applyFont="1" applyBorder="1" applyAlignment="1">
      <alignment vertical="center"/>
    </xf>
    <xf numFmtId="0" fontId="49" fillId="0" borderId="15" xfId="0" applyFont="1" applyBorder="1" applyAlignment="1">
      <alignment horizontal="left" vertical="center" indent="2"/>
    </xf>
    <xf numFmtId="0" fontId="37" fillId="0" borderId="21" xfId="0" applyFont="1" applyBorder="1" applyAlignment="1">
      <alignment vertical="center"/>
    </xf>
    <xf numFmtId="0" fontId="37" fillId="0" borderId="15" xfId="0" applyFont="1" applyBorder="1" applyAlignment="1">
      <alignment vertical="center"/>
    </xf>
    <xf numFmtId="0" fontId="37" fillId="0" borderId="22" xfId="0" applyFont="1" applyBorder="1" applyAlignment="1">
      <alignment vertical="center"/>
    </xf>
    <xf numFmtId="0" fontId="37" fillId="0" borderId="17" xfId="0" applyFont="1" applyBorder="1" applyAlignment="1">
      <alignment vertical="center"/>
    </xf>
    <xf numFmtId="0" fontId="37" fillId="0" borderId="16" xfId="0" applyFont="1" applyBorder="1" applyAlignment="1">
      <alignment vertical="center"/>
    </xf>
    <xf numFmtId="0" fontId="37" fillId="0" borderId="18" xfId="0" applyFont="1" applyBorder="1" applyAlignment="1">
      <alignment vertical="center"/>
    </xf>
    <xf numFmtId="0" fontId="38" fillId="0" borderId="15" xfId="0" applyFont="1" applyBorder="1" applyAlignment="1"/>
    <xf numFmtId="0" fontId="40" fillId="0" borderId="15" xfId="0" applyFont="1" applyBorder="1" applyAlignment="1">
      <alignment vertical="center"/>
    </xf>
    <xf numFmtId="0" fontId="39" fillId="0" borderId="15" xfId="0" applyFont="1" applyBorder="1" applyAlignment="1"/>
    <xf numFmtId="0" fontId="37" fillId="0" borderId="15" xfId="0" applyFont="1" applyBorder="1" applyAlignment="1"/>
    <xf numFmtId="0" fontId="39" fillId="0" borderId="17" xfId="0" applyFont="1" applyBorder="1" applyAlignment="1"/>
    <xf numFmtId="0" fontId="37" fillId="0" borderId="17" xfId="0" applyFont="1" applyBorder="1" applyAlignment="1"/>
    <xf numFmtId="0" fontId="46" fillId="0" borderId="17" xfId="0" applyFont="1" applyFill="1" applyBorder="1" applyAlignment="1">
      <alignment vertical="center"/>
    </xf>
    <xf numFmtId="0" fontId="39" fillId="5" borderId="0" xfId="0" applyFont="1" applyFill="1" applyBorder="1" applyAlignment="1">
      <alignment vertical="center"/>
    </xf>
    <xf numFmtId="0" fontId="47" fillId="5" borderId="8" xfId="0" applyFont="1" applyFill="1" applyBorder="1" applyAlignment="1">
      <alignment horizontal="left" vertical="center" indent="12"/>
    </xf>
    <xf numFmtId="0" fontId="49" fillId="0" borderId="20" xfId="0" applyFont="1" applyBorder="1" applyAlignment="1">
      <alignment horizontal="left" vertical="center" indent="2"/>
    </xf>
    <xf numFmtId="0" fontId="38" fillId="0" borderId="1" xfId="0" applyFont="1" applyBorder="1" applyAlignment="1">
      <alignment vertical="center"/>
    </xf>
    <xf numFmtId="0" fontId="49" fillId="0" borderId="1" xfId="0" applyFont="1" applyBorder="1" applyAlignment="1">
      <alignment horizontal="left" vertical="center" indent="16"/>
    </xf>
    <xf numFmtId="0" fontId="49" fillId="0" borderId="1" xfId="0" applyFont="1" applyBorder="1" applyAlignment="1">
      <alignment horizontal="left" vertical="center"/>
    </xf>
    <xf numFmtId="0" fontId="38" fillId="0" borderId="19" xfId="0" applyFont="1" applyBorder="1" applyAlignment="1">
      <alignment vertical="center"/>
    </xf>
    <xf numFmtId="0" fontId="46" fillId="0" borderId="17" xfId="0" applyFont="1" applyBorder="1" applyAlignment="1">
      <alignment horizontal="left" vertical="center"/>
    </xf>
    <xf numFmtId="0" fontId="38" fillId="0" borderId="20" xfId="0" applyFont="1" applyBorder="1" applyAlignment="1">
      <alignment vertical="center"/>
    </xf>
    <xf numFmtId="0" fontId="49" fillId="0" borderId="19" xfId="0" applyFont="1" applyBorder="1" applyAlignment="1">
      <alignment horizontal="left" vertical="center"/>
    </xf>
    <xf numFmtId="184" fontId="50" fillId="0" borderId="23" xfId="0" applyNumberFormat="1" applyFont="1" applyBorder="1" applyAlignment="1">
      <alignment horizontal="center" vertical="center"/>
    </xf>
    <xf numFmtId="0" fontId="50" fillId="0" borderId="0" xfId="0" applyFont="1" applyAlignment="1">
      <alignment vertical="center"/>
    </xf>
    <xf numFmtId="0" fontId="40" fillId="0" borderId="23" xfId="0" applyFont="1" applyBorder="1" applyAlignment="1">
      <alignment vertical="center"/>
    </xf>
    <xf numFmtId="0" fontId="42" fillId="0" borderId="0" xfId="0" applyFont="1" applyBorder="1" applyAlignment="1">
      <alignment vertical="center" wrapText="1"/>
    </xf>
    <xf numFmtId="0" fontId="40" fillId="0" borderId="0" xfId="0" applyFont="1" applyAlignment="1">
      <alignment vertical="center"/>
    </xf>
    <xf numFmtId="0" fontId="46" fillId="5" borderId="15" xfId="0" applyFont="1" applyFill="1" applyBorder="1" applyAlignment="1">
      <alignment vertical="center"/>
    </xf>
    <xf numFmtId="0" fontId="46" fillId="5" borderId="5" xfId="0" applyFont="1" applyFill="1" applyBorder="1" applyAlignment="1">
      <alignment vertical="center"/>
    </xf>
    <xf numFmtId="0" fontId="50" fillId="0" borderId="24" xfId="0" applyFont="1" applyBorder="1" applyAlignment="1">
      <alignment horizontal="center" vertical="center"/>
    </xf>
    <xf numFmtId="0" fontId="50" fillId="0" borderId="24" xfId="0" applyFont="1" applyBorder="1" applyAlignment="1">
      <alignment vertical="center"/>
    </xf>
    <xf numFmtId="0" fontId="40" fillId="0" borderId="25" xfId="0" applyFont="1" applyBorder="1" applyAlignment="1">
      <alignment vertical="center"/>
    </xf>
    <xf numFmtId="184" fontId="50" fillId="0" borderId="25" xfId="0" applyNumberFormat="1" applyFont="1" applyBorder="1" applyAlignment="1">
      <alignment horizontal="center" vertical="center"/>
    </xf>
    <xf numFmtId="0" fontId="50" fillId="0" borderId="25" xfId="0" applyFont="1" applyBorder="1" applyAlignment="1">
      <alignment vertical="center"/>
    </xf>
    <xf numFmtId="185" fontId="46" fillId="0" borderId="23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40" fillId="0" borderId="0" xfId="0" applyFont="1"/>
    <xf numFmtId="0" fontId="46" fillId="0" borderId="23" xfId="0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5" borderId="10" xfId="0" applyFont="1" applyFill="1" applyBorder="1" applyAlignment="1">
      <alignment vertical="center"/>
    </xf>
    <xf numFmtId="0" fontId="0" fillId="5" borderId="8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Fill="1" applyBorder="1"/>
    <xf numFmtId="0" fontId="48" fillId="5" borderId="8" xfId="0" applyFont="1" applyFill="1" applyBorder="1" applyAlignment="1">
      <alignment vertical="center"/>
    </xf>
    <xf numFmtId="0" fontId="51" fillId="0" borderId="15" xfId="0" applyFont="1" applyBorder="1" applyAlignment="1">
      <alignment vertical="center"/>
    </xf>
    <xf numFmtId="0" fontId="51" fillId="0" borderId="15" xfId="0" applyFont="1" applyBorder="1" applyAlignment="1">
      <alignment horizontal="left" vertical="center" indent="1"/>
    </xf>
    <xf numFmtId="0" fontId="51" fillId="0" borderId="17" xfId="0" applyFont="1" applyFill="1" applyBorder="1" applyAlignment="1">
      <alignment horizontal="left" vertical="center"/>
    </xf>
    <xf numFmtId="0" fontId="51" fillId="0" borderId="16" xfId="0" applyFont="1" applyFill="1" applyBorder="1" applyAlignment="1">
      <alignment horizontal="left" vertical="center"/>
    </xf>
    <xf numFmtId="0" fontId="51" fillId="0" borderId="16" xfId="0" applyFont="1" applyBorder="1" applyAlignment="1">
      <alignment horizontal="left" vertical="center" indent="1"/>
    </xf>
    <xf numFmtId="0" fontId="51" fillId="0" borderId="17" xfId="0" applyFont="1" applyBorder="1" applyAlignment="1">
      <alignment vertical="center"/>
    </xf>
    <xf numFmtId="0" fontId="39" fillId="0" borderId="22" xfId="0" applyFont="1" applyFill="1" applyBorder="1" applyAlignment="1">
      <alignment horizontal="left" vertical="center" indent="1"/>
    </xf>
    <xf numFmtId="0" fontId="0" fillId="0" borderId="2" xfId="0" applyFont="1" applyBorder="1" applyAlignment="1">
      <alignment vertical="center"/>
    </xf>
    <xf numFmtId="0" fontId="38" fillId="0" borderId="1" xfId="0" applyFont="1" applyBorder="1" applyAlignment="1">
      <alignment horizontal="left" vertical="center" indent="2"/>
    </xf>
    <xf numFmtId="0" fontId="42" fillId="0" borderId="6" xfId="0" applyFont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9" fillId="0" borderId="1" xfId="0" applyFont="1" applyBorder="1" applyAlignment="1">
      <alignment horizontal="left" vertical="center" indent="21"/>
    </xf>
    <xf numFmtId="0" fontId="50" fillId="0" borderId="26" xfId="0" applyFont="1" applyBorder="1" applyAlignment="1">
      <alignment horizontal="left" vertical="center" indent="1"/>
    </xf>
    <xf numFmtId="0" fontId="38" fillId="0" borderId="27" xfId="0" applyFont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0" fontId="50" fillId="0" borderId="15" xfId="0" applyFont="1" applyBorder="1" applyAlignment="1">
      <alignment horizontal="center" vertical="center"/>
    </xf>
    <xf numFmtId="0" fontId="0" fillId="5" borderId="15" xfId="0" applyFill="1" applyBorder="1" applyAlignment="1">
      <alignment vertical="center"/>
    </xf>
    <xf numFmtId="0" fontId="50" fillId="0" borderId="5" xfId="0" applyFont="1" applyBorder="1" applyAlignment="1">
      <alignment horizontal="left" vertical="center" indent="1"/>
    </xf>
    <xf numFmtId="0" fontId="50" fillId="0" borderId="5" xfId="0" applyFont="1" applyBorder="1" applyAlignment="1">
      <alignment horizontal="center" vertical="center"/>
    </xf>
    <xf numFmtId="0" fontId="50" fillId="0" borderId="4" xfId="0" applyFont="1" applyBorder="1" applyAlignment="1">
      <alignment vertical="center"/>
    </xf>
    <xf numFmtId="0" fontId="49" fillId="0" borderId="15" xfId="0" applyFont="1" applyBorder="1" applyAlignment="1">
      <alignment horizontal="left" vertical="center" indent="30"/>
    </xf>
    <xf numFmtId="0" fontId="38" fillId="0" borderId="1" xfId="0" applyFont="1" applyFill="1" applyBorder="1" applyAlignment="1">
      <alignment horizontal="left" vertical="center" indent="1"/>
    </xf>
    <xf numFmtId="0" fontId="49" fillId="0" borderId="20" xfId="0" applyFont="1" applyFill="1" applyBorder="1" applyAlignment="1">
      <alignment horizontal="left" vertical="center" indent="1"/>
    </xf>
    <xf numFmtId="0" fontId="46" fillId="0" borderId="15" xfId="0" applyFont="1" applyFill="1" applyBorder="1" applyAlignment="1">
      <alignment horizontal="left" vertical="center" indent="1"/>
    </xf>
    <xf numFmtId="0" fontId="46" fillId="0" borderId="17" xfId="0" applyFont="1" applyFill="1" applyBorder="1" applyAlignment="1">
      <alignment horizontal="left" vertical="center" indent="1"/>
    </xf>
    <xf numFmtId="0" fontId="39" fillId="0" borderId="22" xfId="0" applyFont="1" applyBorder="1" applyAlignment="1">
      <alignment horizontal="left" vertical="center" indent="1"/>
    </xf>
    <xf numFmtId="0" fontId="50" fillId="0" borderId="23" xfId="0" applyFont="1" applyBorder="1" applyAlignment="1">
      <alignment horizontal="left" vertical="center" indent="1"/>
    </xf>
    <xf numFmtId="0" fontId="49" fillId="0" borderId="20" xfId="0" applyFont="1" applyBorder="1" applyAlignment="1">
      <alignment horizontal="left" vertical="center" indent="1"/>
    </xf>
    <xf numFmtId="0" fontId="40" fillId="0" borderId="26" xfId="0" applyFont="1" applyBorder="1" applyAlignment="1">
      <alignment vertical="center"/>
    </xf>
    <xf numFmtId="0" fontId="50" fillId="0" borderId="26" xfId="0" applyFont="1" applyBorder="1" applyAlignment="1">
      <alignment horizontal="center" vertical="center"/>
    </xf>
    <xf numFmtId="0" fontId="50" fillId="0" borderId="28" xfId="0" applyFont="1" applyBorder="1" applyAlignment="1">
      <alignment vertical="center"/>
    </xf>
    <xf numFmtId="0" fontId="50" fillId="0" borderId="23" xfId="0" applyFont="1" applyFill="1" applyBorder="1" applyAlignment="1">
      <alignment horizontal="center" vertical="center" wrapText="1"/>
    </xf>
    <xf numFmtId="0" fontId="50" fillId="0" borderId="23" xfId="0" applyFont="1" applyFill="1" applyBorder="1" applyAlignment="1">
      <alignment horizontal="left" vertical="center" indent="1"/>
    </xf>
    <xf numFmtId="0" fontId="50" fillId="0" borderId="23" xfId="0" applyFont="1" applyFill="1" applyBorder="1" applyAlignment="1">
      <alignment horizontal="center" vertical="center"/>
    </xf>
    <xf numFmtId="0" fontId="40" fillId="0" borderId="2" xfId="0" applyFont="1" applyBorder="1"/>
    <xf numFmtId="0" fontId="40" fillId="0" borderId="3" xfId="0" applyFont="1" applyBorder="1"/>
    <xf numFmtId="0" fontId="39" fillId="0" borderId="0" xfId="0" applyFont="1" applyFill="1" applyBorder="1" applyAlignment="1">
      <alignment vertical="center" wrapText="1"/>
    </xf>
    <xf numFmtId="0" fontId="50" fillId="0" borderId="0" xfId="0" applyFont="1" applyFill="1" applyBorder="1" applyAlignment="1">
      <alignment horizontal="center" vertical="center"/>
    </xf>
    <xf numFmtId="0" fontId="50" fillId="0" borderId="0" xfId="0" applyFont="1" applyBorder="1" applyAlignment="1">
      <alignment horizontal="left" vertical="center" indent="1"/>
    </xf>
    <xf numFmtId="0" fontId="38" fillId="6" borderId="15" xfId="0" applyFont="1" applyFill="1" applyBorder="1" applyAlignment="1">
      <alignment vertical="center"/>
    </xf>
    <xf numFmtId="0" fontId="34" fillId="6" borderId="15" xfId="0" applyFont="1" applyFill="1" applyBorder="1" applyAlignment="1">
      <alignment vertical="center"/>
    </xf>
    <xf numFmtId="0" fontId="52" fillId="6" borderId="15" xfId="0" applyFont="1" applyFill="1" applyBorder="1" applyAlignment="1"/>
    <xf numFmtId="0" fontId="52" fillId="6" borderId="15" xfId="0" applyFont="1" applyFill="1" applyBorder="1" applyAlignment="1">
      <alignment vertical="center"/>
    </xf>
    <xf numFmtId="185" fontId="36" fillId="6" borderId="15" xfId="0" applyNumberFormat="1" applyFont="1" applyFill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0" fontId="53" fillId="0" borderId="0" xfId="0" applyFont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50" fillId="0" borderId="23" xfId="0" applyFont="1" applyBorder="1" applyAlignment="1">
      <alignment vertical="center"/>
    </xf>
    <xf numFmtId="0" fontId="50" fillId="0" borderId="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40" fillId="0" borderId="5" xfId="0" applyFont="1" applyBorder="1" applyAlignment="1">
      <alignment vertical="center"/>
    </xf>
    <xf numFmtId="0" fontId="0" fillId="0" borderId="2" xfId="0" applyFont="1" applyBorder="1"/>
    <xf numFmtId="0" fontId="50" fillId="0" borderId="23" xfId="0" applyFont="1" applyBorder="1" applyAlignment="1">
      <alignment horizontal="center" vertical="center"/>
    </xf>
    <xf numFmtId="0" fontId="50" fillId="0" borderId="23" xfId="0" applyFont="1" applyBorder="1" applyAlignment="1">
      <alignment horizontal="center" vertical="center" wrapText="1"/>
    </xf>
    <xf numFmtId="14" fontId="39" fillId="0" borderId="17" xfId="0" applyNumberFormat="1" applyFont="1" applyBorder="1" applyAlignment="1">
      <alignment vertical="center"/>
    </xf>
    <xf numFmtId="0" fontId="0" fillId="5" borderId="23" xfId="0" applyFill="1" applyBorder="1" applyAlignment="1">
      <alignment vertical="center"/>
    </xf>
    <xf numFmtId="0" fontId="53" fillId="0" borderId="23" xfId="0" applyFont="1" applyBorder="1" applyAlignment="1">
      <alignment horizontal="center" vertical="center"/>
    </xf>
    <xf numFmtId="0" fontId="53" fillId="0" borderId="24" xfId="0" applyFont="1" applyBorder="1" applyAlignment="1">
      <alignment horizontal="center" vertical="center"/>
    </xf>
    <xf numFmtId="0" fontId="46" fillId="5" borderId="29" xfId="0" applyFont="1" applyFill="1" applyBorder="1" applyAlignment="1">
      <alignment horizontal="center" vertical="center" wrapText="1"/>
    </xf>
    <xf numFmtId="0" fontId="46" fillId="5" borderId="4" xfId="0" applyFont="1" applyFill="1" applyBorder="1" applyAlignment="1">
      <alignment horizontal="center" vertical="center" wrapText="1"/>
    </xf>
    <xf numFmtId="184" fontId="50" fillId="0" borderId="3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53" fillId="0" borderId="23" xfId="0" applyFont="1" applyFill="1" applyBorder="1" applyAlignment="1">
      <alignment horizontal="center" vertical="center"/>
    </xf>
    <xf numFmtId="14" fontId="39" fillId="0" borderId="17" xfId="0" applyNumberFormat="1" applyFont="1" applyBorder="1" applyAlignment="1">
      <alignment horizontal="left" vertical="center"/>
    </xf>
    <xf numFmtId="185" fontId="50" fillId="0" borderId="23" xfId="0" applyNumberFormat="1" applyFont="1" applyFill="1" applyBorder="1" applyAlignment="1">
      <alignment horizontal="center" vertical="center"/>
    </xf>
    <xf numFmtId="0" fontId="46" fillId="0" borderId="15" xfId="0" applyFont="1" applyFill="1" applyBorder="1" applyAlignment="1">
      <alignment horizontal="left" vertical="center" indent="1"/>
    </xf>
    <xf numFmtId="0" fontId="39" fillId="0" borderId="0" xfId="0" applyFont="1" applyFill="1" applyBorder="1" applyAlignment="1">
      <alignment vertical="center"/>
    </xf>
    <xf numFmtId="0" fontId="54" fillId="0" borderId="1" xfId="0" applyFont="1" applyFill="1" applyBorder="1" applyAlignment="1">
      <alignment vertical="center"/>
    </xf>
    <xf numFmtId="0" fontId="40" fillId="0" borderId="30" xfId="0" applyFont="1" applyFill="1" applyBorder="1" applyAlignment="1">
      <alignment horizontal="center" vertical="center" wrapText="1"/>
    </xf>
    <xf numFmtId="0" fontId="34" fillId="6" borderId="30" xfId="0" applyFont="1" applyFill="1" applyBorder="1" applyAlignment="1">
      <alignment vertical="center"/>
    </xf>
    <xf numFmtId="0" fontId="46" fillId="6" borderId="29" xfId="0" applyFont="1" applyFill="1" applyBorder="1" applyAlignment="1">
      <alignment horizontal="center" vertical="center" wrapText="1"/>
    </xf>
    <xf numFmtId="0" fontId="38" fillId="5" borderId="0" xfId="0" applyFont="1" applyFill="1" applyBorder="1" applyAlignment="1">
      <alignment vertical="center"/>
    </xf>
    <xf numFmtId="0" fontId="34" fillId="5" borderId="0" xfId="0" applyFont="1" applyFill="1" applyBorder="1" applyAlignment="1">
      <alignment vertical="center"/>
    </xf>
    <xf numFmtId="0" fontId="46" fillId="6" borderId="4" xfId="0" applyFont="1" applyFill="1" applyBorder="1" applyAlignment="1">
      <alignment horizontal="center" vertical="center" wrapText="1"/>
    </xf>
    <xf numFmtId="0" fontId="40" fillId="5" borderId="29" xfId="0" applyFont="1" applyFill="1" applyBorder="1" applyAlignment="1">
      <alignment vertical="center"/>
    </xf>
    <xf numFmtId="0" fontId="39" fillId="5" borderId="4" xfId="0" applyFont="1" applyFill="1" applyBorder="1" applyAlignment="1">
      <alignment horizontal="center" vertical="center"/>
    </xf>
    <xf numFmtId="0" fontId="55" fillId="5" borderId="4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left" vertical="center"/>
    </xf>
    <xf numFmtId="0" fontId="46" fillId="0" borderId="22" xfId="0" applyFont="1" applyBorder="1" applyAlignment="1">
      <alignment horizontal="left" vertical="center"/>
    </xf>
    <xf numFmtId="0" fontId="38" fillId="6" borderId="31" xfId="0" applyFont="1" applyFill="1" applyBorder="1" applyAlignment="1">
      <alignment horizontal="left" vertical="center"/>
    </xf>
    <xf numFmtId="0" fontId="42" fillId="0" borderId="32" xfId="0" applyFont="1" applyBorder="1" applyAlignment="1">
      <alignment vertical="center" wrapText="1"/>
    </xf>
    <xf numFmtId="0" fontId="46" fillId="5" borderId="31" xfId="0" applyFont="1" applyFill="1" applyBorder="1" applyAlignment="1">
      <alignment vertical="center"/>
    </xf>
    <xf numFmtId="0" fontId="46" fillId="5" borderId="33" xfId="0" applyFont="1" applyFill="1" applyBorder="1" applyAlignment="1">
      <alignment horizontal="center" vertical="center"/>
    </xf>
    <xf numFmtId="184" fontId="50" fillId="0" borderId="16" xfId="0" applyNumberFormat="1" applyFont="1" applyBorder="1" applyAlignment="1">
      <alignment horizontal="center" vertical="center"/>
    </xf>
    <xf numFmtId="185" fontId="50" fillId="0" borderId="32" xfId="0" applyNumberFormat="1" applyFont="1" applyFill="1" applyBorder="1" applyAlignment="1">
      <alignment horizontal="center" vertical="center"/>
    </xf>
    <xf numFmtId="0" fontId="50" fillId="0" borderId="32" xfId="0" applyFont="1" applyBorder="1" applyAlignment="1">
      <alignment vertical="center"/>
    </xf>
    <xf numFmtId="184" fontId="50" fillId="0" borderId="32" xfId="0" applyNumberFormat="1" applyFont="1" applyBorder="1" applyAlignment="1">
      <alignment horizontal="center" vertical="center"/>
    </xf>
    <xf numFmtId="0" fontId="38" fillId="6" borderId="2" xfId="0" applyFont="1" applyFill="1" applyBorder="1" applyAlignment="1">
      <alignment horizontal="left" vertical="center"/>
    </xf>
    <xf numFmtId="0" fontId="56" fillId="6" borderId="16" xfId="0" applyFont="1" applyFill="1" applyBorder="1" applyAlignment="1">
      <alignment vertical="center" wrapText="1"/>
    </xf>
    <xf numFmtId="0" fontId="50" fillId="7" borderId="22" xfId="0" applyFont="1" applyFill="1" applyBorder="1" applyAlignment="1">
      <alignment horizontal="left" vertical="center"/>
    </xf>
    <xf numFmtId="0" fontId="50" fillId="7" borderId="17" xfId="0" applyFont="1" applyFill="1" applyBorder="1" applyAlignment="1">
      <alignment horizontal="left" vertical="center"/>
    </xf>
    <xf numFmtId="0" fontId="50" fillId="7" borderId="34" xfId="0" applyFont="1" applyFill="1" applyBorder="1" applyAlignment="1">
      <alignment vertical="center"/>
    </xf>
    <xf numFmtId="0" fontId="50" fillId="0" borderId="24" xfId="0" applyFont="1" applyBorder="1" applyAlignment="1">
      <alignment horizontal="center" vertical="center" wrapText="1"/>
    </xf>
    <xf numFmtId="185" fontId="46" fillId="0" borderId="24" xfId="0" applyNumberFormat="1" applyFont="1" applyBorder="1" applyAlignment="1">
      <alignment horizontal="center" vertical="center"/>
    </xf>
    <xf numFmtId="0" fontId="50" fillId="0" borderId="35" xfId="0" applyFont="1" applyBorder="1" applyAlignment="1">
      <alignment vertical="center"/>
    </xf>
    <xf numFmtId="0" fontId="50" fillId="0" borderId="36" xfId="0" applyFont="1" applyBorder="1" applyAlignment="1">
      <alignment vertical="center"/>
    </xf>
    <xf numFmtId="0" fontId="39" fillId="5" borderId="2" xfId="0" applyFont="1" applyFill="1" applyBorder="1" applyAlignment="1">
      <alignment horizontal="left" vertical="center" indent="25"/>
    </xf>
    <xf numFmtId="0" fontId="39" fillId="5" borderId="12" xfId="0" applyFont="1" applyFill="1" applyBorder="1" applyAlignment="1">
      <alignment vertical="center"/>
    </xf>
    <xf numFmtId="0" fontId="39" fillId="5" borderId="13" xfId="0" applyFont="1" applyFill="1" applyBorder="1" applyAlignment="1">
      <alignment horizontal="left" vertical="center" indent="12"/>
    </xf>
    <xf numFmtId="0" fontId="42" fillId="5" borderId="13" xfId="0" applyFont="1" applyFill="1" applyBorder="1" applyAlignment="1">
      <alignment horizontal="left" vertical="center"/>
    </xf>
    <xf numFmtId="0" fontId="39" fillId="5" borderId="13" xfId="0" applyFont="1" applyFill="1" applyBorder="1" applyAlignment="1">
      <alignment vertical="center"/>
    </xf>
    <xf numFmtId="0" fontId="39" fillId="5" borderId="14" xfId="0" applyFont="1" applyFill="1" applyBorder="1" applyAlignment="1">
      <alignment vertical="center"/>
    </xf>
    <xf numFmtId="0" fontId="55" fillId="8" borderId="37" xfId="0" applyFont="1" applyFill="1" applyBorder="1" applyAlignment="1">
      <alignment horizontal="center" vertical="center"/>
    </xf>
    <xf numFmtId="0" fontId="53" fillId="2" borderId="38" xfId="0" applyFont="1" applyFill="1" applyBorder="1" applyAlignment="1">
      <alignment horizontal="center" vertical="center" wrapText="1"/>
    </xf>
    <xf numFmtId="0" fontId="53" fillId="2" borderId="39" xfId="0" applyFont="1" applyFill="1" applyBorder="1" applyAlignment="1">
      <alignment horizontal="center" vertical="center" wrapText="1"/>
    </xf>
    <xf numFmtId="0" fontId="0" fillId="5" borderId="16" xfId="0" applyFill="1" applyBorder="1" applyAlignment="1">
      <alignment vertical="center"/>
    </xf>
    <xf numFmtId="0" fontId="38" fillId="0" borderId="40" xfId="0" applyFont="1" applyBorder="1" applyAlignment="1">
      <alignment horizontal="center" vertical="center"/>
    </xf>
    <xf numFmtId="0" fontId="39" fillId="0" borderId="22" xfId="0" applyFont="1" applyBorder="1" applyAlignment="1">
      <alignment vertical="center"/>
    </xf>
    <xf numFmtId="0" fontId="55" fillId="6" borderId="37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7" fillId="0" borderId="15" xfId="0" applyFont="1" applyBorder="1" applyAlignment="1">
      <alignment horizontal="left" vertical="center"/>
    </xf>
    <xf numFmtId="0" fontId="58" fillId="5" borderId="0" xfId="2" applyFont="1" applyFill="1" applyBorder="1" applyAlignment="1" applyProtection="1">
      <alignment horizontal="center" vertical="center"/>
      <protection locked="0"/>
    </xf>
    <xf numFmtId="0" fontId="38" fillId="6" borderId="20" xfId="0" applyFont="1" applyFill="1" applyBorder="1" applyAlignment="1">
      <alignment horizontal="left" vertical="center"/>
    </xf>
    <xf numFmtId="0" fontId="38" fillId="6" borderId="1" xfId="0" applyFont="1" applyFill="1" applyBorder="1" applyAlignment="1">
      <alignment vertical="center"/>
    </xf>
    <xf numFmtId="0" fontId="34" fillId="6" borderId="1" xfId="0" applyFont="1" applyFill="1" applyBorder="1" applyAlignment="1">
      <alignment vertical="center"/>
    </xf>
    <xf numFmtId="0" fontId="46" fillId="6" borderId="37" xfId="0" applyFont="1" applyFill="1" applyBorder="1" applyAlignment="1">
      <alignment horizontal="center" vertical="center" wrapText="1"/>
    </xf>
    <xf numFmtId="0" fontId="42" fillId="6" borderId="1" xfId="0" applyFont="1" applyFill="1" applyBorder="1" applyAlignment="1">
      <alignment vertical="center"/>
    </xf>
    <xf numFmtId="0" fontId="52" fillId="6" borderId="1" xfId="0" applyFont="1" applyFill="1" applyBorder="1" applyAlignment="1">
      <alignment vertical="center"/>
    </xf>
    <xf numFmtId="0" fontId="43" fillId="6" borderId="19" xfId="0" applyFont="1" applyFill="1" applyBorder="1" applyAlignment="1">
      <alignment vertical="center" wrapText="1"/>
    </xf>
    <xf numFmtId="0" fontId="0" fillId="5" borderId="25" xfId="0" applyFill="1" applyBorder="1" applyAlignment="1">
      <alignment vertical="center"/>
    </xf>
    <xf numFmtId="0" fontId="53" fillId="0" borderId="28" xfId="0" applyFont="1" applyBorder="1" applyAlignment="1">
      <alignment horizontal="center" vertical="center"/>
    </xf>
    <xf numFmtId="0" fontId="59" fillId="0" borderId="18" xfId="0" applyFont="1" applyFill="1" applyBorder="1" applyAlignment="1">
      <alignment horizontal="left" vertical="center"/>
    </xf>
    <xf numFmtId="0" fontId="12" fillId="0" borderId="0" xfId="0" applyFont="1" applyAlignment="1">
      <alignment vertical="center"/>
    </xf>
    <xf numFmtId="185" fontId="7" fillId="0" borderId="23" xfId="0" applyNumberFormat="1" applyFont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 wrapText="1"/>
    </xf>
    <xf numFmtId="0" fontId="12" fillId="0" borderId="23" xfId="0" applyFont="1" applyBorder="1" applyAlignment="1">
      <alignment horizontal="center" vertical="center"/>
    </xf>
    <xf numFmtId="185" fontId="12" fillId="0" borderId="32" xfId="0" applyNumberFormat="1" applyFont="1" applyFill="1" applyBorder="1" applyAlignment="1">
      <alignment horizontal="center" vertical="center"/>
    </xf>
    <xf numFmtId="0" fontId="50" fillId="0" borderId="23" xfId="0" applyFont="1" applyBorder="1" applyAlignment="1">
      <alignment horizontal="left" vertical="center" wrapText="1" indent="1"/>
    </xf>
    <xf numFmtId="0" fontId="39" fillId="5" borderId="31" xfId="0" applyFont="1" applyFill="1" applyBorder="1" applyAlignment="1">
      <alignment horizontal="left" vertical="center" indent="1"/>
    </xf>
    <xf numFmtId="0" fontId="0" fillId="5" borderId="5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39" fillId="5" borderId="21" xfId="0" applyFont="1" applyFill="1" applyBorder="1" applyAlignment="1">
      <alignment horizontal="left" vertical="center" indent="1"/>
    </xf>
    <xf numFmtId="0" fontId="50" fillId="0" borderId="23" xfId="0" applyFont="1" applyFill="1" applyBorder="1" applyAlignment="1">
      <alignment horizontal="left" vertical="center" wrapText="1" indent="1"/>
    </xf>
    <xf numFmtId="0" fontId="12" fillId="0" borderId="23" xfId="0" applyFont="1" applyBorder="1" applyAlignment="1">
      <alignment horizontal="left" vertical="center" wrapText="1" indent="1"/>
    </xf>
    <xf numFmtId="0" fontId="12" fillId="0" borderId="24" xfId="0" applyFont="1" applyBorder="1" applyAlignment="1">
      <alignment horizontal="left" vertical="center" wrapText="1" indent="1"/>
    </xf>
    <xf numFmtId="0" fontId="60" fillId="0" borderId="2" xfId="0" applyFont="1" applyBorder="1"/>
    <xf numFmtId="0" fontId="60" fillId="0" borderId="0" xfId="0" applyFont="1" applyFill="1" applyBorder="1"/>
    <xf numFmtId="0" fontId="60" fillId="0" borderId="0" xfId="0" applyFont="1" applyBorder="1"/>
    <xf numFmtId="0" fontId="60" fillId="0" borderId="0" xfId="0" applyFont="1"/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50" fillId="7" borderId="28" xfId="0" applyFont="1" applyFill="1" applyBorder="1" applyAlignment="1">
      <alignment vertical="center"/>
    </xf>
    <xf numFmtId="0" fontId="50" fillId="7" borderId="4" xfId="0" applyFont="1" applyFill="1" applyBorder="1" applyAlignment="1">
      <alignment horizontal="center" vertical="center"/>
    </xf>
    <xf numFmtId="0" fontId="50" fillId="7" borderId="4" xfId="0" applyFont="1" applyFill="1" applyBorder="1" applyAlignment="1">
      <alignment vertical="center"/>
    </xf>
    <xf numFmtId="0" fontId="50" fillId="7" borderId="23" xfId="0" applyFont="1" applyFill="1" applyBorder="1" applyAlignment="1">
      <alignment vertical="center"/>
    </xf>
    <xf numFmtId="0" fontId="50" fillId="7" borderId="23" xfId="0" applyFont="1" applyFill="1" applyBorder="1" applyAlignment="1">
      <alignment horizontal="center" vertical="center" wrapText="1"/>
    </xf>
    <xf numFmtId="0" fontId="40" fillId="7" borderId="30" xfId="0" quotePrefix="1" applyFont="1" applyFill="1" applyBorder="1" applyAlignment="1">
      <alignment horizontal="center" vertical="center"/>
    </xf>
    <xf numFmtId="0" fontId="40" fillId="7" borderId="30" xfId="0" applyFont="1" applyFill="1" applyBorder="1" applyAlignment="1">
      <alignment horizontal="center" vertical="center"/>
    </xf>
    <xf numFmtId="0" fontId="61" fillId="0" borderId="15" xfId="0" applyFont="1" applyBorder="1" applyAlignment="1">
      <alignment vertical="center"/>
    </xf>
    <xf numFmtId="0" fontId="50" fillId="0" borderId="6" xfId="0" applyFont="1" applyBorder="1" applyAlignment="1">
      <alignment vertical="center"/>
    </xf>
    <xf numFmtId="0" fontId="62" fillId="0" borderId="0" xfId="0" applyFont="1" applyBorder="1"/>
    <xf numFmtId="0" fontId="62" fillId="5" borderId="15" xfId="0" applyFont="1" applyFill="1" applyBorder="1" applyAlignment="1">
      <alignment vertical="center"/>
    </xf>
    <xf numFmtId="0" fontId="62" fillId="0" borderId="0" xfId="0" applyFont="1"/>
    <xf numFmtId="0" fontId="63" fillId="0" borderId="15" xfId="0" applyFont="1" applyBorder="1" applyAlignment="1">
      <alignment vertical="center"/>
    </xf>
    <xf numFmtId="0" fontId="50" fillId="0" borderId="15" xfId="0" applyFont="1" applyBorder="1" applyAlignment="1">
      <alignment vertical="center"/>
    </xf>
    <xf numFmtId="0" fontId="50" fillId="0" borderId="17" xfId="0" applyFont="1" applyBorder="1" applyAlignment="1">
      <alignment vertical="center"/>
    </xf>
    <xf numFmtId="0" fontId="50" fillId="0" borderId="23" xfId="2" applyFont="1" applyBorder="1" applyAlignment="1" applyProtection="1">
      <alignment horizontal="center" vertical="center"/>
      <protection locked="0"/>
    </xf>
    <xf numFmtId="0" fontId="50" fillId="0" borderId="23" xfId="2" applyFont="1" applyFill="1" applyBorder="1" applyAlignment="1" applyProtection="1">
      <alignment horizontal="center" vertical="center"/>
      <protection locked="0"/>
    </xf>
    <xf numFmtId="0" fontId="50" fillId="0" borderId="30" xfId="0" applyFont="1" applyBorder="1" applyAlignment="1">
      <alignment horizontal="center" vertical="center"/>
    </xf>
    <xf numFmtId="0" fontId="46" fillId="0" borderId="6" xfId="0" applyFont="1" applyBorder="1" applyAlignment="1">
      <alignment vertical="center"/>
    </xf>
    <xf numFmtId="0" fontId="64" fillId="0" borderId="0" xfId="0" applyFont="1"/>
    <xf numFmtId="0" fontId="49" fillId="0" borderId="15" xfId="0" applyFont="1" applyBorder="1" applyAlignment="1">
      <alignment vertical="center"/>
    </xf>
    <xf numFmtId="0" fontId="42" fillId="0" borderId="0" xfId="0" applyFont="1" applyFill="1" applyBorder="1" applyAlignment="1">
      <alignment horizontal="center" vertical="center"/>
    </xf>
    <xf numFmtId="0" fontId="65" fillId="0" borderId="2" xfId="0" applyFont="1" applyBorder="1"/>
    <xf numFmtId="0" fontId="66" fillId="0" borderId="0" xfId="0" applyFont="1" applyFill="1" applyBorder="1" applyAlignment="1">
      <alignment horizontal="left" vertical="top"/>
    </xf>
    <xf numFmtId="0" fontId="0" fillId="0" borderId="0" xfId="0" applyAlignment="1">
      <alignment vertical="top"/>
    </xf>
    <xf numFmtId="0" fontId="50" fillId="0" borderId="23" xfId="2" applyFont="1" applyFill="1" applyBorder="1" applyAlignment="1">
      <alignment horizontal="center" vertical="center" wrapText="1"/>
    </xf>
    <xf numFmtId="0" fontId="62" fillId="5" borderId="5" xfId="0" applyFont="1" applyFill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67" fillId="0" borderId="0" xfId="0" applyFont="1" applyBorder="1" applyAlignment="1">
      <alignment vertical="top"/>
    </xf>
    <xf numFmtId="0" fontId="68" fillId="0" borderId="0" xfId="0" applyFont="1" applyFill="1" applyBorder="1" applyAlignment="1">
      <alignment horizontal="left" vertical="top"/>
    </xf>
    <xf numFmtId="0" fontId="68" fillId="0" borderId="0" xfId="0" applyFont="1" applyFill="1" applyBorder="1" applyAlignment="1">
      <alignment vertical="top"/>
    </xf>
    <xf numFmtId="0" fontId="64" fillId="0" borderId="15" xfId="0" applyFont="1" applyBorder="1" applyAlignment="1">
      <alignment vertical="center"/>
    </xf>
    <xf numFmtId="0" fontId="64" fillId="0" borderId="17" xfId="0" applyFont="1" applyBorder="1" applyAlignment="1">
      <alignment vertical="center"/>
    </xf>
    <xf numFmtId="0" fontId="61" fillId="0" borderId="0" xfId="0" applyFont="1" applyFill="1" applyBorder="1" applyAlignment="1">
      <alignment horizontal="left" vertical="top"/>
    </xf>
    <xf numFmtId="0" fontId="69" fillId="5" borderId="15" xfId="0" applyFont="1" applyFill="1" applyBorder="1" applyAlignment="1">
      <alignment vertical="center"/>
    </xf>
    <xf numFmtId="0" fontId="46" fillId="0" borderId="29" xfId="0" applyFont="1" applyBorder="1" applyAlignment="1">
      <alignment horizontal="center" vertical="center"/>
    </xf>
    <xf numFmtId="0" fontId="50" fillId="0" borderId="29" xfId="0" applyFont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0" fontId="50" fillId="0" borderId="41" xfId="0" applyFont="1" applyBorder="1" applyAlignment="1">
      <alignment horizontal="center" vertical="center"/>
    </xf>
    <xf numFmtId="0" fontId="46" fillId="0" borderId="41" xfId="0" applyFont="1" applyBorder="1" applyAlignment="1">
      <alignment horizontal="center" vertical="center"/>
    </xf>
    <xf numFmtId="0" fontId="0" fillId="5" borderId="15" xfId="0" applyFont="1" applyFill="1" applyBorder="1" applyAlignment="1">
      <alignment vertical="center"/>
    </xf>
    <xf numFmtId="0" fontId="42" fillId="0" borderId="29" xfId="0" applyFont="1" applyBorder="1" applyAlignment="1">
      <alignment horizontal="center" vertical="center"/>
    </xf>
    <xf numFmtId="0" fontId="60" fillId="0" borderId="0" xfId="0" applyFont="1" applyBorder="1" applyAlignment="1">
      <alignment vertical="center"/>
    </xf>
    <xf numFmtId="0" fontId="70" fillId="0" borderId="0" xfId="0" applyFont="1"/>
    <xf numFmtId="0" fontId="71" fillId="0" borderId="0" xfId="0" applyFont="1"/>
    <xf numFmtId="0" fontId="60" fillId="0" borderId="0" xfId="0" applyFont="1" applyBorder="1" applyAlignment="1">
      <alignment vertical="top"/>
    </xf>
    <xf numFmtId="0" fontId="72" fillId="0" borderId="0" xfId="0" applyFont="1" applyFill="1" applyBorder="1" applyAlignment="1">
      <alignment horizontal="left" vertical="top" wrapText="1"/>
    </xf>
    <xf numFmtId="0" fontId="70" fillId="0" borderId="0" xfId="0" applyFont="1" applyFill="1" applyBorder="1" applyAlignment="1">
      <alignment horizontal="left" vertical="top"/>
    </xf>
    <xf numFmtId="0" fontId="72" fillId="0" borderId="0" xfId="0" applyFont="1" applyFill="1" applyBorder="1" applyAlignment="1">
      <alignment horizontal="left" vertical="top"/>
    </xf>
    <xf numFmtId="0" fontId="60" fillId="0" borderId="0" xfId="0" applyFont="1" applyAlignment="1">
      <alignment vertical="top"/>
    </xf>
    <xf numFmtId="0" fontId="70" fillId="0" borderId="0" xfId="0" applyFont="1" applyFill="1" applyBorder="1" applyAlignment="1">
      <alignment vertical="top"/>
    </xf>
    <xf numFmtId="0" fontId="40" fillId="0" borderId="30" xfId="0" quotePrefix="1" applyFont="1" applyFill="1" applyBorder="1" applyAlignment="1">
      <alignment horizontal="center" vertical="center"/>
    </xf>
    <xf numFmtId="0" fontId="40" fillId="0" borderId="23" xfId="0" applyFont="1" applyFill="1" applyBorder="1" applyAlignment="1">
      <alignment horizontal="center" vertical="center" wrapText="1"/>
    </xf>
    <xf numFmtId="0" fontId="60" fillId="0" borderId="0" xfId="0" applyFont="1" applyFill="1" applyBorder="1" applyAlignment="1">
      <alignment vertical="center"/>
    </xf>
    <xf numFmtId="0" fontId="60" fillId="0" borderId="0" xfId="0" applyFont="1" applyFill="1"/>
    <xf numFmtId="0" fontId="5" fillId="0" borderId="15" xfId="0" applyFont="1" applyBorder="1" applyAlignment="1">
      <alignment vertical="center"/>
    </xf>
    <xf numFmtId="0" fontId="7" fillId="2" borderId="15" xfId="0" applyFont="1" applyFill="1" applyBorder="1" applyAlignment="1">
      <alignment vertical="center"/>
    </xf>
    <xf numFmtId="0" fontId="12" fillId="0" borderId="26" xfId="0" applyFont="1" applyBorder="1" applyAlignment="1">
      <alignment horizontal="left" vertical="center" indent="1"/>
    </xf>
    <xf numFmtId="0" fontId="13" fillId="0" borderId="27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5" xfId="0" applyFont="1" applyBorder="1" applyAlignment="1">
      <alignment horizontal="left" vertical="center" indent="1"/>
    </xf>
    <xf numFmtId="0" fontId="12" fillId="0" borderId="5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5" fillId="0" borderId="26" xfId="0" applyFont="1" applyBorder="1" applyAlignment="1">
      <alignment vertical="center"/>
    </xf>
    <xf numFmtId="0" fontId="12" fillId="0" borderId="26" xfId="0" applyFont="1" applyBorder="1" applyAlignment="1">
      <alignment horizontal="center" vertical="center"/>
    </xf>
    <xf numFmtId="0" fontId="13" fillId="0" borderId="21" xfId="0" applyFont="1" applyFill="1" applyBorder="1" applyAlignment="1">
      <alignment horizontal="center" vertical="center"/>
    </xf>
    <xf numFmtId="0" fontId="12" fillId="0" borderId="30" xfId="2" applyFont="1" applyFill="1" applyBorder="1" applyAlignment="1">
      <alignment horizontal="center" vertical="center"/>
    </xf>
    <xf numFmtId="0" fontId="12" fillId="0" borderId="23" xfId="2" applyFont="1" applyFill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14" fillId="0" borderId="23" xfId="0" applyFont="1" applyBorder="1" applyAlignment="1">
      <alignment horizontal="center" vertical="center"/>
    </xf>
    <xf numFmtId="0" fontId="14" fillId="0" borderId="23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left" vertical="center" indent="1"/>
    </xf>
    <xf numFmtId="0" fontId="13" fillId="0" borderId="40" xfId="0" applyFont="1" applyBorder="1" applyAlignment="1">
      <alignment horizontal="center" vertical="center"/>
    </xf>
    <xf numFmtId="0" fontId="12" fillId="0" borderId="25" xfId="0" applyFont="1" applyBorder="1" applyAlignment="1">
      <alignment horizontal="left" vertical="center" indent="1"/>
    </xf>
    <xf numFmtId="0" fontId="13" fillId="0" borderId="27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7" fillId="8" borderId="5" xfId="0" applyFont="1" applyFill="1" applyBorder="1" applyAlignment="1">
      <alignment vertical="center"/>
    </xf>
    <xf numFmtId="0" fontId="2" fillId="8" borderId="23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left" vertical="center"/>
    </xf>
    <xf numFmtId="0" fontId="13" fillId="0" borderId="42" xfId="0" applyFont="1" applyFill="1" applyBorder="1" applyAlignment="1">
      <alignment horizontal="center" vertical="center"/>
    </xf>
    <xf numFmtId="0" fontId="50" fillId="0" borderId="15" xfId="0" applyFont="1" applyBorder="1" applyAlignment="1">
      <alignment horizontal="left" vertical="center" indent="1"/>
    </xf>
    <xf numFmtId="0" fontId="5" fillId="0" borderId="26" xfId="0" applyFont="1" applyFill="1" applyBorder="1" applyAlignment="1">
      <alignment vertical="center"/>
    </xf>
    <xf numFmtId="0" fontId="40" fillId="0" borderId="23" xfId="0" applyFont="1" applyFill="1" applyBorder="1" applyAlignment="1">
      <alignment horizontal="left" vertical="center"/>
    </xf>
    <xf numFmtId="0" fontId="42" fillId="0" borderId="43" xfId="0" applyFont="1" applyBorder="1" applyAlignment="1">
      <alignment horizontal="center" vertical="center"/>
    </xf>
    <xf numFmtId="0" fontId="0" fillId="5" borderId="16" xfId="0" applyFont="1" applyFill="1" applyBorder="1" applyAlignment="1">
      <alignment vertical="center"/>
    </xf>
    <xf numFmtId="0" fontId="0" fillId="5" borderId="43" xfId="0" applyFill="1" applyBorder="1" applyAlignment="1">
      <alignment vertical="center"/>
    </xf>
    <xf numFmtId="0" fontId="42" fillId="7" borderId="33" xfId="0" applyFont="1" applyFill="1" applyBorder="1" applyAlignment="1">
      <alignment horizontal="center" vertical="center"/>
    </xf>
    <xf numFmtId="0" fontId="42" fillId="0" borderId="33" xfId="0" applyFont="1" applyBorder="1" applyAlignment="1">
      <alignment horizontal="center" vertical="center"/>
    </xf>
    <xf numFmtId="0" fontId="69" fillId="5" borderId="16" xfId="0" applyFont="1" applyFill="1" applyBorder="1" applyAlignment="1">
      <alignment vertical="center"/>
    </xf>
    <xf numFmtId="0" fontId="42" fillId="0" borderId="44" xfId="0" applyFont="1" applyBorder="1" applyAlignment="1">
      <alignment horizontal="center" vertical="center"/>
    </xf>
    <xf numFmtId="0" fontId="73" fillId="0" borderId="32" xfId="2" applyFont="1" applyBorder="1" applyAlignment="1" applyProtection="1">
      <alignment horizontal="center" vertical="center"/>
      <protection locked="0"/>
    </xf>
    <xf numFmtId="0" fontId="69" fillId="5" borderId="43" xfId="0" applyFont="1" applyFill="1" applyBorder="1" applyAlignment="1">
      <alignment vertical="center"/>
    </xf>
    <xf numFmtId="0" fontId="72" fillId="0" borderId="0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0" fontId="74" fillId="8" borderId="45" xfId="0" applyFont="1" applyFill="1" applyBorder="1" applyAlignment="1">
      <alignment horizontal="center" vertical="center" wrapText="1"/>
    </xf>
    <xf numFmtId="0" fontId="75" fillId="0" borderId="23" xfId="2" applyFont="1" applyBorder="1" applyAlignment="1" applyProtection="1">
      <alignment horizontal="center" vertical="center"/>
      <protection locked="0"/>
    </xf>
    <xf numFmtId="0" fontId="76" fillId="8" borderId="45" xfId="0" applyFont="1" applyFill="1" applyBorder="1" applyAlignment="1">
      <alignment horizontal="center" vertical="center" wrapText="1"/>
    </xf>
    <xf numFmtId="0" fontId="63" fillId="5" borderId="0" xfId="2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 wrapText="1"/>
    </xf>
    <xf numFmtId="0" fontId="75" fillId="0" borderId="4" xfId="0" applyFont="1" applyFill="1" applyBorder="1" applyAlignment="1">
      <alignment horizontal="center" vertical="center"/>
    </xf>
    <xf numFmtId="0" fontId="50" fillId="0" borderId="4" xfId="0" applyFont="1" applyFill="1" applyBorder="1" applyAlignment="1">
      <alignment horizontal="center" vertical="center"/>
    </xf>
    <xf numFmtId="0" fontId="62" fillId="0" borderId="0" xfId="0" applyFont="1" applyFill="1" applyBorder="1"/>
    <xf numFmtId="0" fontId="64" fillId="0" borderId="0" xfId="0" applyFont="1" applyFill="1" applyBorder="1"/>
    <xf numFmtId="0" fontId="77" fillId="0" borderId="0" xfId="0" applyFont="1" applyFill="1" applyBorder="1"/>
    <xf numFmtId="0" fontId="72" fillId="0" borderId="0" xfId="0" applyFont="1" applyFill="1" applyBorder="1"/>
    <xf numFmtId="0" fontId="70" fillId="0" borderId="0" xfId="0" applyFont="1" applyFill="1" applyBorder="1"/>
    <xf numFmtId="0" fontId="78" fillId="0" borderId="0" xfId="0" applyFont="1" applyFill="1" applyBorder="1"/>
    <xf numFmtId="0" fontId="79" fillId="0" borderId="0" xfId="0" applyFont="1" applyFill="1" applyBorder="1"/>
    <xf numFmtId="0" fontId="49" fillId="0" borderId="0" xfId="0" applyFont="1" applyFill="1" applyBorder="1"/>
    <xf numFmtId="0" fontId="66" fillId="0" borderId="0" xfId="0" applyFont="1" applyFill="1" applyBorder="1"/>
    <xf numFmtId="0" fontId="38" fillId="0" borderId="0" xfId="0" applyFont="1" applyFill="1" applyBorder="1"/>
    <xf numFmtId="0" fontId="37" fillId="0" borderId="0" xfId="0" applyFont="1" applyFill="1" applyBorder="1"/>
    <xf numFmtId="0" fontId="73" fillId="0" borderId="0" xfId="0" applyFont="1" applyFill="1" applyBorder="1"/>
    <xf numFmtId="0" fontId="40" fillId="9" borderId="0" xfId="0" applyFont="1" applyFill="1" applyBorder="1"/>
    <xf numFmtId="0" fontId="0" fillId="5" borderId="46" xfId="0" applyFill="1" applyBorder="1" applyAlignment="1">
      <alignment vertical="center"/>
    </xf>
    <xf numFmtId="0" fontId="0" fillId="5" borderId="26" xfId="0" applyFill="1" applyBorder="1" applyAlignment="1">
      <alignment vertical="center"/>
    </xf>
    <xf numFmtId="0" fontId="48" fillId="5" borderId="26" xfId="0" applyFont="1" applyFill="1" applyBorder="1" applyAlignment="1">
      <alignment vertical="center"/>
    </xf>
    <xf numFmtId="0" fontId="0" fillId="5" borderId="41" xfId="0" applyFill="1" applyBorder="1" applyAlignment="1">
      <alignment vertical="center"/>
    </xf>
    <xf numFmtId="0" fontId="40" fillId="0" borderId="47" xfId="0" applyFont="1" applyFill="1" applyBorder="1" applyAlignment="1">
      <alignment vertical="center"/>
    </xf>
    <xf numFmtId="0" fontId="40" fillId="0" borderId="48" xfId="0" applyFont="1" applyFill="1" applyBorder="1" applyAlignment="1">
      <alignment vertical="center"/>
    </xf>
    <xf numFmtId="0" fontId="0" fillId="0" borderId="47" xfId="0" applyFill="1" applyBorder="1" applyAlignment="1">
      <alignment vertical="center"/>
    </xf>
    <xf numFmtId="0" fontId="0" fillId="0" borderId="48" xfId="0" applyFill="1" applyBorder="1" applyAlignment="1">
      <alignment vertical="center"/>
    </xf>
    <xf numFmtId="0" fontId="0" fillId="0" borderId="49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29" xfId="0" applyFill="1" applyBorder="1" applyAlignment="1">
      <alignment vertical="center"/>
    </xf>
    <xf numFmtId="0" fontId="50" fillId="0" borderId="15" xfId="0" applyFont="1" applyBorder="1" applyAlignment="1">
      <alignment horizontal="left" vertical="center" indent="1"/>
    </xf>
    <xf numFmtId="0" fontId="49" fillId="0" borderId="1" xfId="0" applyFont="1" applyBorder="1" applyAlignment="1">
      <alignment horizontal="center" vertical="center"/>
    </xf>
    <xf numFmtId="0" fontId="39" fillId="0" borderId="30" xfId="0" applyFont="1" applyFill="1" applyBorder="1" applyAlignment="1">
      <alignment vertical="center"/>
    </xf>
    <xf numFmtId="0" fontId="40" fillId="0" borderId="2" xfId="0" applyFont="1" applyFill="1" applyBorder="1"/>
    <xf numFmtId="0" fontId="50" fillId="0" borderId="23" xfId="0" applyFont="1" applyFill="1" applyBorder="1" applyAlignment="1">
      <alignment vertical="center"/>
    </xf>
    <xf numFmtId="0" fontId="42" fillId="0" borderId="33" xfId="0" applyFont="1" applyFill="1" applyBorder="1" applyAlignment="1">
      <alignment horizontal="center" vertical="center"/>
    </xf>
    <xf numFmtId="0" fontId="40" fillId="0" borderId="3" xfId="0" applyFont="1" applyFill="1" applyBorder="1"/>
    <xf numFmtId="0" fontId="40" fillId="0" borderId="0" xfId="0" applyFont="1" applyFill="1" applyBorder="1"/>
    <xf numFmtId="0" fontId="40" fillId="0" borderId="0" xfId="0" applyFont="1" applyFill="1"/>
    <xf numFmtId="0" fontId="50" fillId="0" borderId="24" xfId="0" applyFont="1" applyFill="1" applyBorder="1" applyAlignment="1">
      <alignment horizontal="center" vertical="center"/>
    </xf>
    <xf numFmtId="0" fontId="50" fillId="0" borderId="24" xfId="0" applyFont="1" applyFill="1" applyBorder="1" applyAlignment="1">
      <alignment vertical="center"/>
    </xf>
    <xf numFmtId="0" fontId="42" fillId="0" borderId="36" xfId="0" applyFont="1" applyFill="1" applyBorder="1" applyAlignment="1">
      <alignment horizontal="center" vertical="center"/>
    </xf>
    <xf numFmtId="0" fontId="49" fillId="0" borderId="46" xfId="0" applyFont="1" applyFill="1" applyBorder="1" applyAlignment="1">
      <alignment horizontal="left" vertical="center" indent="1"/>
    </xf>
    <xf numFmtId="0" fontId="38" fillId="0" borderId="26" xfId="0" applyFont="1" applyFill="1" applyBorder="1" applyAlignment="1">
      <alignment vertical="center"/>
    </xf>
    <xf numFmtId="0" fontId="38" fillId="0" borderId="26" xfId="0" applyFont="1" applyFill="1" applyBorder="1" applyAlignment="1">
      <alignment horizontal="left" vertical="center" indent="1"/>
    </xf>
    <xf numFmtId="0" fontId="49" fillId="0" borderId="26" xfId="0" applyFont="1" applyFill="1" applyBorder="1" applyAlignment="1">
      <alignment horizontal="left" vertical="center"/>
    </xf>
    <xf numFmtId="0" fontId="38" fillId="0" borderId="26" xfId="0" applyFont="1" applyBorder="1" applyAlignment="1">
      <alignment vertical="center"/>
    </xf>
    <xf numFmtId="0" fontId="38" fillId="0" borderId="41" xfId="0" applyFont="1" applyFill="1" applyBorder="1" applyAlignment="1">
      <alignment vertical="center"/>
    </xf>
    <xf numFmtId="0" fontId="39" fillId="0" borderId="25" xfId="0" applyFont="1" applyFill="1" applyBorder="1" applyAlignment="1">
      <alignment horizontal="left" vertical="center" indent="1"/>
    </xf>
    <xf numFmtId="0" fontId="46" fillId="0" borderId="26" xfId="0" applyFont="1" applyFill="1" applyBorder="1" applyAlignment="1">
      <alignment horizontal="left" vertical="center" indent="1"/>
    </xf>
    <xf numFmtId="0" fontId="37" fillId="0" borderId="26" xfId="0" applyFont="1" applyBorder="1" applyAlignment="1">
      <alignment vertical="center"/>
    </xf>
    <xf numFmtId="0" fontId="51" fillId="0" borderId="26" xfId="0" applyFont="1" applyBorder="1" applyAlignment="1">
      <alignment vertical="center"/>
    </xf>
    <xf numFmtId="0" fontId="39" fillId="0" borderId="41" xfId="0" applyFont="1" applyFill="1" applyBorder="1" applyAlignment="1">
      <alignment vertical="center"/>
    </xf>
    <xf numFmtId="14" fontId="42" fillId="0" borderId="15" xfId="0" applyNumberFormat="1" applyFont="1" applyFill="1" applyBorder="1" applyAlignment="1">
      <alignment vertical="center"/>
    </xf>
    <xf numFmtId="0" fontId="51" fillId="0" borderId="15" xfId="0" applyFont="1" applyFill="1" applyBorder="1" applyAlignment="1">
      <alignment horizontal="center" vertical="center"/>
    </xf>
    <xf numFmtId="0" fontId="51" fillId="0" borderId="17" xfId="0" applyFont="1" applyFill="1" applyBorder="1" applyAlignment="1">
      <alignment horizontal="center" vertical="center"/>
    </xf>
    <xf numFmtId="0" fontId="38" fillId="0" borderId="46" xfId="0" applyFont="1" applyFill="1" applyBorder="1" applyAlignment="1">
      <alignment vertical="top"/>
    </xf>
    <xf numFmtId="0" fontId="38" fillId="0" borderId="26" xfId="0" applyFont="1" applyFill="1" applyBorder="1" applyAlignment="1">
      <alignment vertical="top"/>
    </xf>
    <xf numFmtId="0" fontId="38" fillId="0" borderId="41" xfId="0" applyFont="1" applyFill="1" applyBorder="1" applyAlignment="1">
      <alignment vertical="top"/>
    </xf>
    <xf numFmtId="0" fontId="50" fillId="7" borderId="28" xfId="0" applyFont="1" applyFill="1" applyBorder="1" applyAlignment="1">
      <alignment horizontal="center" vertical="center" wrapText="1"/>
    </xf>
    <xf numFmtId="184" fontId="50" fillId="0" borderId="23" xfId="0" applyNumberFormat="1" applyFont="1" applyFill="1" applyBorder="1" applyAlignment="1">
      <alignment horizontal="center" vertical="center"/>
    </xf>
    <xf numFmtId="185" fontId="80" fillId="0" borderId="23" xfId="0" applyNumberFormat="1" applyFont="1" applyFill="1" applyBorder="1" applyAlignment="1">
      <alignment horizontal="center" vertical="center"/>
    </xf>
    <xf numFmtId="184" fontId="50" fillId="0" borderId="30" xfId="0" applyNumberFormat="1" applyFont="1" applyFill="1" applyBorder="1" applyAlignment="1">
      <alignment horizontal="center" vertical="center"/>
    </xf>
    <xf numFmtId="184" fontId="50" fillId="0" borderId="16" xfId="0" applyNumberFormat="1" applyFont="1" applyFill="1" applyBorder="1" applyAlignment="1">
      <alignment horizontal="center" vertical="center"/>
    </xf>
    <xf numFmtId="185" fontId="12" fillId="0" borderId="23" xfId="0" applyNumberFormat="1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7" fillId="0" borderId="17" xfId="0" applyFont="1" applyBorder="1" applyAlignment="1">
      <alignment horizontal="center" vertical="center"/>
    </xf>
    <xf numFmtId="0" fontId="51" fillId="0" borderId="17" xfId="0" applyFont="1" applyBorder="1" applyAlignment="1">
      <alignment horizontal="left" vertical="center"/>
    </xf>
    <xf numFmtId="0" fontId="38" fillId="0" borderId="3" xfId="0" applyFont="1" applyBorder="1" applyAlignment="1">
      <alignment vertical="center"/>
    </xf>
    <xf numFmtId="0" fontId="40" fillId="0" borderId="11" xfId="0" applyFont="1" applyBorder="1" applyAlignment="1">
      <alignment vertical="center"/>
    </xf>
    <xf numFmtId="0" fontId="0" fillId="0" borderId="12" xfId="0" applyBorder="1" applyAlignment="1">
      <alignment vertical="center"/>
    </xf>
    <xf numFmtId="11" fontId="39" fillId="0" borderId="22" xfId="0" applyNumberFormat="1" applyFont="1" applyBorder="1" applyAlignment="1">
      <alignment vertical="center"/>
    </xf>
    <xf numFmtId="11" fontId="39" fillId="0" borderId="17" xfId="0" applyNumberFormat="1" applyFont="1" applyBorder="1" applyAlignment="1">
      <alignment vertical="center"/>
    </xf>
    <xf numFmtId="11" fontId="46" fillId="0" borderId="17" xfId="0" applyNumberFormat="1" applyFont="1" applyBorder="1" applyAlignment="1">
      <alignment horizontal="left" vertical="center"/>
    </xf>
    <xf numFmtId="11" fontId="37" fillId="0" borderId="17" xfId="0" applyNumberFormat="1" applyFont="1" applyBorder="1" applyAlignment="1">
      <alignment vertical="center"/>
    </xf>
    <xf numFmtId="11" fontId="51" fillId="0" borderId="18" xfId="0" applyNumberFormat="1" applyFont="1" applyBorder="1" applyAlignment="1">
      <alignment horizontal="center" vertical="center"/>
    </xf>
    <xf numFmtId="11" fontId="37" fillId="0" borderId="0" xfId="0" applyNumberFormat="1" applyFont="1" applyAlignment="1">
      <alignment vertical="center"/>
    </xf>
    <xf numFmtId="0" fontId="14" fillId="0" borderId="28" xfId="0" applyFont="1" applyBorder="1" applyAlignment="1">
      <alignment horizontal="center" vertical="center"/>
    </xf>
    <xf numFmtId="0" fontId="81" fillId="5" borderId="0" xfId="2" applyFont="1" applyFill="1" applyBorder="1" applyAlignment="1" applyProtection="1">
      <alignment horizontal="center" vertical="center"/>
      <protection locked="0"/>
    </xf>
    <xf numFmtId="0" fontId="42" fillId="7" borderId="4" xfId="0" applyFont="1" applyFill="1" applyBorder="1" applyAlignment="1">
      <alignment horizontal="center" vertical="center"/>
    </xf>
    <xf numFmtId="0" fontId="42" fillId="0" borderId="23" xfId="2" applyFont="1" applyFill="1" applyBorder="1" applyAlignment="1" applyProtection="1">
      <alignment horizontal="center" vertical="center"/>
      <protection locked="0"/>
    </xf>
    <xf numFmtId="0" fontId="42" fillId="0" borderId="23" xfId="0" applyFont="1" applyFill="1" applyBorder="1" applyAlignment="1">
      <alignment horizontal="center" vertical="center"/>
    </xf>
    <xf numFmtId="0" fontId="82" fillId="0" borderId="23" xfId="2" applyFont="1" applyFill="1" applyBorder="1" applyAlignment="1">
      <alignment horizontal="center" vertical="center"/>
    </xf>
    <xf numFmtId="0" fontId="13" fillId="7" borderId="42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vertical="center"/>
    </xf>
    <xf numFmtId="0" fontId="50" fillId="0" borderId="28" xfId="0" applyFont="1" applyFill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/>
    </xf>
    <xf numFmtId="0" fontId="39" fillId="0" borderId="15" xfId="0" applyFont="1" applyFill="1" applyBorder="1" applyAlignment="1">
      <alignment vertical="center"/>
    </xf>
    <xf numFmtId="0" fontId="49" fillId="0" borderId="0" xfId="0" applyFont="1" applyBorder="1" applyAlignment="1">
      <alignment horizontal="left" vertical="center"/>
    </xf>
    <xf numFmtId="0" fontId="58" fillId="0" borderId="1" xfId="0" applyFont="1" applyFill="1" applyBorder="1" applyAlignment="1">
      <alignment vertical="center"/>
    </xf>
    <xf numFmtId="0" fontId="84" fillId="0" borderId="15" xfId="0" applyFont="1" applyFill="1" applyBorder="1" applyAlignment="1">
      <alignment horizontal="center" vertical="center"/>
    </xf>
    <xf numFmtId="0" fontId="49" fillId="0" borderId="15" xfId="0" applyFont="1" applyFill="1" applyBorder="1" applyAlignment="1">
      <alignment vertical="center"/>
    </xf>
    <xf numFmtId="0" fontId="49" fillId="0" borderId="1" xfId="0" applyFont="1" applyBorder="1" applyAlignment="1">
      <alignment vertical="center"/>
    </xf>
    <xf numFmtId="0" fontId="39" fillId="0" borderId="21" xfId="0" applyFont="1" applyBorder="1" applyAlignment="1">
      <alignment vertical="center"/>
    </xf>
    <xf numFmtId="0" fontId="51" fillId="0" borderId="21" xfId="0" applyFont="1" applyFill="1" applyBorder="1" applyAlignment="1">
      <alignment horizontal="left" vertical="center" indent="1"/>
    </xf>
    <xf numFmtId="0" fontId="73" fillId="0" borderId="23" xfId="0" applyFont="1" applyBorder="1" applyAlignment="1">
      <alignment vertical="center"/>
    </xf>
    <xf numFmtId="0" fontId="73" fillId="0" borderId="25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40" fillId="0" borderId="3" xfId="0" applyFont="1" applyBorder="1" applyAlignment="1">
      <alignment vertical="center"/>
    </xf>
    <xf numFmtId="0" fontId="40" fillId="0" borderId="23" xfId="0" applyFont="1" applyBorder="1" applyAlignment="1">
      <alignment horizontal="center" vertical="center" wrapText="1"/>
    </xf>
    <xf numFmtId="0" fontId="75" fillId="7" borderId="4" xfId="0" applyFont="1" applyFill="1" applyBorder="1" applyAlignment="1">
      <alignment horizontal="center" vertical="center"/>
    </xf>
    <xf numFmtId="0" fontId="75" fillId="0" borderId="4" xfId="0" applyFont="1" applyBorder="1" applyAlignment="1">
      <alignment horizontal="center" vertical="center"/>
    </xf>
    <xf numFmtId="0" fontId="70" fillId="5" borderId="0" xfId="2" applyFont="1" applyFill="1" applyBorder="1" applyAlignment="1">
      <alignment horizontal="center" vertical="center"/>
    </xf>
    <xf numFmtId="0" fontId="75" fillId="0" borderId="23" xfId="2" applyFont="1" applyFill="1" applyBorder="1" applyAlignment="1" applyProtection="1">
      <alignment horizontal="center" vertical="center"/>
      <protection locked="0"/>
    </xf>
    <xf numFmtId="49" fontId="50" fillId="0" borderId="23" xfId="0" applyNumberFormat="1" applyFont="1" applyFill="1" applyBorder="1" applyAlignment="1">
      <alignment horizontal="center" vertical="center" wrapText="1"/>
    </xf>
    <xf numFmtId="0" fontId="40" fillId="0" borderId="0" xfId="0" applyFont="1" applyFill="1" applyAlignment="1">
      <alignment horizontal="center" vertical="center" wrapText="1"/>
    </xf>
    <xf numFmtId="0" fontId="85" fillId="2" borderId="39" xfId="0" applyFont="1" applyFill="1" applyBorder="1" applyAlignment="1">
      <alignment horizontal="center" vertical="center" wrapText="1"/>
    </xf>
    <xf numFmtId="0" fontId="42" fillId="0" borderId="23" xfId="2" applyFont="1" applyBorder="1" applyAlignment="1" applyProtection="1">
      <alignment horizontal="center" vertical="center"/>
      <protection locked="0"/>
    </xf>
    <xf numFmtId="0" fontId="69" fillId="5" borderId="5" xfId="0" applyFont="1" applyFill="1" applyBorder="1" applyAlignment="1">
      <alignment vertical="center"/>
    </xf>
    <xf numFmtId="0" fontId="42" fillId="0" borderId="30" xfId="0" applyFont="1" applyBorder="1" applyAlignment="1">
      <alignment horizontal="center" vertical="center"/>
    </xf>
    <xf numFmtId="0" fontId="42" fillId="0" borderId="41" xfId="0" applyFont="1" applyBorder="1" applyAlignment="1">
      <alignment horizontal="center" vertical="center"/>
    </xf>
    <xf numFmtId="0" fontId="42" fillId="0" borderId="50" xfId="0" applyFont="1" applyFill="1" applyBorder="1" applyAlignment="1">
      <alignment horizontal="center" vertical="center"/>
    </xf>
    <xf numFmtId="0" fontId="50" fillId="0" borderId="15" xfId="0" applyFont="1" applyBorder="1" applyAlignment="1">
      <alignment horizontal="left" vertical="center" indent="1"/>
    </xf>
    <xf numFmtId="0" fontId="86" fillId="0" borderId="15" xfId="0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left" vertical="center" indent="1"/>
    </xf>
    <xf numFmtId="0" fontId="11" fillId="0" borderId="49" xfId="0" applyFont="1" applyFill="1" applyBorder="1" applyAlignment="1">
      <alignment horizontal="left" vertical="center" indent="1"/>
    </xf>
    <xf numFmtId="0" fontId="11" fillId="0" borderId="5" xfId="0" applyFont="1" applyFill="1" applyBorder="1" applyAlignment="1">
      <alignment horizontal="center" vertical="center"/>
    </xf>
    <xf numFmtId="0" fontId="11" fillId="0" borderId="25" xfId="0" applyFont="1" applyBorder="1" applyAlignment="1">
      <alignment horizontal="left" vertical="center" indent="1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Fill="1" applyBorder="1" applyAlignment="1">
      <alignment horizontal="left" vertical="center"/>
    </xf>
    <xf numFmtId="0" fontId="11" fillId="0" borderId="25" xfId="0" applyFont="1" applyFill="1" applyBorder="1" applyAlignment="1">
      <alignment horizontal="left" vertical="center"/>
    </xf>
    <xf numFmtId="0" fontId="11" fillId="7" borderId="25" xfId="0" applyFont="1" applyFill="1" applyBorder="1" applyAlignment="1">
      <alignment horizontal="left" vertical="center"/>
    </xf>
    <xf numFmtId="0" fontId="11" fillId="7" borderId="15" xfId="0" applyFont="1" applyFill="1" applyBorder="1" applyAlignment="1">
      <alignment horizontal="left" vertical="center"/>
    </xf>
    <xf numFmtId="0" fontId="14" fillId="7" borderId="23" xfId="0" applyFont="1" applyFill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5" xfId="0" applyFont="1" applyFill="1" applyBorder="1" applyAlignment="1">
      <alignment horizontal="left" vertical="center" indent="1"/>
    </xf>
    <xf numFmtId="0" fontId="11" fillId="0" borderId="5" xfId="0" applyFont="1" applyBorder="1" applyAlignment="1">
      <alignment horizontal="left" vertical="center" indent="1"/>
    </xf>
    <xf numFmtId="0" fontId="11" fillId="0" borderId="5" xfId="0" applyFont="1" applyBorder="1" applyAlignment="1">
      <alignment horizontal="center" vertical="center"/>
    </xf>
    <xf numFmtId="0" fontId="11" fillId="0" borderId="26" xfId="0" applyFont="1" applyBorder="1" applyAlignment="1">
      <alignment horizontal="left" vertical="center" indent="1"/>
    </xf>
    <xf numFmtId="0" fontId="11" fillId="0" borderId="15" xfId="0" applyFont="1" applyBorder="1" applyAlignment="1">
      <alignment horizontal="left" vertical="center" indent="1"/>
    </xf>
    <xf numFmtId="0" fontId="4" fillId="2" borderId="31" xfId="0" applyFont="1" applyFill="1" applyBorder="1" applyAlignment="1">
      <alignment horizontal="left" vertical="center" indent="1"/>
    </xf>
    <xf numFmtId="0" fontId="7" fillId="2" borderId="5" xfId="0" applyFont="1" applyFill="1" applyBorder="1" applyAlignment="1">
      <alignment vertical="center"/>
    </xf>
    <xf numFmtId="0" fontId="11" fillId="0" borderId="46" xfId="0" applyFont="1" applyFill="1" applyBorder="1" applyAlignment="1">
      <alignment horizontal="left" vertical="center" indent="1"/>
    </xf>
    <xf numFmtId="0" fontId="11" fillId="0" borderId="26" xfId="0" applyFont="1" applyFill="1" applyBorder="1" applyAlignment="1">
      <alignment horizontal="center" vertical="center"/>
    </xf>
    <xf numFmtId="0" fontId="13" fillId="0" borderId="40" xfId="0" applyFont="1" applyFill="1" applyBorder="1" applyAlignment="1">
      <alignment horizontal="center" vertical="center"/>
    </xf>
    <xf numFmtId="0" fontId="11" fillId="0" borderId="26" xfId="0" applyFont="1" applyFill="1" applyBorder="1" applyAlignment="1">
      <alignment horizontal="left" vertical="center" indent="1"/>
    </xf>
    <xf numFmtId="0" fontId="40" fillId="0" borderId="23" xfId="0" applyFont="1" applyBorder="1" applyAlignment="1">
      <alignment horizontal="center" vertical="center"/>
    </xf>
    <xf numFmtId="0" fontId="40" fillId="7" borderId="25" xfId="0" applyFont="1" applyFill="1" applyBorder="1" applyAlignment="1">
      <alignment horizontal="left" vertical="center" wrapText="1" indent="1"/>
    </xf>
    <xf numFmtId="0" fontId="40" fillId="7" borderId="30" xfId="0" applyFont="1" applyFill="1" applyBorder="1" applyAlignment="1">
      <alignment horizontal="left" vertical="center" wrapText="1" indent="1"/>
    </xf>
    <xf numFmtId="0" fontId="40" fillId="0" borderId="8" xfId="0" applyFont="1" applyBorder="1" applyAlignment="1">
      <alignment horizontal="left" vertical="top"/>
    </xf>
    <xf numFmtId="0" fontId="40" fillId="0" borderId="9" xfId="0" applyFont="1" applyBorder="1" applyAlignment="1">
      <alignment horizontal="left" vertical="top"/>
    </xf>
    <xf numFmtId="0" fontId="38" fillId="0" borderId="8" xfId="0" applyFont="1" applyFill="1" applyBorder="1" applyAlignment="1">
      <alignment horizontal="left" vertical="top" wrapText="1"/>
    </xf>
    <xf numFmtId="0" fontId="38" fillId="0" borderId="9" xfId="0" applyFont="1" applyFill="1" applyBorder="1" applyAlignment="1">
      <alignment horizontal="left" vertical="top" wrapText="1"/>
    </xf>
    <xf numFmtId="0" fontId="49" fillId="0" borderId="1" xfId="0" applyFont="1" applyFill="1" applyBorder="1" applyAlignment="1">
      <alignment vertical="center"/>
    </xf>
    <xf numFmtId="0" fontId="49" fillId="0" borderId="20" xfId="0" applyFont="1" applyBorder="1" applyAlignment="1">
      <alignment vertical="center"/>
    </xf>
    <xf numFmtId="0" fontId="11" fillId="0" borderId="23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 indent="1"/>
    </xf>
    <xf numFmtId="0" fontId="11" fillId="0" borderId="23" xfId="0" applyFont="1" applyBorder="1" applyAlignment="1">
      <alignment vertical="center"/>
    </xf>
    <xf numFmtId="0" fontId="11" fillId="0" borderId="25" xfId="0" applyFont="1" applyBorder="1" applyAlignment="1">
      <alignment vertical="center"/>
    </xf>
    <xf numFmtId="0" fontId="11" fillId="0" borderId="32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50" fillId="0" borderId="4" xfId="0" applyFont="1" applyFill="1" applyBorder="1" applyAlignment="1">
      <alignment horizontal="center" vertical="center" wrapText="1"/>
    </xf>
    <xf numFmtId="0" fontId="11" fillId="7" borderId="23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184" fontId="50" fillId="0" borderId="25" xfId="0" applyNumberFormat="1" applyFont="1" applyFill="1" applyBorder="1" applyAlignment="1">
      <alignment horizontal="center" vertical="center"/>
    </xf>
    <xf numFmtId="185" fontId="50" fillId="0" borderId="25" xfId="0" applyNumberFormat="1" applyFont="1" applyFill="1" applyBorder="1" applyAlignment="1">
      <alignment horizontal="center" vertical="center"/>
    </xf>
    <xf numFmtId="0" fontId="11" fillId="0" borderId="23" xfId="0" quotePrefix="1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left" vertical="center" wrapText="1" indent="1"/>
    </xf>
    <xf numFmtId="0" fontId="11" fillId="0" borderId="23" xfId="0" applyFont="1" applyFill="1" applyBorder="1" applyAlignment="1">
      <alignment horizontal="center" vertical="center"/>
    </xf>
    <xf numFmtId="0" fontId="40" fillId="0" borderId="0" xfId="0" applyFont="1" applyFill="1" applyAlignment="1">
      <alignment horizontal="center" vertical="center"/>
    </xf>
    <xf numFmtId="0" fontId="40" fillId="0" borderId="8" xfId="0" applyFont="1" applyBorder="1" applyAlignment="1">
      <alignment horizontal="left" vertical="top" wrapText="1"/>
    </xf>
    <xf numFmtId="0" fontId="82" fillId="0" borderId="30" xfId="2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38" fillId="0" borderId="51" xfId="0" applyFont="1" applyBorder="1" applyAlignment="1">
      <alignment horizontal="center" vertical="center"/>
    </xf>
    <xf numFmtId="0" fontId="50" fillId="0" borderId="13" xfId="0" applyFont="1" applyBorder="1" applyAlignment="1">
      <alignment horizontal="left" vertical="center" indent="1"/>
    </xf>
    <xf numFmtId="0" fontId="40" fillId="0" borderId="17" xfId="0" applyFont="1" applyBorder="1" applyAlignment="1">
      <alignment vertical="center"/>
    </xf>
    <xf numFmtId="0" fontId="50" fillId="0" borderId="17" xfId="0" applyFont="1" applyBorder="1" applyAlignment="1">
      <alignment horizontal="center" vertical="center"/>
    </xf>
    <xf numFmtId="0" fontId="53" fillId="0" borderId="50" xfId="0" applyFont="1" applyBorder="1" applyAlignment="1">
      <alignment horizontal="center" vertical="center"/>
    </xf>
    <xf numFmtId="0" fontId="42" fillId="0" borderId="50" xfId="2" applyFont="1" applyBorder="1" applyAlignment="1" applyProtection="1">
      <alignment horizontal="center" vertical="center"/>
      <protection locked="0"/>
    </xf>
    <xf numFmtId="0" fontId="50" fillId="7" borderId="15" xfId="0" applyFont="1" applyFill="1" applyBorder="1" applyAlignment="1">
      <alignment horizontal="center" vertical="center" wrapText="1"/>
    </xf>
    <xf numFmtId="14" fontId="53" fillId="2" borderId="39" xfId="0" applyNumberFormat="1" applyFont="1" applyFill="1" applyBorder="1" applyAlignment="1">
      <alignment horizontal="center" vertical="center" wrapText="1"/>
    </xf>
    <xf numFmtId="0" fontId="39" fillId="0" borderId="15" xfId="0" applyFont="1" applyFill="1" applyBorder="1" applyAlignment="1">
      <alignment vertical="center"/>
    </xf>
    <xf numFmtId="0" fontId="42" fillId="10" borderId="23" xfId="2" applyFont="1" applyFill="1" applyBorder="1" applyAlignment="1" applyProtection="1">
      <alignment horizontal="center" vertical="center"/>
      <protection locked="0"/>
    </xf>
    <xf numFmtId="0" fontId="0" fillId="0" borderId="23" xfId="0" applyBorder="1" applyAlignment="1">
      <alignment horizontal="center" vertical="center"/>
    </xf>
    <xf numFmtId="0" fontId="40" fillId="7" borderId="23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70" fillId="0" borderId="2" xfId="0" applyFont="1" applyBorder="1"/>
    <xf numFmtId="0" fontId="70" fillId="0" borderId="0" xfId="0" applyFont="1" applyBorder="1" applyAlignment="1">
      <alignment vertical="center"/>
    </xf>
    <xf numFmtId="0" fontId="72" fillId="0" borderId="0" xfId="0" applyFont="1" applyFill="1" applyBorder="1" applyAlignment="1">
      <alignment vertical="center"/>
    </xf>
    <xf numFmtId="0" fontId="70" fillId="0" borderId="0" xfId="0" applyFont="1" applyFill="1" applyBorder="1" applyAlignment="1">
      <alignment vertical="center"/>
    </xf>
    <xf numFmtId="0" fontId="87" fillId="0" borderId="0" xfId="0" applyFont="1" applyFill="1" applyBorder="1" applyAlignment="1">
      <alignment vertical="center"/>
    </xf>
    <xf numFmtId="0" fontId="40" fillId="0" borderId="30" xfId="0" quotePrefix="1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0" fontId="72" fillId="8" borderId="0" xfId="0" applyFont="1" applyFill="1" applyBorder="1" applyAlignment="1">
      <alignment horizontal="left" vertical="center"/>
    </xf>
    <xf numFmtId="0" fontId="69" fillId="5" borderId="1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/>
    </xf>
    <xf numFmtId="0" fontId="40" fillId="0" borderId="4" xfId="0" applyFont="1" applyFill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0" fontId="79" fillId="5" borderId="0" xfId="2" applyFont="1" applyFill="1" applyBorder="1" applyAlignment="1">
      <alignment horizontal="center" vertical="center"/>
    </xf>
    <xf numFmtId="0" fontId="40" fillId="0" borderId="23" xfId="2" applyFont="1" applyFill="1" applyBorder="1" applyAlignment="1" applyProtection="1">
      <alignment horizontal="center" vertical="center"/>
      <protection locked="0"/>
    </xf>
    <xf numFmtId="0" fontId="40" fillId="0" borderId="23" xfId="2" applyFont="1" applyBorder="1" applyAlignment="1" applyProtection="1">
      <alignment horizontal="center" vertical="center"/>
      <protection locked="0"/>
    </xf>
    <xf numFmtId="0" fontId="40" fillId="0" borderId="23" xfId="0" applyFont="1" applyFill="1" applyBorder="1" applyAlignment="1">
      <alignment horizontal="center" vertical="center"/>
    </xf>
    <xf numFmtId="0" fontId="54" fillId="5" borderId="0" xfId="2" applyFont="1" applyFill="1" applyBorder="1" applyAlignment="1" applyProtection="1">
      <alignment horizontal="center" vertical="center"/>
      <protection locked="0"/>
    </xf>
    <xf numFmtId="0" fontId="88" fillId="0" borderId="30" xfId="2" applyFont="1" applyFill="1" applyBorder="1" applyAlignment="1">
      <alignment horizontal="center" vertical="center"/>
    </xf>
    <xf numFmtId="0" fontId="88" fillId="0" borderId="23" xfId="2" applyFont="1" applyFill="1" applyBorder="1" applyAlignment="1">
      <alignment horizontal="center" vertical="center"/>
    </xf>
    <xf numFmtId="0" fontId="50" fillId="10" borderId="23" xfId="0" applyFont="1" applyFill="1" applyBorder="1" applyAlignment="1">
      <alignment horizontal="center" vertical="center" wrapText="1"/>
    </xf>
    <xf numFmtId="0" fontId="77" fillId="0" borderId="0" xfId="0" applyFont="1" applyBorder="1" applyAlignment="1">
      <alignment vertical="center"/>
    </xf>
    <xf numFmtId="0" fontId="89" fillId="0" borderId="0" xfId="0" applyFont="1" applyFill="1" applyBorder="1" applyAlignment="1">
      <alignment horizontal="left" vertical="center"/>
    </xf>
    <xf numFmtId="0" fontId="72" fillId="0" borderId="0" xfId="0" applyFont="1"/>
    <xf numFmtId="0" fontId="89" fillId="0" borderId="0" xfId="0" applyFont="1"/>
    <xf numFmtId="0" fontId="66" fillId="0" borderId="0" xfId="0" applyFont="1" applyBorder="1"/>
    <xf numFmtId="0" fontId="66" fillId="0" borderId="0" xfId="0" applyFont="1" applyBorder="1" applyAlignment="1">
      <alignment vertical="center"/>
    </xf>
    <xf numFmtId="0" fontId="66" fillId="0" borderId="0" xfId="0" applyFont="1"/>
    <xf numFmtId="0" fontId="62" fillId="5" borderId="15" xfId="0" applyFont="1" applyFill="1" applyBorder="1" applyAlignment="1">
      <alignment horizontal="center" vertical="center"/>
    </xf>
    <xf numFmtId="0" fontId="40" fillId="0" borderId="29" xfId="0" applyFont="1" applyBorder="1" applyAlignment="1">
      <alignment horizontal="center" vertical="center"/>
    </xf>
    <xf numFmtId="0" fontId="40" fillId="0" borderId="30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0" fillId="5" borderId="5" xfId="0" applyFont="1" applyFill="1" applyBorder="1" applyAlignment="1">
      <alignment vertical="center"/>
    </xf>
    <xf numFmtId="0" fontId="40" fillId="0" borderId="24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left" vertical="center"/>
    </xf>
    <xf numFmtId="49" fontId="50" fillId="10" borderId="23" xfId="0" applyNumberFormat="1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/>
    </xf>
    <xf numFmtId="0" fontId="50" fillId="10" borderId="23" xfId="2" applyFont="1" applyFill="1" applyBorder="1" applyAlignment="1">
      <alignment horizontal="center" vertical="center" wrapText="1"/>
    </xf>
    <xf numFmtId="0" fontId="69" fillId="0" borderId="0" xfId="0" applyFont="1" applyBorder="1" applyAlignment="1">
      <alignment vertical="center"/>
    </xf>
    <xf numFmtId="0" fontId="49" fillId="8" borderId="0" xfId="0" applyFont="1" applyFill="1" applyBorder="1" applyAlignment="1">
      <alignment horizontal="left" vertical="center"/>
    </xf>
    <xf numFmtId="0" fontId="90" fillId="0" borderId="0" xfId="0" applyFont="1"/>
    <xf numFmtId="0" fontId="49" fillId="0" borderId="0" xfId="0" applyFont="1"/>
    <xf numFmtId="0" fontId="49" fillId="0" borderId="0" xfId="0" applyFont="1" applyAlignment="1">
      <alignment horizontal="center"/>
    </xf>
    <xf numFmtId="0" fontId="91" fillId="0" borderId="0" xfId="0" applyFont="1" applyFill="1" applyBorder="1" applyAlignment="1">
      <alignment horizontal="left" vertical="center"/>
    </xf>
    <xf numFmtId="0" fontId="91" fillId="0" borderId="0" xfId="0" applyFont="1"/>
    <xf numFmtId="0" fontId="65" fillId="0" borderId="0" xfId="0" applyFont="1" applyBorder="1" applyAlignment="1">
      <alignment vertical="top"/>
    </xf>
    <xf numFmtId="0" fontId="66" fillId="0" borderId="0" xfId="0" applyFont="1" applyFill="1" applyBorder="1" applyAlignment="1">
      <alignment vertical="top"/>
    </xf>
    <xf numFmtId="0" fontId="49" fillId="0" borderId="0" xfId="0" applyFont="1" applyFill="1" applyBorder="1" applyAlignment="1">
      <alignment horizontal="left" vertical="top"/>
    </xf>
    <xf numFmtId="0" fontId="65" fillId="0" borderId="0" xfId="0" applyFont="1" applyAlignment="1">
      <alignment vertical="top"/>
    </xf>
    <xf numFmtId="0" fontId="66" fillId="0" borderId="0" xfId="0" applyFont="1" applyFill="1" applyBorder="1" applyAlignment="1">
      <alignment horizontal="left" vertical="center"/>
    </xf>
    <xf numFmtId="0" fontId="39" fillId="0" borderId="15" xfId="0" applyFont="1" applyFill="1" applyBorder="1" applyAlignment="1">
      <alignment vertical="center"/>
    </xf>
    <xf numFmtId="0" fontId="92" fillId="0" borderId="23" xfId="2" applyFont="1" applyFill="1" applyBorder="1" applyAlignment="1">
      <alignment horizontal="center" vertical="center"/>
    </xf>
    <xf numFmtId="0" fontId="92" fillId="0" borderId="30" xfId="2" applyFont="1" applyFill="1" applyBorder="1" applyAlignment="1">
      <alignment horizontal="center" vertical="center"/>
    </xf>
    <xf numFmtId="0" fontId="48" fillId="0" borderId="50" xfId="2" applyFont="1" applyBorder="1" applyAlignment="1" applyProtection="1">
      <alignment horizontal="center" vertical="center"/>
      <protection locked="0"/>
    </xf>
    <xf numFmtId="0" fontId="48" fillId="0" borderId="0" xfId="0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vertical="center"/>
    </xf>
    <xf numFmtId="0" fontId="94" fillId="8" borderId="0" xfId="0" applyFont="1" applyFill="1" applyBorder="1" applyAlignment="1">
      <alignment horizontal="left" vertical="center"/>
    </xf>
    <xf numFmtId="0" fontId="94" fillId="0" borderId="0" xfId="0" applyFont="1" applyFill="1" applyBorder="1" applyAlignment="1">
      <alignment horizontal="left" vertical="center"/>
    </xf>
    <xf numFmtId="0" fontId="94" fillId="0" borderId="0" xfId="0" applyFont="1"/>
    <xf numFmtId="0" fontId="93" fillId="0" borderId="0" xfId="0" applyFont="1" applyFill="1" applyBorder="1" applyAlignment="1">
      <alignment horizontal="left" vertical="center"/>
    </xf>
    <xf numFmtId="0" fontId="48" fillId="8" borderId="0" xfId="0" applyFont="1" applyFill="1" applyBorder="1" applyAlignment="1">
      <alignment horizontal="left" vertical="center"/>
    </xf>
    <xf numFmtId="0" fontId="95" fillId="0" borderId="0" xfId="0" applyFont="1"/>
    <xf numFmtId="0" fontId="48" fillId="0" borderId="0" xfId="0" applyFont="1" applyFill="1" applyBorder="1" applyAlignment="1">
      <alignment horizontal="left" vertical="center"/>
    </xf>
    <xf numFmtId="0" fontId="95" fillId="0" borderId="0" xfId="0" applyFont="1" applyFill="1" applyBorder="1" applyAlignment="1">
      <alignment horizontal="left" vertical="top"/>
    </xf>
    <xf numFmtId="0" fontId="48" fillId="0" borderId="0" xfId="0" applyFont="1"/>
    <xf numFmtId="0" fontId="93" fillId="0" borderId="0" xfId="0" applyFont="1" applyFill="1" applyBorder="1"/>
    <xf numFmtId="0" fontId="93" fillId="0" borderId="0" xfId="0" applyFont="1" applyFill="1" applyBorder="1" applyAlignment="1">
      <alignment horizontal="left" vertical="top"/>
    </xf>
    <xf numFmtId="0" fontId="96" fillId="0" borderId="15" xfId="0" applyFont="1" applyBorder="1" applyAlignment="1">
      <alignment vertical="center"/>
    </xf>
    <xf numFmtId="0" fontId="96" fillId="0" borderId="17" xfId="0" applyFont="1" applyBorder="1" applyAlignment="1">
      <alignment vertical="center"/>
    </xf>
    <xf numFmtId="0" fontId="97" fillId="0" borderId="6" xfId="0" applyFont="1" applyBorder="1" applyAlignment="1">
      <alignment vertical="center"/>
    </xf>
    <xf numFmtId="0" fontId="96" fillId="5" borderId="15" xfId="0" applyFont="1" applyFill="1" applyBorder="1" applyAlignment="1">
      <alignment horizontal="center" vertical="center"/>
    </xf>
    <xf numFmtId="0" fontId="96" fillId="0" borderId="23" xfId="2" applyFont="1" applyFill="1" applyBorder="1" applyAlignment="1" applyProtection="1">
      <alignment horizontal="center" vertical="center"/>
      <protection locked="0"/>
    </xf>
    <xf numFmtId="0" fontId="96" fillId="0" borderId="23" xfId="0" applyFont="1" applyFill="1" applyBorder="1" applyAlignment="1">
      <alignment horizontal="center" vertical="center"/>
    </xf>
    <xf numFmtId="0" fontId="96" fillId="5" borderId="15" xfId="0" applyFont="1" applyFill="1" applyBorder="1" applyAlignment="1">
      <alignment vertical="center"/>
    </xf>
    <xf numFmtId="0" fontId="96" fillId="7" borderId="4" xfId="0" applyFont="1" applyFill="1" applyBorder="1" applyAlignment="1">
      <alignment horizontal="center" vertical="center"/>
    </xf>
    <xf numFmtId="0" fontId="96" fillId="0" borderId="23" xfId="2" applyFont="1" applyBorder="1" applyAlignment="1" applyProtection="1">
      <alignment horizontal="center" vertical="center"/>
      <protection locked="0"/>
    </xf>
    <xf numFmtId="0" fontId="96" fillId="5" borderId="5" xfId="0" applyFont="1" applyFill="1" applyBorder="1" applyAlignment="1">
      <alignment vertical="center"/>
    </xf>
    <xf numFmtId="0" fontId="98" fillId="0" borderId="23" xfId="2" applyFont="1" applyFill="1" applyBorder="1" applyAlignment="1">
      <alignment horizontal="center" vertical="center"/>
    </xf>
    <xf numFmtId="0" fontId="98" fillId="0" borderId="30" xfId="2" applyFont="1" applyFill="1" applyBorder="1" applyAlignment="1">
      <alignment horizontal="center" vertical="center"/>
    </xf>
    <xf numFmtId="0" fontId="96" fillId="0" borderId="50" xfId="2" applyFont="1" applyBorder="1" applyAlignment="1" applyProtection="1">
      <alignment horizontal="center" vertical="center"/>
      <protection locked="0"/>
    </xf>
    <xf numFmtId="0" fontId="96" fillId="0" borderId="29" xfId="0" applyFont="1" applyBorder="1" applyAlignment="1">
      <alignment horizontal="center" vertical="center"/>
    </xf>
    <xf numFmtId="0" fontId="96" fillId="0" borderId="30" xfId="0" applyFont="1" applyBorder="1" applyAlignment="1">
      <alignment horizontal="center" vertical="center"/>
    </xf>
    <xf numFmtId="0" fontId="96" fillId="0" borderId="41" xfId="0" applyFont="1" applyBorder="1" applyAlignment="1">
      <alignment horizontal="center" vertical="center"/>
    </xf>
    <xf numFmtId="0" fontId="96" fillId="10" borderId="29" xfId="0" applyFont="1" applyFill="1" applyBorder="1" applyAlignment="1">
      <alignment horizontal="center" vertical="center"/>
    </xf>
    <xf numFmtId="0" fontId="96" fillId="0" borderId="50" xfId="0" applyFont="1" applyFill="1" applyBorder="1" applyAlignment="1">
      <alignment horizontal="center" vertical="center"/>
    </xf>
    <xf numFmtId="0" fontId="99" fillId="0" borderId="0" xfId="0" applyFont="1" applyFill="1" applyBorder="1" applyAlignment="1">
      <alignment horizontal="center" vertical="center"/>
    </xf>
    <xf numFmtId="0" fontId="100" fillId="0" borderId="0" xfId="0" applyFont="1" applyFill="1" applyBorder="1" applyAlignment="1">
      <alignment vertical="center"/>
    </xf>
    <xf numFmtId="0" fontId="99" fillId="8" borderId="0" xfId="0" applyFont="1" applyFill="1" applyBorder="1" applyAlignment="1">
      <alignment horizontal="left" vertical="center"/>
    </xf>
    <xf numFmtId="0" fontId="99" fillId="0" borderId="0" xfId="0" applyFont="1" applyFill="1" applyBorder="1" applyAlignment="1">
      <alignment horizontal="left" vertical="center"/>
    </xf>
    <xf numFmtId="0" fontId="99" fillId="0" borderId="0" xfId="0" applyFont="1"/>
    <xf numFmtId="0" fontId="100" fillId="0" borderId="0" xfId="0" applyFont="1" applyFill="1" applyBorder="1" applyAlignment="1">
      <alignment horizontal="left" vertical="center"/>
    </xf>
    <xf numFmtId="0" fontId="96" fillId="8" borderId="0" xfId="0" applyFont="1" applyFill="1" applyBorder="1" applyAlignment="1">
      <alignment horizontal="left" vertical="center"/>
    </xf>
    <xf numFmtId="0" fontId="97" fillId="0" borderId="0" xfId="0" applyFont="1"/>
    <xf numFmtId="0" fontId="96" fillId="0" borderId="0" xfId="0" applyFont="1" applyFill="1" applyBorder="1" applyAlignment="1">
      <alignment horizontal="left" vertical="center"/>
    </xf>
    <xf numFmtId="0" fontId="97" fillId="0" borderId="0" xfId="0" applyFont="1" applyFill="1" applyBorder="1" applyAlignment="1">
      <alignment horizontal="left" vertical="top"/>
    </xf>
    <xf numFmtId="0" fontId="96" fillId="0" borderId="0" xfId="0" applyFont="1"/>
    <xf numFmtId="0" fontId="97" fillId="0" borderId="0" xfId="0" applyFont="1" applyFill="1" applyBorder="1"/>
    <xf numFmtId="0" fontId="100" fillId="0" borderId="0" xfId="0" applyFont="1" applyFill="1" applyBorder="1"/>
    <xf numFmtId="0" fontId="100" fillId="0" borderId="0" xfId="0" applyFont="1" applyFill="1" applyBorder="1" applyAlignment="1">
      <alignment horizontal="left" vertical="top"/>
    </xf>
    <xf numFmtId="0" fontId="96" fillId="0" borderId="0" xfId="0" applyFont="1" applyFill="1" applyBorder="1"/>
    <xf numFmtId="0" fontId="42" fillId="2" borderId="39" xfId="0" applyFont="1" applyFill="1" applyBorder="1" applyAlignment="1">
      <alignment horizontal="center" vertical="center" wrapText="1"/>
    </xf>
    <xf numFmtId="0" fontId="47" fillId="0" borderId="15" xfId="0" applyFont="1" applyBorder="1" applyAlignment="1">
      <alignment vertical="center"/>
    </xf>
    <xf numFmtId="0" fontId="47" fillId="0" borderId="17" xfId="0" applyFont="1" applyBorder="1" applyAlignment="1">
      <alignment vertical="center"/>
    </xf>
    <xf numFmtId="0" fontId="101" fillId="0" borderId="6" xfId="0" applyFont="1" applyBorder="1" applyAlignment="1">
      <alignment vertical="center"/>
    </xf>
    <xf numFmtId="0" fontId="101" fillId="0" borderId="0" xfId="0" applyFont="1" applyBorder="1"/>
    <xf numFmtId="0" fontId="102" fillId="2" borderId="39" xfId="0" applyFont="1" applyFill="1" applyBorder="1" applyAlignment="1">
      <alignment horizontal="center" vertical="center" wrapText="1"/>
    </xf>
    <xf numFmtId="0" fontId="101" fillId="5" borderId="15" xfId="0" applyFont="1" applyFill="1" applyBorder="1" applyAlignment="1">
      <alignment vertical="center"/>
    </xf>
    <xf numFmtId="0" fontId="102" fillId="7" borderId="4" xfId="0" applyFont="1" applyFill="1" applyBorder="1" applyAlignment="1">
      <alignment horizontal="center" vertical="center"/>
    </xf>
    <xf numFmtId="0" fontId="27" fillId="0" borderId="23" xfId="2" applyFont="1" applyFill="1" applyBorder="1" applyAlignment="1">
      <alignment horizontal="center" vertical="center"/>
    </xf>
    <xf numFmtId="0" fontId="102" fillId="0" borderId="0" xfId="0" applyFont="1" applyBorder="1" applyAlignment="1">
      <alignment horizontal="center" vertical="center"/>
    </xf>
    <xf numFmtId="0" fontId="103" fillId="0" borderId="0" xfId="0" applyFont="1" applyFill="1" applyBorder="1" applyAlignment="1">
      <alignment horizontal="left" vertical="top"/>
    </xf>
    <xf numFmtId="0" fontId="101" fillId="0" borderId="0" xfId="0" applyFont="1" applyFill="1" applyBorder="1"/>
    <xf numFmtId="0" fontId="47" fillId="0" borderId="0" xfId="0" applyFont="1" applyFill="1" applyBorder="1"/>
    <xf numFmtId="0" fontId="101" fillId="0" borderId="0" xfId="0" applyFont="1"/>
    <xf numFmtId="0" fontId="104" fillId="0" borderId="5" xfId="0" applyFont="1" applyFill="1" applyBorder="1" applyAlignment="1">
      <alignment horizontal="left" vertical="center"/>
    </xf>
    <xf numFmtId="0" fontId="104" fillId="0" borderId="15" xfId="0" applyFont="1" applyFill="1" applyBorder="1" applyAlignment="1">
      <alignment horizontal="left" vertical="center"/>
    </xf>
    <xf numFmtId="0" fontId="104" fillId="0" borderId="15" xfId="0" applyFont="1" applyBorder="1" applyAlignment="1">
      <alignment horizontal="left" vertical="center"/>
    </xf>
    <xf numFmtId="0" fontId="29" fillId="0" borderId="30" xfId="0" applyFont="1" applyFill="1" applyBorder="1" applyAlignment="1">
      <alignment horizontal="left" vertical="center"/>
    </xf>
    <xf numFmtId="0" fontId="30" fillId="7" borderId="1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0" fontId="29" fillId="2" borderId="15" xfId="0" applyFont="1" applyFill="1" applyBorder="1" applyAlignment="1">
      <alignment vertical="center"/>
    </xf>
    <xf numFmtId="0" fontId="104" fillId="0" borderId="26" xfId="0" applyFont="1" applyBorder="1" applyAlignment="1">
      <alignment horizontal="left" vertical="center"/>
    </xf>
    <xf numFmtId="0" fontId="104" fillId="0" borderId="5" xfId="0" applyFont="1" applyBorder="1" applyAlignment="1">
      <alignment horizontal="left" vertical="center"/>
    </xf>
    <xf numFmtId="0" fontId="104" fillId="0" borderId="30" xfId="0" applyFont="1" applyBorder="1" applyAlignment="1">
      <alignment horizontal="left" vertical="center"/>
    </xf>
    <xf numFmtId="0" fontId="29" fillId="2" borderId="5" xfId="0" applyFont="1" applyFill="1" applyBorder="1" applyAlignment="1">
      <alignment vertical="center"/>
    </xf>
    <xf numFmtId="0" fontId="104" fillId="5" borderId="15" xfId="0" applyFont="1" applyFill="1" applyBorder="1" applyAlignment="1">
      <alignment horizontal="left" vertical="center"/>
    </xf>
    <xf numFmtId="0" fontId="29" fillId="0" borderId="15" xfId="0" applyFont="1" applyBorder="1" applyAlignment="1">
      <alignment horizontal="left" vertical="center"/>
    </xf>
    <xf numFmtId="0" fontId="29" fillId="0" borderId="26" xfId="0" applyFont="1" applyBorder="1" applyAlignment="1">
      <alignment horizontal="left" vertical="center"/>
    </xf>
    <xf numFmtId="0" fontId="29" fillId="0" borderId="30" xfId="0" applyFont="1" applyBorder="1" applyAlignment="1">
      <alignment horizontal="left" vertical="center"/>
    </xf>
    <xf numFmtId="0" fontId="30" fillId="0" borderId="30" xfId="0" applyFont="1" applyBorder="1" applyAlignment="1">
      <alignment horizontal="left" vertical="center"/>
    </xf>
    <xf numFmtId="0" fontId="104" fillId="5" borderId="5" xfId="0" applyFont="1" applyFill="1" applyBorder="1" applyAlignment="1">
      <alignment horizontal="left" vertical="center"/>
    </xf>
    <xf numFmtId="0" fontId="29" fillId="0" borderId="5" xfId="0" applyFont="1" applyBorder="1" applyAlignment="1">
      <alignment horizontal="left" vertical="center"/>
    </xf>
    <xf numFmtId="0" fontId="30" fillId="0" borderId="5" xfId="0" applyFont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104" fillId="0" borderId="34" xfId="0" applyFont="1" applyBorder="1" applyAlignment="1">
      <alignment horizontal="left" vertical="center"/>
    </xf>
    <xf numFmtId="0" fontId="49" fillId="0" borderId="0" xfId="0" applyFont="1" applyFill="1" applyBorder="1" applyAlignment="1">
      <alignment vertical="center"/>
    </xf>
    <xf numFmtId="0" fontId="91" fillId="0" borderId="0" xfId="0" applyFont="1" applyFill="1" applyBorder="1" applyAlignment="1">
      <alignment vertical="center"/>
    </xf>
    <xf numFmtId="0" fontId="105" fillId="0" borderId="0" xfId="0" applyFont="1" applyBorder="1"/>
    <xf numFmtId="0" fontId="106" fillId="0" borderId="0" xfId="0" applyFont="1" applyBorder="1"/>
    <xf numFmtId="0" fontId="107" fillId="0" borderId="0" xfId="0" applyFont="1" applyAlignment="1"/>
    <xf numFmtId="0" fontId="107" fillId="10" borderId="0" xfId="0" applyFont="1" applyFill="1"/>
    <xf numFmtId="0" fontId="107" fillId="0" borderId="0" xfId="0" applyFont="1" applyAlignment="1">
      <alignment horizontal="center"/>
    </xf>
    <xf numFmtId="0" fontId="40" fillId="0" borderId="25" xfId="0" applyFont="1" applyFill="1" applyBorder="1" applyAlignment="1">
      <alignment vertical="center"/>
    </xf>
    <xf numFmtId="0" fontId="40" fillId="0" borderId="15" xfId="0" applyFont="1" applyFill="1" applyBorder="1" applyAlignment="1">
      <alignment vertical="center"/>
    </xf>
    <xf numFmtId="0" fontId="29" fillId="8" borderId="48" xfId="2" applyFont="1" applyFill="1" applyBorder="1" applyAlignment="1">
      <alignment horizontal="center" vertical="center"/>
    </xf>
    <xf numFmtId="0" fontId="92" fillId="8" borderId="52" xfId="2" applyFont="1" applyFill="1" applyBorder="1" applyAlignment="1">
      <alignment horizontal="center" vertical="center"/>
    </xf>
    <xf numFmtId="0" fontId="29" fillId="8" borderId="52" xfId="2" applyFont="1" applyFill="1" applyBorder="1" applyAlignment="1" applyProtection="1">
      <alignment horizontal="center" vertical="center"/>
    </xf>
    <xf numFmtId="0" fontId="29" fillId="8" borderId="52" xfId="2" applyFont="1" applyFill="1" applyBorder="1" applyAlignment="1">
      <alignment horizontal="center" vertical="center"/>
    </xf>
    <xf numFmtId="0" fontId="29" fillId="8" borderId="4" xfId="2" applyFont="1" applyFill="1" applyBorder="1" applyAlignment="1">
      <alignment horizontal="center" vertical="center"/>
    </xf>
    <xf numFmtId="0" fontId="27" fillId="0" borderId="30" xfId="2" applyFont="1" applyFill="1" applyBorder="1" applyAlignment="1">
      <alignment horizontal="center" vertical="center"/>
    </xf>
    <xf numFmtId="0" fontId="25" fillId="0" borderId="23" xfId="2" applyFont="1" applyFill="1" applyBorder="1" applyAlignment="1" applyProtection="1">
      <alignment horizontal="center" vertical="center"/>
      <protection locked="0"/>
    </xf>
    <xf numFmtId="0" fontId="27" fillId="0" borderId="30" xfId="2" applyFont="1" applyBorder="1" applyAlignment="1">
      <alignment horizontal="center" vertical="center"/>
    </xf>
    <xf numFmtId="0" fontId="27" fillId="0" borderId="23" xfId="2" applyFont="1" applyBorder="1" applyAlignment="1">
      <alignment horizontal="center" vertical="center"/>
    </xf>
    <xf numFmtId="0" fontId="25" fillId="0" borderId="23" xfId="2" applyFont="1" applyBorder="1" applyAlignment="1" applyProtection="1">
      <alignment horizontal="center" vertical="center"/>
      <protection locked="0"/>
    </xf>
    <xf numFmtId="0" fontId="27" fillId="7" borderId="30" xfId="2" applyFont="1" applyFill="1" applyBorder="1" applyAlignment="1">
      <alignment horizontal="center" vertical="center"/>
    </xf>
    <xf numFmtId="0" fontId="27" fillId="7" borderId="23" xfId="2" applyFont="1" applyFill="1" applyBorder="1" applyAlignment="1">
      <alignment horizontal="center" vertical="center"/>
    </xf>
    <xf numFmtId="0" fontId="25" fillId="7" borderId="23" xfId="2" applyFont="1" applyFill="1" applyBorder="1" applyAlignment="1" applyProtection="1">
      <alignment horizontal="center" vertical="center"/>
      <protection locked="0"/>
    </xf>
    <xf numFmtId="0" fontId="29" fillId="2" borderId="0" xfId="2" applyFont="1" applyFill="1" applyBorder="1" applyAlignment="1">
      <alignment horizontal="center" vertical="center"/>
    </xf>
    <xf numFmtId="0" fontId="25" fillId="2" borderId="0" xfId="2" applyFont="1" applyFill="1" applyBorder="1" applyAlignment="1" applyProtection="1">
      <alignment horizontal="center" vertical="center"/>
      <protection locked="0"/>
    </xf>
    <xf numFmtId="0" fontId="29" fillId="2" borderId="48" xfId="2" applyFont="1" applyFill="1" applyBorder="1" applyAlignment="1">
      <alignment horizontal="center" vertical="center"/>
    </xf>
    <xf numFmtId="0" fontId="29" fillId="2" borderId="23" xfId="2" applyFont="1" applyFill="1" applyBorder="1" applyAlignment="1">
      <alignment horizontal="center" vertical="center"/>
    </xf>
    <xf numFmtId="0" fontId="27" fillId="0" borderId="32" xfId="2" applyFont="1" applyFill="1" applyBorder="1" applyAlignment="1">
      <alignment horizontal="center" vertical="center"/>
    </xf>
    <xf numFmtId="0" fontId="107" fillId="0" borderId="0" xfId="0" applyFont="1" applyBorder="1" applyAlignment="1">
      <alignment vertical="center"/>
    </xf>
    <xf numFmtId="0" fontId="29" fillId="8" borderId="33" xfId="2" applyFont="1" applyFill="1" applyBorder="1" applyAlignment="1">
      <alignment horizontal="center" vertical="center"/>
    </xf>
    <xf numFmtId="0" fontId="27" fillId="0" borderId="32" xfId="2" applyFont="1" applyBorder="1" applyAlignment="1">
      <alignment horizontal="center" vertical="center"/>
    </xf>
    <xf numFmtId="0" fontId="27" fillId="0" borderId="23" xfId="2" applyFont="1" applyFill="1" applyBorder="1" applyAlignment="1" applyProtection="1">
      <alignment horizontal="center" vertical="center"/>
    </xf>
    <xf numFmtId="0" fontId="27" fillId="0" borderId="32" xfId="2" applyFont="1" applyFill="1" applyBorder="1" applyAlignment="1" applyProtection="1">
      <alignment horizontal="center" vertical="center"/>
    </xf>
    <xf numFmtId="0" fontId="29" fillId="2" borderId="32" xfId="2" applyFont="1" applyFill="1" applyBorder="1" applyAlignment="1">
      <alignment horizontal="center" vertical="center"/>
    </xf>
    <xf numFmtId="0" fontId="101" fillId="2" borderId="0" xfId="0" applyFont="1" applyFill="1" applyBorder="1" applyAlignment="1">
      <alignment vertical="center"/>
    </xf>
    <xf numFmtId="0" fontId="29" fillId="2" borderId="25" xfId="2" applyFont="1" applyFill="1" applyBorder="1" applyAlignment="1">
      <alignment horizontal="center" vertical="center"/>
    </xf>
    <xf numFmtId="0" fontId="29" fillId="2" borderId="16" xfId="2" applyFont="1" applyFill="1" applyBorder="1" applyAlignment="1">
      <alignment horizontal="center" vertical="center"/>
    </xf>
    <xf numFmtId="0" fontId="101" fillId="0" borderId="23" xfId="0" applyFont="1" applyBorder="1" applyAlignment="1">
      <alignment horizontal="center" vertical="center"/>
    </xf>
    <xf numFmtId="0" fontId="101" fillId="0" borderId="25" xfId="0" applyFont="1" applyBorder="1" applyAlignment="1">
      <alignment horizontal="center" vertical="center"/>
    </xf>
    <xf numFmtId="0" fontId="101" fillId="0" borderId="32" xfId="0" applyFont="1" applyBorder="1" applyAlignment="1">
      <alignment horizontal="center" vertical="center"/>
    </xf>
    <xf numFmtId="0" fontId="33" fillId="0" borderId="0" xfId="20"/>
    <xf numFmtId="0" fontId="48" fillId="5" borderId="8" xfId="0" applyFont="1" applyFill="1" applyBorder="1" applyAlignment="1">
      <alignment horizontal="center" vertical="center"/>
    </xf>
    <xf numFmtId="0" fontId="48" fillId="5" borderId="9" xfId="0" applyFont="1" applyFill="1" applyBorder="1" applyAlignment="1">
      <alignment horizontal="center" vertical="center"/>
    </xf>
    <xf numFmtId="0" fontId="72" fillId="8" borderId="0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0" fontId="109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47" fillId="5" borderId="1" xfId="0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left" vertical="center"/>
    </xf>
    <xf numFmtId="0" fontId="32" fillId="8" borderId="53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54" xfId="0" applyFont="1" applyFill="1" applyBorder="1" applyAlignment="1">
      <alignment horizontal="center" vertical="center"/>
    </xf>
    <xf numFmtId="0" fontId="32" fillId="6" borderId="53" xfId="0" applyFont="1" applyFill="1" applyBorder="1" applyAlignment="1">
      <alignment horizontal="center" vertical="center"/>
    </xf>
    <xf numFmtId="0" fontId="46" fillId="6" borderId="39" xfId="0" applyFont="1" applyFill="1" applyBorder="1" applyAlignment="1">
      <alignment horizontal="center" vertical="center"/>
    </xf>
    <xf numFmtId="0" fontId="46" fillId="6" borderId="54" xfId="0" applyFont="1" applyFill="1" applyBorder="1" applyAlignment="1">
      <alignment horizontal="center" vertical="center"/>
    </xf>
    <xf numFmtId="0" fontId="39" fillId="5" borderId="21" xfId="0" applyFont="1" applyFill="1" applyBorder="1" applyAlignment="1">
      <alignment horizontal="left" vertical="center" indent="1"/>
    </xf>
    <xf numFmtId="0" fontId="39" fillId="5" borderId="15" xfId="0" applyFont="1" applyFill="1" applyBorder="1" applyAlignment="1">
      <alignment horizontal="left" vertical="center" indent="1"/>
    </xf>
    <xf numFmtId="0" fontId="39" fillId="5" borderId="30" xfId="0" applyFont="1" applyFill="1" applyBorder="1" applyAlignment="1">
      <alignment horizontal="left" vertical="center" indent="1"/>
    </xf>
    <xf numFmtId="0" fontId="49" fillId="0" borderId="0" xfId="0" applyFont="1" applyFill="1" applyBorder="1" applyAlignment="1">
      <alignment horizontal="left" vertical="center"/>
    </xf>
    <xf numFmtId="0" fontId="68" fillId="0" borderId="0" xfId="0" applyFont="1" applyFill="1" applyBorder="1" applyAlignment="1">
      <alignment horizontal="left" vertical="center"/>
    </xf>
    <xf numFmtId="0" fontId="108" fillId="0" borderId="0" xfId="0" applyFont="1" applyFill="1" applyBorder="1" applyAlignment="1">
      <alignment horizontal="left" vertical="center"/>
    </xf>
    <xf numFmtId="0" fontId="47" fillId="5" borderId="8" xfId="0" applyFont="1" applyFill="1" applyBorder="1" applyAlignment="1">
      <alignment horizontal="center" vertical="center"/>
    </xf>
    <xf numFmtId="0" fontId="47" fillId="5" borderId="26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15" xfId="0" applyFont="1" applyFill="1" applyBorder="1" applyAlignment="1">
      <alignment vertical="center"/>
    </xf>
    <xf numFmtId="0" fontId="51" fillId="0" borderId="25" xfId="0" applyFont="1" applyFill="1" applyBorder="1" applyAlignment="1">
      <alignment horizontal="left" vertical="center" indent="1"/>
    </xf>
    <xf numFmtId="0" fontId="51" fillId="0" borderId="15" xfId="0" applyFont="1" applyFill="1" applyBorder="1" applyAlignment="1">
      <alignment horizontal="left" vertical="center" indent="1"/>
    </xf>
    <xf numFmtId="0" fontId="51" fillId="0" borderId="21" xfId="0" applyFont="1" applyFill="1" applyBorder="1" applyAlignment="1">
      <alignment horizontal="left" vertical="center" indent="1"/>
    </xf>
    <xf numFmtId="0" fontId="38" fillId="6" borderId="21" xfId="0" applyFont="1" applyFill="1" applyBorder="1" applyAlignment="1">
      <alignment horizontal="left" vertical="center"/>
    </xf>
    <xf numFmtId="0" fontId="38" fillId="6" borderId="15" xfId="0" applyFont="1" applyFill="1" applyBorder="1" applyAlignment="1">
      <alignment horizontal="left" vertical="center"/>
    </xf>
    <xf numFmtId="0" fontId="38" fillId="6" borderId="16" xfId="0" applyFont="1" applyFill="1" applyBorder="1" applyAlignment="1">
      <alignment horizontal="left" vertical="center"/>
    </xf>
    <xf numFmtId="0" fontId="45" fillId="0" borderId="0" xfId="0" applyFont="1" applyBorder="1" applyAlignment="1">
      <alignment horizontal="center" vertical="center"/>
    </xf>
    <xf numFmtId="0" fontId="50" fillId="0" borderId="2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center" vertical="center" wrapText="1"/>
    </xf>
    <xf numFmtId="0" fontId="46" fillId="7" borderId="21" xfId="0" applyFont="1" applyFill="1" applyBorder="1" applyAlignment="1">
      <alignment horizontal="left" vertical="center" wrapText="1"/>
    </xf>
    <xf numFmtId="0" fontId="46" fillId="7" borderId="15" xfId="0" applyFont="1" applyFill="1" applyBorder="1" applyAlignment="1">
      <alignment horizontal="left" vertical="center" wrapText="1"/>
    </xf>
    <xf numFmtId="0" fontId="46" fillId="7" borderId="30" xfId="0" applyFont="1" applyFill="1" applyBorder="1" applyAlignment="1">
      <alignment horizontal="left" vertical="center" wrapText="1"/>
    </xf>
    <xf numFmtId="0" fontId="50" fillId="7" borderId="21" xfId="0" applyFont="1" applyFill="1" applyBorder="1" applyAlignment="1">
      <alignment horizontal="left" vertical="top" wrapText="1"/>
    </xf>
    <xf numFmtId="0" fontId="50" fillId="7" borderId="15" xfId="0" applyFont="1" applyFill="1" applyBorder="1" applyAlignment="1">
      <alignment horizontal="left" vertical="top"/>
    </xf>
    <xf numFmtId="0" fontId="50" fillId="7" borderId="30" xfId="0" applyFont="1" applyFill="1" applyBorder="1" applyAlignment="1">
      <alignment horizontal="left" vertical="top"/>
    </xf>
    <xf numFmtId="0" fontId="38" fillId="0" borderId="21" xfId="0" applyFont="1" applyFill="1" applyBorder="1" applyAlignment="1">
      <alignment horizontal="left" vertical="top"/>
    </xf>
    <xf numFmtId="0" fontId="38" fillId="0" borderId="15" xfId="0" applyFont="1" applyFill="1" applyBorder="1" applyAlignment="1">
      <alignment horizontal="left" vertical="top"/>
    </xf>
    <xf numFmtId="0" fontId="38" fillId="0" borderId="30" xfId="0" applyFont="1" applyFill="1" applyBorder="1" applyAlignment="1">
      <alignment horizontal="left" vertical="top"/>
    </xf>
    <xf numFmtId="0" fontId="38" fillId="0" borderId="25" xfId="0" applyFont="1" applyFill="1" applyBorder="1" applyAlignment="1">
      <alignment horizontal="left" vertical="top" wrapText="1"/>
    </xf>
    <xf numFmtId="0" fontId="50" fillId="0" borderId="21" xfId="0" applyFont="1" applyFill="1" applyBorder="1" applyAlignment="1">
      <alignment horizontal="left" vertical="top" wrapText="1"/>
    </xf>
    <xf numFmtId="0" fontId="50" fillId="0" borderId="15" xfId="0" applyFont="1" applyFill="1" applyBorder="1" applyAlignment="1">
      <alignment horizontal="left" vertical="top" wrapText="1"/>
    </xf>
    <xf numFmtId="0" fontId="50" fillId="0" borderId="30" xfId="0" applyFont="1" applyFill="1" applyBorder="1" applyAlignment="1">
      <alignment horizontal="left" vertical="top" wrapText="1"/>
    </xf>
    <xf numFmtId="0" fontId="38" fillId="0" borderId="23" xfId="0" applyFont="1" applyFill="1" applyBorder="1" applyAlignment="1">
      <alignment horizontal="left" vertical="top"/>
    </xf>
    <xf numFmtId="0" fontId="40" fillId="0" borderId="25" xfId="0" applyFont="1" applyFill="1" applyBorder="1" applyAlignment="1">
      <alignment horizontal="left" vertical="center" wrapText="1" indent="1"/>
    </xf>
    <xf numFmtId="0" fontId="40" fillId="0" borderId="30" xfId="0" applyFont="1" applyFill="1" applyBorder="1" applyAlignment="1">
      <alignment horizontal="left" vertical="center" wrapText="1" indent="1"/>
    </xf>
    <xf numFmtId="0" fontId="40" fillId="7" borderId="25" xfId="0" applyFont="1" applyFill="1" applyBorder="1" applyAlignment="1">
      <alignment horizontal="left" vertical="center" wrapText="1" indent="1"/>
    </xf>
    <xf numFmtId="0" fontId="40" fillId="7" borderId="30" xfId="0" applyFont="1" applyFill="1" applyBorder="1" applyAlignment="1">
      <alignment horizontal="left" vertical="center" wrapText="1" indent="1"/>
    </xf>
    <xf numFmtId="0" fontId="50" fillId="7" borderId="25" xfId="0" applyFont="1" applyFill="1" applyBorder="1" applyAlignment="1">
      <alignment horizontal="left" vertical="center" wrapText="1" indent="1"/>
    </xf>
    <xf numFmtId="0" fontId="50" fillId="7" borderId="30" xfId="0" applyFont="1" applyFill="1" applyBorder="1" applyAlignment="1">
      <alignment horizontal="left" vertical="center" wrapText="1" indent="1"/>
    </xf>
    <xf numFmtId="0" fontId="7" fillId="0" borderId="21" xfId="0" applyFont="1" applyFill="1" applyBorder="1" applyAlignment="1">
      <alignment horizontal="left" vertical="center" wrapText="1" indent="1"/>
    </xf>
    <xf numFmtId="0" fontId="82" fillId="0" borderId="15" xfId="0" applyFont="1" applyFill="1" applyBorder="1" applyAlignment="1">
      <alignment horizontal="left" vertical="center" wrapText="1" indent="1"/>
    </xf>
    <xf numFmtId="0" fontId="82" fillId="0" borderId="30" xfId="0" applyFont="1" applyFill="1" applyBorder="1" applyAlignment="1">
      <alignment horizontal="left" vertical="center" wrapText="1" indent="1"/>
    </xf>
    <xf numFmtId="0" fontId="51" fillId="0" borderId="21" xfId="0" applyFont="1" applyBorder="1" applyAlignment="1">
      <alignment horizontal="left" vertical="center"/>
    </xf>
    <xf numFmtId="0" fontId="51" fillId="0" borderId="15" xfId="0" applyFont="1" applyBorder="1" applyAlignment="1">
      <alignment horizontal="left" vertical="center"/>
    </xf>
    <xf numFmtId="0" fontId="38" fillId="0" borderId="23" xfId="0" applyFont="1" applyFill="1" applyBorder="1" applyAlignment="1">
      <alignment horizontal="left" vertical="top" wrapText="1"/>
    </xf>
    <xf numFmtId="0" fontId="7" fillId="0" borderId="15" xfId="0" applyFont="1" applyFill="1" applyBorder="1" applyAlignment="1">
      <alignment horizontal="left" vertical="center" wrapText="1" indent="1"/>
    </xf>
    <xf numFmtId="0" fontId="7" fillId="0" borderId="30" xfId="0" applyFont="1" applyFill="1" applyBorder="1" applyAlignment="1">
      <alignment horizontal="left" vertical="center" wrapText="1" indent="1"/>
    </xf>
    <xf numFmtId="0" fontId="82" fillId="0" borderId="21" xfId="0" applyFont="1" applyFill="1" applyBorder="1" applyAlignment="1">
      <alignment horizontal="left" vertical="center" wrapText="1" indent="1"/>
    </xf>
    <xf numFmtId="0" fontId="11" fillId="0" borderId="25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0" fontId="46" fillId="0" borderId="21" xfId="0" applyFont="1" applyFill="1" applyBorder="1" applyAlignment="1">
      <alignment horizontal="left" vertical="top" wrapText="1"/>
    </xf>
    <xf numFmtId="0" fontId="46" fillId="0" borderId="15" xfId="0" applyFont="1" applyFill="1" applyBorder="1" applyAlignment="1">
      <alignment horizontal="left" vertical="top"/>
    </xf>
    <xf numFmtId="0" fontId="46" fillId="0" borderId="30" xfId="0" applyFont="1" applyFill="1" applyBorder="1" applyAlignment="1">
      <alignment horizontal="left" vertical="top"/>
    </xf>
    <xf numFmtId="0" fontId="7" fillId="7" borderId="21" xfId="0" applyFont="1" applyFill="1" applyBorder="1" applyAlignment="1">
      <alignment horizontal="left" vertical="top" wrapText="1"/>
    </xf>
    <xf numFmtId="0" fontId="46" fillId="7" borderId="15" xfId="0" applyFont="1" applyFill="1" applyBorder="1" applyAlignment="1">
      <alignment horizontal="left" vertical="top"/>
    </xf>
    <xf numFmtId="0" fontId="46" fillId="7" borderId="30" xfId="0" applyFont="1" applyFill="1" applyBorder="1" applyAlignment="1">
      <alignment horizontal="left" vertical="top"/>
    </xf>
    <xf numFmtId="0" fontId="38" fillId="0" borderId="21" xfId="0" applyFont="1" applyFill="1" applyBorder="1" applyAlignment="1">
      <alignment horizontal="left" vertical="top" wrapText="1"/>
    </xf>
    <xf numFmtId="0" fontId="50" fillId="0" borderId="35" xfId="0" applyFont="1" applyFill="1" applyBorder="1" applyAlignment="1">
      <alignment horizontal="center" vertical="center" wrapText="1"/>
    </xf>
    <xf numFmtId="0" fontId="50" fillId="0" borderId="17" xfId="0" applyFont="1" applyFill="1" applyBorder="1" applyAlignment="1">
      <alignment horizontal="center" vertical="center" wrapText="1"/>
    </xf>
    <xf numFmtId="0" fontId="50" fillId="0" borderId="15" xfId="2" applyFont="1" applyFill="1" applyBorder="1" applyAlignment="1">
      <alignment horizontal="left" vertical="top"/>
    </xf>
    <xf numFmtId="0" fontId="50" fillId="0" borderId="30" xfId="2" applyFont="1" applyFill="1" applyBorder="1" applyAlignment="1">
      <alignment horizontal="left" vertical="top"/>
    </xf>
    <xf numFmtId="0" fontId="50" fillId="7" borderId="21" xfId="0" applyFont="1" applyFill="1" applyBorder="1" applyAlignment="1">
      <alignment horizontal="left" vertical="top"/>
    </xf>
    <xf numFmtId="0" fontId="46" fillId="7" borderId="21" xfId="0" applyFont="1" applyFill="1" applyBorder="1" applyAlignment="1">
      <alignment horizontal="left" vertical="top" wrapText="1"/>
    </xf>
    <xf numFmtId="0" fontId="50" fillId="7" borderId="23" xfId="0" applyFont="1" applyFill="1" applyBorder="1" applyAlignment="1">
      <alignment horizontal="left" vertical="top" wrapText="1"/>
    </xf>
    <xf numFmtId="0" fontId="6" fillId="0" borderId="21" xfId="0" applyFont="1" applyFill="1" applyBorder="1" applyAlignment="1">
      <alignment horizontal="left" vertical="top" wrapText="1"/>
    </xf>
    <xf numFmtId="0" fontId="6" fillId="0" borderId="15" xfId="0" applyFont="1" applyFill="1" applyBorder="1" applyAlignment="1">
      <alignment horizontal="left" vertical="top" wrapText="1"/>
    </xf>
    <xf numFmtId="0" fontId="6" fillId="0" borderId="30" xfId="0" applyFont="1" applyFill="1" applyBorder="1" applyAlignment="1">
      <alignment horizontal="left" vertical="top" wrapText="1"/>
    </xf>
    <xf numFmtId="0" fontId="4" fillId="0" borderId="21" xfId="0" applyFont="1" applyFill="1" applyBorder="1" applyAlignment="1">
      <alignment horizontal="left" vertical="center" wrapText="1" indent="1"/>
    </xf>
    <xf numFmtId="0" fontId="4" fillId="0" borderId="15" xfId="0" applyFont="1" applyFill="1" applyBorder="1" applyAlignment="1">
      <alignment horizontal="left" vertical="center" wrapText="1" indent="1"/>
    </xf>
    <xf numFmtId="0" fontId="4" fillId="0" borderId="30" xfId="0" applyFont="1" applyFill="1" applyBorder="1" applyAlignment="1">
      <alignment horizontal="left" vertical="center" wrapText="1" indent="1"/>
    </xf>
    <xf numFmtId="0" fontId="46" fillId="0" borderId="21" xfId="0" applyFont="1" applyFill="1" applyBorder="1" applyAlignment="1">
      <alignment horizontal="left" vertical="center" wrapText="1"/>
    </xf>
    <xf numFmtId="0" fontId="46" fillId="0" borderId="15" xfId="0" applyFont="1" applyFill="1" applyBorder="1" applyAlignment="1">
      <alignment horizontal="left" vertical="center" wrapText="1"/>
    </xf>
    <xf numFmtId="0" fontId="46" fillId="0" borderId="30" xfId="0" applyFont="1" applyFill="1" applyBorder="1" applyAlignment="1">
      <alignment horizontal="left" vertical="center" wrapText="1"/>
    </xf>
    <xf numFmtId="0" fontId="11" fillId="3" borderId="21" xfId="0" applyFont="1" applyFill="1" applyBorder="1" applyAlignment="1">
      <alignment horizontal="left" vertical="top"/>
    </xf>
    <xf numFmtId="0" fontId="11" fillId="3" borderId="15" xfId="0" applyFont="1" applyFill="1" applyBorder="1" applyAlignment="1">
      <alignment horizontal="left" vertical="top"/>
    </xf>
    <xf numFmtId="0" fontId="11" fillId="3" borderId="30" xfId="0" applyFont="1" applyFill="1" applyBorder="1" applyAlignment="1">
      <alignment horizontal="left" vertical="top"/>
    </xf>
    <xf numFmtId="0" fontId="11" fillId="0" borderId="1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left" vertical="top"/>
    </xf>
    <xf numFmtId="0" fontId="50" fillId="0" borderId="30" xfId="0" applyFont="1" applyFill="1" applyBorder="1" applyAlignment="1">
      <alignment horizontal="left" vertical="top"/>
    </xf>
    <xf numFmtId="0" fontId="38" fillId="0" borderId="25" xfId="0" applyFont="1" applyFill="1" applyBorder="1" applyAlignment="1">
      <alignment horizontal="left" vertical="top"/>
    </xf>
    <xf numFmtId="0" fontId="46" fillId="6" borderId="25" xfId="0" applyFont="1" applyFill="1" applyBorder="1" applyAlignment="1">
      <alignment horizontal="center" vertical="center"/>
    </xf>
    <xf numFmtId="0" fontId="46" fillId="6" borderId="15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" fillId="7" borderId="21" xfId="0" applyFont="1" applyFill="1" applyBorder="1" applyAlignment="1">
      <alignment horizontal="left" vertical="center" wrapText="1" indent="1"/>
    </xf>
    <xf numFmtId="0" fontId="4" fillId="7" borderId="15" xfId="0" applyFont="1" applyFill="1" applyBorder="1" applyAlignment="1">
      <alignment horizontal="left" vertical="center" wrapText="1" indent="1"/>
    </xf>
    <xf numFmtId="0" fontId="4" fillId="7" borderId="30" xfId="0" applyFont="1" applyFill="1" applyBorder="1" applyAlignment="1">
      <alignment horizontal="left" vertical="center" wrapText="1" indent="1"/>
    </xf>
    <xf numFmtId="0" fontId="38" fillId="0" borderId="10" xfId="0" applyFont="1" applyFill="1" applyBorder="1" applyAlignment="1">
      <alignment horizontal="left" vertical="top" wrapText="1"/>
    </xf>
    <xf numFmtId="0" fontId="38" fillId="0" borderId="8" xfId="0" applyFont="1" applyFill="1" applyBorder="1" applyAlignment="1">
      <alignment horizontal="left" vertical="top" wrapText="1"/>
    </xf>
    <xf numFmtId="0" fontId="38" fillId="0" borderId="9" xfId="0" applyFont="1" applyFill="1" applyBorder="1" applyAlignment="1">
      <alignment horizontal="left" vertical="top" wrapText="1"/>
    </xf>
    <xf numFmtId="0" fontId="40" fillId="0" borderId="10" xfId="0" applyFont="1" applyBorder="1" applyAlignment="1">
      <alignment horizontal="left" vertical="top" wrapText="1"/>
    </xf>
    <xf numFmtId="0" fontId="40" fillId="0" borderId="8" xfId="0" applyFont="1" applyBorder="1" applyAlignment="1">
      <alignment horizontal="left" vertical="top"/>
    </xf>
    <xf numFmtId="0" fontId="40" fillId="0" borderId="9" xfId="0" applyFont="1" applyBorder="1" applyAlignment="1">
      <alignment horizontal="left" vertical="top"/>
    </xf>
    <xf numFmtId="0" fontId="38" fillId="0" borderId="7" xfId="0" applyFont="1" applyFill="1" applyBorder="1" applyAlignment="1">
      <alignment horizontal="left" vertical="top" wrapText="1"/>
    </xf>
    <xf numFmtId="0" fontId="38" fillId="0" borderId="6" xfId="0" applyFont="1" applyFill="1" applyBorder="1" applyAlignment="1">
      <alignment horizontal="left" vertical="top" wrapText="1"/>
    </xf>
    <xf numFmtId="0" fontId="38" fillId="0" borderId="11" xfId="0" applyFont="1" applyFill="1" applyBorder="1" applyAlignment="1">
      <alignment horizontal="left" vertical="top" wrapText="1"/>
    </xf>
    <xf numFmtId="0" fontId="39" fillId="0" borderId="10" xfId="0" applyFont="1" applyBorder="1" applyAlignment="1">
      <alignment horizontal="left" vertical="top"/>
    </xf>
    <xf numFmtId="0" fontId="39" fillId="0" borderId="8" xfId="0" applyFont="1" applyBorder="1" applyAlignment="1">
      <alignment horizontal="left" vertical="top"/>
    </xf>
    <xf numFmtId="0" fontId="39" fillId="0" borderId="9" xfId="0" applyFont="1" applyBorder="1" applyAlignment="1">
      <alignment horizontal="left" vertical="top"/>
    </xf>
    <xf numFmtId="0" fontId="38" fillId="0" borderId="10" xfId="0" applyFont="1" applyBorder="1" applyAlignment="1">
      <alignment horizontal="left" vertical="top" wrapText="1"/>
    </xf>
    <xf numFmtId="0" fontId="38" fillId="0" borderId="8" xfId="0" applyFont="1" applyBorder="1" applyAlignment="1">
      <alignment horizontal="left" vertical="top"/>
    </xf>
    <xf numFmtId="0" fontId="38" fillId="0" borderId="9" xfId="0" applyFont="1" applyBorder="1" applyAlignment="1">
      <alignment horizontal="left" vertical="top"/>
    </xf>
    <xf numFmtId="0" fontId="51" fillId="0" borderId="21" xfId="0" applyFont="1" applyBorder="1" applyAlignment="1">
      <alignment horizontal="left" vertical="center" indent="1"/>
    </xf>
    <xf numFmtId="0" fontId="51" fillId="0" borderId="15" xfId="0" applyFont="1" applyBorder="1" applyAlignment="1">
      <alignment horizontal="left" vertical="center" indent="1"/>
    </xf>
    <xf numFmtId="0" fontId="39" fillId="6" borderId="10" xfId="0" applyFont="1" applyFill="1" applyBorder="1" applyAlignment="1">
      <alignment horizontal="left" vertical="center"/>
    </xf>
    <xf numFmtId="0" fontId="39" fillId="6" borderId="8" xfId="0" applyFont="1" applyFill="1" applyBorder="1" applyAlignment="1">
      <alignment horizontal="left" vertical="center"/>
    </xf>
    <xf numFmtId="0" fontId="39" fillId="6" borderId="9" xfId="0" applyFont="1" applyFill="1" applyBorder="1" applyAlignment="1">
      <alignment horizontal="left" vertical="center"/>
    </xf>
    <xf numFmtId="0" fontId="38" fillId="0" borderId="8" xfId="0" applyFont="1" applyFill="1" applyBorder="1" applyAlignment="1">
      <alignment horizontal="left" vertical="top"/>
    </xf>
    <xf numFmtId="0" fontId="39" fillId="6" borderId="12" xfId="0" applyFont="1" applyFill="1" applyBorder="1" applyAlignment="1">
      <alignment horizontal="left" vertical="center"/>
    </xf>
    <xf numFmtId="0" fontId="39" fillId="6" borderId="13" xfId="0" applyFont="1" applyFill="1" applyBorder="1" applyAlignment="1">
      <alignment horizontal="left" vertical="center"/>
    </xf>
    <xf numFmtId="0" fontId="13" fillId="4" borderId="20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55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14" fontId="42" fillId="0" borderId="17" xfId="0" applyNumberFormat="1" applyFont="1" applyBorder="1" applyAlignment="1">
      <alignment horizontal="left" vertical="center"/>
    </xf>
    <xf numFmtId="0" fontId="59" fillId="0" borderId="21" xfId="0" applyFont="1" applyBorder="1" applyAlignment="1">
      <alignment vertical="center"/>
    </xf>
    <xf numFmtId="0" fontId="59" fillId="0" borderId="15" xfId="0" applyFont="1" applyBorder="1" applyAlignment="1">
      <alignment vertical="center"/>
    </xf>
    <xf numFmtId="11" fontId="42" fillId="0" borderId="17" xfId="0" applyNumberFormat="1" applyFont="1" applyBorder="1" applyAlignment="1">
      <alignment horizontal="left" vertical="center"/>
    </xf>
  </cellXfs>
  <cellStyles count="21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2 2" xfId="7"/>
    <cellStyle name="Normal 3 2 3" xfId="8"/>
    <cellStyle name="Normal 3 3" xfId="9"/>
    <cellStyle name="Normal 3 3 2" xfId="10"/>
    <cellStyle name="Normal 3 3 3" xfId="11"/>
    <cellStyle name="Normal 3 4" xfId="12"/>
    <cellStyle name="Normal 3 4 2" xfId="13"/>
    <cellStyle name="Normal 3 4 3" xfId="14"/>
    <cellStyle name="Normal 3 5" xfId="15"/>
    <cellStyle name="Normal 3 5 2" xfId="16"/>
    <cellStyle name="Normal 3 6" xfId="17"/>
    <cellStyle name="Normal 3 7" xfId="18"/>
    <cellStyle name="Style 1" xfId="19"/>
    <cellStyle name="一般" xfId="0" builtinId="0"/>
    <cellStyle name="一般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.png"/><Relationship Id="rId16" Type="http://schemas.openxmlformats.org/officeDocument/2006/relationships/image" Target="../media/image29.emf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4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3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1.png"/><Relationship Id="rId4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531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19</xdr:row>
      <xdr:rowOff>28575</xdr:rowOff>
    </xdr:from>
    <xdr:to>
      <xdr:col>11</xdr:col>
      <xdr:colOff>857250</xdr:colOff>
      <xdr:row>32</xdr:row>
      <xdr:rowOff>771525</xdr:rowOff>
    </xdr:to>
    <xdr:pic>
      <xdr:nvPicPr>
        <xdr:cNvPr id="153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429000"/>
          <a:ext cx="4743450" cy="2600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4</xdr:row>
      <xdr:rowOff>19050</xdr:rowOff>
    </xdr:from>
    <xdr:to>
      <xdr:col>7</xdr:col>
      <xdr:colOff>171450</xdr:colOff>
      <xdr:row>24</xdr:row>
      <xdr:rowOff>38100</xdr:rowOff>
    </xdr:to>
    <xdr:pic>
      <xdr:nvPicPr>
        <xdr:cNvPr id="1533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276350"/>
          <a:ext cx="494347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2554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54430</xdr:colOff>
      <xdr:row>121</xdr:row>
      <xdr:rowOff>101238</xdr:rowOff>
    </xdr:from>
    <xdr:to>
      <xdr:col>0</xdr:col>
      <xdr:colOff>272143</xdr:colOff>
      <xdr:row>122</xdr:row>
      <xdr:rowOff>13607</xdr:rowOff>
    </xdr:to>
    <xdr:sp macro="" textlink="">
      <xdr:nvSpPr>
        <xdr:cNvPr id="5" name="Flèche droite 4">
          <a:extLst>
            <a:ext uri="{FF2B5EF4-FFF2-40B4-BE49-F238E27FC236}"/>
          </a:extLst>
        </xdr:cNvPr>
        <xdr:cNvSpPr/>
      </xdr:nvSpPr>
      <xdr:spPr>
        <a:xfrm>
          <a:off x="54430" y="31452095"/>
          <a:ext cx="217713" cy="15729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3474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4</xdr:row>
      <xdr:rowOff>76200</xdr:rowOff>
    </xdr:from>
    <xdr:to>
      <xdr:col>11</xdr:col>
      <xdr:colOff>133350</xdr:colOff>
      <xdr:row>36</xdr:row>
      <xdr:rowOff>266700</xdr:rowOff>
    </xdr:to>
    <xdr:pic>
      <xdr:nvPicPr>
        <xdr:cNvPr id="3475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04925"/>
          <a:ext cx="9629775" cy="476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130440</xdr:colOff>
      <xdr:row>5</xdr:row>
      <xdr:rowOff>37892</xdr:rowOff>
    </xdr:from>
    <xdr:ext cx="1352999" cy="309059"/>
    <xdr:sp macro="" textlink="">
      <xdr:nvSpPr>
        <xdr:cNvPr id="4" name="ZoneTexte 4"/>
        <xdr:cNvSpPr txBox="1"/>
      </xdr:nvSpPr>
      <xdr:spPr>
        <a:xfrm>
          <a:off x="2214034" y="1407111"/>
          <a:ext cx="1352999" cy="309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前袖為拉克藍袖</a:t>
          </a:r>
          <a:endParaRPr lang="fr-FR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oneCellAnchor>
  <xdr:twoCellAnchor>
    <xdr:from>
      <xdr:col>0</xdr:col>
      <xdr:colOff>130969</xdr:colOff>
      <xdr:row>10</xdr:row>
      <xdr:rowOff>110857</xdr:rowOff>
    </xdr:from>
    <xdr:to>
      <xdr:col>3</xdr:col>
      <xdr:colOff>175948</xdr:colOff>
      <xdr:row>19</xdr:row>
      <xdr:rowOff>44240</xdr:rowOff>
    </xdr:to>
    <xdr:sp macro="" textlink="">
      <xdr:nvSpPr>
        <xdr:cNvPr id="5" name="文字方塊 4"/>
        <xdr:cNvSpPr txBox="1"/>
      </xdr:nvSpPr>
      <xdr:spPr>
        <a:xfrm>
          <a:off x="130969" y="2194451"/>
          <a:ext cx="2128573" cy="12192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x2,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x1),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中間車三組黏扣帶毛面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(1cm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6cm)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。黏扣帶勾面車於右門襟。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538688</xdr:colOff>
      <xdr:row>22</xdr:row>
      <xdr:rowOff>105624</xdr:rowOff>
    </xdr:from>
    <xdr:to>
      <xdr:col>3</xdr:col>
      <xdr:colOff>14023</xdr:colOff>
      <xdr:row>30</xdr:row>
      <xdr:rowOff>131025</xdr:rowOff>
    </xdr:to>
    <xdr:sp macro="" textlink="">
      <xdr:nvSpPr>
        <xdr:cNvPr id="6" name="文字方塊 5"/>
        <xdr:cNvSpPr txBox="1"/>
      </xdr:nvSpPr>
      <xdr:spPr>
        <a:xfrm>
          <a:off x="538688" y="3903718"/>
          <a:ext cx="1558929" cy="11684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固定於門襟。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297657</xdr:colOff>
      <xdr:row>33</xdr:row>
      <xdr:rowOff>120443</xdr:rowOff>
    </xdr:from>
    <xdr:to>
      <xdr:col>7</xdr:col>
      <xdr:colOff>388145</xdr:colOff>
      <xdr:row>36</xdr:row>
      <xdr:rowOff>333375</xdr:rowOff>
    </xdr:to>
    <xdr:sp macro="" textlink="">
      <xdr:nvSpPr>
        <xdr:cNvPr id="7" name="文字方塊 6"/>
        <xdr:cNvSpPr txBox="1"/>
      </xdr:nvSpPr>
      <xdr:spPr>
        <a:xfrm>
          <a:off x="3583782" y="5490162"/>
          <a:ext cx="3340894" cy="6415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表布袖絆壓單針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袖口車黏扣帶毛面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2cmx10cm,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加壓打結固定內貼。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668599</xdr:colOff>
      <xdr:row>34</xdr:row>
      <xdr:rowOff>54766</xdr:rowOff>
    </xdr:from>
    <xdr:to>
      <xdr:col>4</xdr:col>
      <xdr:colOff>347130</xdr:colOff>
      <xdr:row>36</xdr:row>
      <xdr:rowOff>164889</xdr:rowOff>
    </xdr:to>
    <xdr:sp macro="" textlink="">
      <xdr:nvSpPr>
        <xdr:cNvPr id="8" name="文字方塊 7"/>
        <xdr:cNvSpPr txBox="1"/>
      </xdr:nvSpPr>
      <xdr:spPr>
        <a:xfrm>
          <a:off x="2061630" y="5567360"/>
          <a:ext cx="1571625" cy="3958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穿者右側下襬調節。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315910</xdr:colOff>
      <xdr:row>34</xdr:row>
      <xdr:rowOff>7142</xdr:rowOff>
    </xdr:from>
    <xdr:to>
      <xdr:col>8</xdr:col>
      <xdr:colOff>540544</xdr:colOff>
      <xdr:row>36</xdr:row>
      <xdr:rowOff>307763</xdr:rowOff>
    </xdr:to>
    <xdr:sp macro="" textlink="">
      <xdr:nvSpPr>
        <xdr:cNvPr id="9" name="文字方塊 8"/>
        <xdr:cNvSpPr txBox="1"/>
      </xdr:nvSpPr>
      <xdr:spPr>
        <a:xfrm>
          <a:off x="6852441" y="5519736"/>
          <a:ext cx="1117603" cy="5863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579965</xdr:colOff>
      <xdr:row>33</xdr:row>
      <xdr:rowOff>116149</xdr:rowOff>
    </xdr:from>
    <xdr:to>
      <xdr:col>11</xdr:col>
      <xdr:colOff>330465</xdr:colOff>
      <xdr:row>36</xdr:row>
      <xdr:rowOff>269609</xdr:rowOff>
    </xdr:to>
    <xdr:sp macro="" textlink="">
      <xdr:nvSpPr>
        <xdr:cNvPr id="10" name="文字方塊 9"/>
        <xdr:cNvSpPr txBox="1"/>
      </xdr:nvSpPr>
      <xdr:spPr>
        <a:xfrm>
          <a:off x="8009465" y="5485868"/>
          <a:ext cx="2024594" cy="582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下襬打結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左右脇邊各一直結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後身片兩個橫結。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526786</xdr:colOff>
      <xdr:row>18</xdr:row>
      <xdr:rowOff>132082</xdr:rowOff>
    </xdr:from>
    <xdr:to>
      <xdr:col>3</xdr:col>
      <xdr:colOff>23549</xdr:colOff>
      <xdr:row>22</xdr:row>
      <xdr:rowOff>1850</xdr:rowOff>
    </xdr:to>
    <xdr:sp macro="" textlink="">
      <xdr:nvSpPr>
        <xdr:cNvPr id="11" name="文字方塊 10"/>
        <xdr:cNvSpPr txBox="1"/>
      </xdr:nvSpPr>
      <xdr:spPr>
        <a:xfrm>
          <a:off x="1110192" y="3358676"/>
          <a:ext cx="996951" cy="4412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38894</xdr:colOff>
      <xdr:row>7</xdr:row>
      <xdr:rowOff>6086</xdr:rowOff>
    </xdr:from>
    <xdr:to>
      <xdr:col>3</xdr:col>
      <xdr:colOff>257438</xdr:colOff>
      <xdr:row>10</xdr:row>
      <xdr:rowOff>125733</xdr:rowOff>
    </xdr:to>
    <xdr:sp macro="" textlink="">
      <xdr:nvSpPr>
        <xdr:cNvPr id="12" name="文字方塊 11"/>
        <xdr:cNvSpPr txBox="1"/>
      </xdr:nvSpPr>
      <xdr:spPr>
        <a:xfrm>
          <a:off x="622300" y="1661055"/>
          <a:ext cx="1718732" cy="5482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756442</xdr:colOff>
      <xdr:row>14</xdr:row>
      <xdr:rowOff>47358</xdr:rowOff>
    </xdr:from>
    <xdr:to>
      <xdr:col>6</xdr:col>
      <xdr:colOff>766496</xdr:colOff>
      <xdr:row>16</xdr:row>
      <xdr:rowOff>138375</xdr:rowOff>
    </xdr:to>
    <xdr:sp macro="" textlink="">
      <xdr:nvSpPr>
        <xdr:cNvPr id="13" name="文字方塊 12"/>
        <xdr:cNvSpPr txBox="1"/>
      </xdr:nvSpPr>
      <xdr:spPr>
        <a:xfrm>
          <a:off x="5245098" y="2702452"/>
          <a:ext cx="1033992" cy="3767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657224</xdr:colOff>
      <xdr:row>31</xdr:row>
      <xdr:rowOff>37835</xdr:rowOff>
    </xdr:from>
    <xdr:to>
      <xdr:col>8</xdr:col>
      <xdr:colOff>879475</xdr:colOff>
      <xdr:row>33</xdr:row>
      <xdr:rowOff>74933</xdr:rowOff>
    </xdr:to>
    <xdr:cxnSp macro="">
      <xdr:nvCxnSpPr>
        <xdr:cNvPr id="14" name="直線接點 13"/>
        <xdr:cNvCxnSpPr/>
      </xdr:nvCxnSpPr>
      <xdr:spPr>
        <a:xfrm>
          <a:off x="8086724" y="5121804"/>
          <a:ext cx="222251" cy="322848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4</xdr:row>
      <xdr:rowOff>12434</xdr:rowOff>
    </xdr:from>
    <xdr:to>
      <xdr:col>3</xdr:col>
      <xdr:colOff>524138</xdr:colOff>
      <xdr:row>7</xdr:row>
      <xdr:rowOff>55827</xdr:rowOff>
    </xdr:to>
    <xdr:sp macro="" textlink="">
      <xdr:nvSpPr>
        <xdr:cNvPr id="15" name="文字方塊 14"/>
        <xdr:cNvSpPr txBox="1"/>
      </xdr:nvSpPr>
      <xdr:spPr>
        <a:xfrm>
          <a:off x="200025" y="1238778"/>
          <a:ext cx="2407707" cy="472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剪接壓臨邊單針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578908</xdr:colOff>
      <xdr:row>8</xdr:row>
      <xdr:rowOff>23017</xdr:rowOff>
    </xdr:from>
    <xdr:to>
      <xdr:col>4</xdr:col>
      <xdr:colOff>855133</xdr:colOff>
      <xdr:row>11</xdr:row>
      <xdr:rowOff>140551</xdr:rowOff>
    </xdr:to>
    <xdr:cxnSp macro="">
      <xdr:nvCxnSpPr>
        <xdr:cNvPr id="16" name="直線接點 15"/>
        <xdr:cNvCxnSpPr/>
      </xdr:nvCxnSpPr>
      <xdr:spPr>
        <a:xfrm flipV="1">
          <a:off x="3865033" y="1820861"/>
          <a:ext cx="276225" cy="54615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</xdr:colOff>
      <xdr:row>30</xdr:row>
      <xdr:rowOff>50533</xdr:rowOff>
    </xdr:from>
    <xdr:to>
      <xdr:col>2</xdr:col>
      <xdr:colOff>434711</xdr:colOff>
      <xdr:row>33</xdr:row>
      <xdr:rowOff>139491</xdr:rowOff>
    </xdr:to>
    <xdr:sp macro="" textlink="">
      <xdr:nvSpPr>
        <xdr:cNvPr id="17" name="文字方塊 16"/>
        <xdr:cNvSpPr txBox="1"/>
      </xdr:nvSpPr>
      <xdr:spPr>
        <a:xfrm>
          <a:off x="247650" y="4991627"/>
          <a:ext cx="1580092" cy="5175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前下襬左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右各打一橫結。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361685</xdr:colOff>
      <xdr:row>31</xdr:row>
      <xdr:rowOff>9316</xdr:rowOff>
    </xdr:from>
    <xdr:to>
      <xdr:col>3</xdr:col>
      <xdr:colOff>1087173</xdr:colOff>
      <xdr:row>31</xdr:row>
      <xdr:rowOff>30427</xdr:rowOff>
    </xdr:to>
    <xdr:cxnSp macro="">
      <xdr:nvCxnSpPr>
        <xdr:cNvPr id="18" name="直線接點 17"/>
        <xdr:cNvCxnSpPr/>
      </xdr:nvCxnSpPr>
      <xdr:spPr>
        <a:xfrm flipV="1">
          <a:off x="1754716" y="5093285"/>
          <a:ext cx="1416051" cy="2111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900379</xdr:colOff>
      <xdr:row>16</xdr:row>
      <xdr:rowOff>59530</xdr:rowOff>
    </xdr:from>
    <xdr:to>
      <xdr:col>7</xdr:col>
      <xdr:colOff>95251</xdr:colOff>
      <xdr:row>30</xdr:row>
      <xdr:rowOff>70377</xdr:rowOff>
    </xdr:to>
    <xdr:sp macro="" textlink="">
      <xdr:nvSpPr>
        <xdr:cNvPr id="19" name="文字方塊 18"/>
        <xdr:cNvSpPr txBox="1"/>
      </xdr:nvSpPr>
      <xdr:spPr>
        <a:xfrm>
          <a:off x="5389035" y="3000374"/>
          <a:ext cx="1242747" cy="201109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上下打橫結加強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胸袋車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333372</xdr:colOff>
      <xdr:row>4</xdr:row>
      <xdr:rowOff>7143</xdr:rowOff>
    </xdr:from>
    <xdr:to>
      <xdr:col>6</xdr:col>
      <xdr:colOff>83344</xdr:colOff>
      <xdr:row>10</xdr:row>
      <xdr:rowOff>33600</xdr:rowOff>
    </xdr:to>
    <xdr:sp macro="" textlink="">
      <xdr:nvSpPr>
        <xdr:cNvPr id="20" name="文字方塊 19"/>
        <xdr:cNvSpPr txBox="1"/>
      </xdr:nvSpPr>
      <xdr:spPr>
        <a:xfrm>
          <a:off x="3619497" y="1233487"/>
          <a:ext cx="1976441" cy="8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3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表布領前蓋片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前領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各釘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4480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</xdr:row>
      <xdr:rowOff>47625</xdr:rowOff>
    </xdr:from>
    <xdr:to>
      <xdr:col>10</xdr:col>
      <xdr:colOff>114300</xdr:colOff>
      <xdr:row>40</xdr:row>
      <xdr:rowOff>400050</xdr:rowOff>
    </xdr:to>
    <xdr:pic>
      <xdr:nvPicPr>
        <xdr:cNvPr id="4481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276350"/>
          <a:ext cx="8953500" cy="562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865704</xdr:colOff>
      <xdr:row>11</xdr:row>
      <xdr:rowOff>17466</xdr:rowOff>
    </xdr:from>
    <xdr:to>
      <xdr:col>8</xdr:col>
      <xdr:colOff>152386</xdr:colOff>
      <xdr:row>12</xdr:row>
      <xdr:rowOff>132012</xdr:rowOff>
    </xdr:to>
    <xdr:cxnSp macro="">
      <xdr:nvCxnSpPr>
        <xdr:cNvPr id="4" name="直線接點 3"/>
        <xdr:cNvCxnSpPr/>
      </xdr:nvCxnSpPr>
      <xdr:spPr>
        <a:xfrm flipV="1">
          <a:off x="7926110" y="2386810"/>
          <a:ext cx="179651" cy="25742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378871</xdr:colOff>
      <xdr:row>12</xdr:row>
      <xdr:rowOff>51580</xdr:rowOff>
    </xdr:from>
    <xdr:to>
      <xdr:col>8</xdr:col>
      <xdr:colOff>714031</xdr:colOff>
      <xdr:row>16</xdr:row>
      <xdr:rowOff>85938</xdr:rowOff>
    </xdr:to>
    <xdr:sp macro="" textlink="">
      <xdr:nvSpPr>
        <xdr:cNvPr id="5" name="文字方塊 4"/>
        <xdr:cNvSpPr txBox="1"/>
      </xdr:nvSpPr>
      <xdr:spPr>
        <a:xfrm>
          <a:off x="7439277" y="2563799"/>
          <a:ext cx="1228129" cy="605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246170</xdr:colOff>
      <xdr:row>5</xdr:row>
      <xdr:rowOff>59801</xdr:rowOff>
    </xdr:from>
    <xdr:to>
      <xdr:col>11</xdr:col>
      <xdr:colOff>865803</xdr:colOff>
      <xdr:row>19</xdr:row>
      <xdr:rowOff>87634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9961670" y="1472676"/>
          <a:ext cx="1159383" cy="2091583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10</xdr:col>
      <xdr:colOff>113950</xdr:colOff>
      <xdr:row>20</xdr:row>
      <xdr:rowOff>118587</xdr:rowOff>
    </xdr:from>
    <xdr:to>
      <xdr:col>11</xdr:col>
      <xdr:colOff>701832</xdr:colOff>
      <xdr:row>29</xdr:row>
      <xdr:rowOff>124458</xdr:rowOff>
    </xdr:to>
    <xdr:sp macro="" textlink="">
      <xdr:nvSpPr>
        <xdr:cNvPr id="7" name="文字方塊 63"/>
        <xdr:cNvSpPr txBox="1"/>
      </xdr:nvSpPr>
      <xdr:spPr bwMode="auto">
        <a:xfrm>
          <a:off x="9829450" y="3738087"/>
          <a:ext cx="1127632" cy="12917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3</xdr:col>
      <xdr:colOff>698338</xdr:colOff>
      <xdr:row>9</xdr:row>
      <xdr:rowOff>95250</xdr:rowOff>
    </xdr:from>
    <xdr:to>
      <xdr:col>5</xdr:col>
      <xdr:colOff>1000486</xdr:colOff>
      <xdr:row>13</xdr:row>
      <xdr:rowOff>129822</xdr:rowOff>
    </xdr:to>
    <xdr:sp macro="" textlink="">
      <xdr:nvSpPr>
        <xdr:cNvPr id="8" name="文字方塊 67"/>
        <xdr:cNvSpPr txBox="1">
          <a:spLocks noChangeArrowheads="1"/>
        </xdr:cNvSpPr>
      </xdr:nvSpPr>
      <xdr:spPr bwMode="auto">
        <a:xfrm>
          <a:off x="3305807" y="2178844"/>
          <a:ext cx="2707210" cy="60607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內後領圍夾車主標和尺寸標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位於主標下方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).</a:t>
          </a:r>
          <a:endParaRPr lang="zh-TW" altLang="en-US" sz="1200"/>
        </a:p>
      </xdr:txBody>
    </xdr:sp>
    <xdr:clientData/>
  </xdr:twoCellAnchor>
  <xdr:twoCellAnchor>
    <xdr:from>
      <xdr:col>10</xdr:col>
      <xdr:colOff>24355</xdr:colOff>
      <xdr:row>29</xdr:row>
      <xdr:rowOff>50082</xdr:rowOff>
    </xdr:from>
    <xdr:to>
      <xdr:col>11</xdr:col>
      <xdr:colOff>971637</xdr:colOff>
      <xdr:row>41</xdr:row>
      <xdr:rowOff>14003</xdr:rowOff>
    </xdr:to>
    <xdr:sp macro="" textlink="">
      <xdr:nvSpPr>
        <xdr:cNvPr id="9" name="文字方塊 8"/>
        <xdr:cNvSpPr txBox="1"/>
      </xdr:nvSpPr>
      <xdr:spPr bwMode="auto">
        <a:xfrm>
          <a:off x="9739855" y="4955457"/>
          <a:ext cx="1487032" cy="2027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508724</xdr:colOff>
      <xdr:row>18</xdr:row>
      <xdr:rowOff>5614</xdr:rowOff>
    </xdr:from>
    <xdr:to>
      <xdr:col>1</xdr:col>
      <xdr:colOff>1105142</xdr:colOff>
      <xdr:row>28</xdr:row>
      <xdr:rowOff>88270</xdr:rowOff>
    </xdr:to>
    <xdr:sp macro="" textlink="">
      <xdr:nvSpPr>
        <xdr:cNvPr id="10" name="文字方塊 9"/>
        <xdr:cNvSpPr txBox="1"/>
      </xdr:nvSpPr>
      <xdr:spPr>
        <a:xfrm>
          <a:off x="508724" y="3375083"/>
          <a:ext cx="1179824" cy="151140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穿者左內胸袋車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#3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尼龍拉鍊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向上拉合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袋口上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下打橫結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壓臨邊線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袋裡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A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袋貼</a:t>
          </a:r>
          <a:endParaRPr lang="en-US" altLang="zh-TW" sz="1200" b="1">
            <a:latin typeface="標楷體" pitchFamily="65" charset="-120"/>
            <a:ea typeface="標楷體" pitchFamily="65" charset="-120"/>
          </a:endParaRPr>
        </a:p>
        <a:p>
          <a:pPr>
            <a:lnSpc>
              <a:spcPts val="1300"/>
            </a:lnSpc>
          </a:pPr>
          <a:r>
            <a:rPr lang="en-US" altLang="zh-TW" sz="1200" b="1">
              <a:latin typeface="標楷體" pitchFamily="65" charset="-120"/>
              <a:ea typeface="標楷體" pitchFamily="65" charset="-120"/>
            </a:rPr>
            <a:t>+210T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5</xdr:col>
      <xdr:colOff>999908</xdr:colOff>
      <xdr:row>11</xdr:row>
      <xdr:rowOff>53858</xdr:rowOff>
    </xdr:from>
    <xdr:to>
      <xdr:col>7</xdr:col>
      <xdr:colOff>394482</xdr:colOff>
      <xdr:row>14</xdr:row>
      <xdr:rowOff>6392</xdr:rowOff>
    </xdr:to>
    <xdr:sp macro="" textlink="">
      <xdr:nvSpPr>
        <xdr:cNvPr id="11" name="文字方塊 10"/>
        <xdr:cNvSpPr txBox="1"/>
      </xdr:nvSpPr>
      <xdr:spPr>
        <a:xfrm>
          <a:off x="6016408" y="2387483"/>
          <a:ext cx="1458324" cy="3811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100560</xdr:colOff>
      <xdr:row>9</xdr:row>
      <xdr:rowOff>104797</xdr:rowOff>
    </xdr:from>
    <xdr:to>
      <xdr:col>7</xdr:col>
      <xdr:colOff>346622</xdr:colOff>
      <xdr:row>11</xdr:row>
      <xdr:rowOff>22492</xdr:rowOff>
    </xdr:to>
    <xdr:cxnSp macro="">
      <xdr:nvCxnSpPr>
        <xdr:cNvPr id="12" name="直線接點 11"/>
        <xdr:cNvCxnSpPr/>
      </xdr:nvCxnSpPr>
      <xdr:spPr>
        <a:xfrm flipH="1">
          <a:off x="7160966" y="2188391"/>
          <a:ext cx="246062" cy="20344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295142</xdr:colOff>
      <xdr:row>4</xdr:row>
      <xdr:rowOff>152366</xdr:rowOff>
    </xdr:from>
    <xdr:to>
      <xdr:col>3</xdr:col>
      <xdr:colOff>761999</xdr:colOff>
      <xdr:row>11</xdr:row>
      <xdr:rowOff>47611</xdr:rowOff>
    </xdr:to>
    <xdr:grpSp>
      <xdr:nvGrpSpPr>
        <xdr:cNvPr id="34" name="群組 41"/>
        <xdr:cNvGrpSpPr/>
      </xdr:nvGrpSpPr>
      <xdr:grpSpPr>
        <a:xfrm>
          <a:off x="295142" y="1378710"/>
          <a:ext cx="3074326" cy="1038245"/>
          <a:chOff x="10723260" y="522173"/>
          <a:chExt cx="2872160" cy="1046922"/>
        </a:xfrm>
        <a:solidFill>
          <a:schemeClr val="bg1"/>
        </a:solidFill>
      </xdr:grpSpPr>
      <xdr:grpSp>
        <xdr:nvGrpSpPr>
          <xdr:cNvPr id="33" name="群組 1"/>
          <xdr:cNvGrpSpPr/>
        </xdr:nvGrpSpPr>
        <xdr:grpSpPr>
          <a:xfrm>
            <a:off x="10723385" y="522208"/>
            <a:ext cx="2800681" cy="1046902"/>
            <a:chOff x="10721272" y="529170"/>
            <a:chExt cx="2785828" cy="1037163"/>
          </a:xfrm>
          <a:grpFill/>
        </xdr:grpSpPr>
        <xdr:grpSp>
          <xdr:nvGrpSpPr>
            <xdr:cNvPr id="32" name="群組 32"/>
            <xdr:cNvGrpSpPr/>
          </xdr:nvGrpSpPr>
          <xdr:grpSpPr>
            <a:xfrm>
              <a:off x="12389220" y="529170"/>
              <a:ext cx="1117880" cy="787476"/>
              <a:chOff x="12932831" y="783167"/>
              <a:chExt cx="1212582" cy="789517"/>
            </a:xfrm>
            <a:grpFill/>
          </xdr:grpSpPr>
          <xdr:sp macro="" textlink="">
            <xdr:nvSpPr>
              <xdr:cNvPr id="18" name="文字方塊 17"/>
              <xdr:cNvSpPr txBox="1"/>
            </xdr:nvSpPr>
            <xdr:spPr>
              <a:xfrm>
                <a:off x="12971326" y="1014245"/>
                <a:ext cx="1145216" cy="308104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TW" altLang="en-US" sz="1300" b="1">
                    <a:latin typeface="標楷體" panose="03000509000000000000" pitchFamily="65" charset="-120"/>
                    <a:ea typeface="標楷體" panose="03000509000000000000" pitchFamily="65" charset="-120"/>
                  </a:rPr>
                  <a:t>網布</a:t>
                </a:r>
                <a:endParaRPr lang="en-US" altLang="zh-TW" sz="1300" b="1">
                  <a:latin typeface="標楷體" panose="03000509000000000000" pitchFamily="65" charset="-120"/>
                  <a:ea typeface="標楷體" panose="03000509000000000000" pitchFamily="65" charset="-120"/>
                </a:endParaRPr>
              </a:p>
            </xdr:txBody>
          </xdr:sp>
          <xdr:sp macro="" textlink="">
            <xdr:nvSpPr>
              <xdr:cNvPr id="19" name="文字方塊 18"/>
              <xdr:cNvSpPr txBox="1"/>
            </xdr:nvSpPr>
            <xdr:spPr>
              <a:xfrm>
                <a:off x="13000197" y="1245323"/>
                <a:ext cx="1145216" cy="327361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TW" sz="1300" b="1">
                    <a:latin typeface="標楷體" panose="03000509000000000000" pitchFamily="65" charset="-120"/>
                    <a:ea typeface="標楷體" panose="03000509000000000000" pitchFamily="65" charset="-120"/>
                  </a:rPr>
                  <a:t>210T</a:t>
                </a:r>
                <a:r>
                  <a:rPr lang="zh-TW" altLang="en-US" sz="1300" b="1">
                    <a:latin typeface="標楷體" panose="03000509000000000000" pitchFamily="65" charset="-120"/>
                    <a:ea typeface="標楷體" panose="03000509000000000000" pitchFamily="65" charset="-120"/>
                  </a:rPr>
                  <a:t>布</a:t>
                </a:r>
                <a:endParaRPr lang="en-US" altLang="zh-TW" sz="1300" b="1">
                  <a:latin typeface="標楷體" panose="03000509000000000000" pitchFamily="65" charset="-120"/>
                  <a:ea typeface="標楷體" panose="03000509000000000000" pitchFamily="65" charset="-120"/>
                </a:endParaRPr>
              </a:p>
            </xdr:txBody>
          </xdr:sp>
          <xdr:sp macro="" textlink="">
            <xdr:nvSpPr>
              <xdr:cNvPr id="20" name="文字方塊 19"/>
              <xdr:cNvSpPr txBox="1"/>
            </xdr:nvSpPr>
            <xdr:spPr>
              <a:xfrm>
                <a:off x="12932831" y="783167"/>
                <a:ext cx="1212582" cy="327361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TW" altLang="en-US" sz="1300" b="1">
                    <a:latin typeface="標楷體" panose="03000509000000000000" pitchFamily="65" charset="-120"/>
                    <a:ea typeface="標楷體" panose="03000509000000000000" pitchFamily="65" charset="-120"/>
                  </a:rPr>
                  <a:t>表布</a:t>
                </a:r>
                <a:endParaRPr lang="en-US" altLang="zh-TW" sz="1300" b="1">
                  <a:latin typeface="標楷體" panose="03000509000000000000" pitchFamily="65" charset="-120"/>
                  <a:ea typeface="標楷體" panose="03000509000000000000" pitchFamily="65" charset="-120"/>
                </a:endParaRPr>
              </a:p>
            </xdr:txBody>
          </xdr:sp>
        </xdr:grpSp>
        <xdr:pic>
          <xdr:nvPicPr>
            <xdr:cNvPr id="17" name="圖片 1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721272" y="560916"/>
              <a:ext cx="1789285" cy="1005417"/>
            </a:xfrm>
            <a:prstGeom prst="rect">
              <a:avLst/>
            </a:prstGeom>
            <a:grpFill/>
            <a:extLst/>
          </xdr:spPr>
        </xdr:pic>
      </xdr:grpSp>
      <xdr:sp macro="" textlink="">
        <xdr:nvSpPr>
          <xdr:cNvPr id="15" name="文字方塊 14"/>
          <xdr:cNvSpPr txBox="1"/>
        </xdr:nvSpPr>
        <xdr:spPr>
          <a:xfrm>
            <a:off x="12453742" y="1239529"/>
            <a:ext cx="1141679" cy="32958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300" b="1">
                <a:latin typeface="標楷體" panose="03000509000000000000" pitchFamily="65" charset="-120"/>
                <a:ea typeface="標楷體" panose="03000509000000000000" pitchFamily="65" charset="-120"/>
              </a:rPr>
              <a:t>超細天鵝絨</a:t>
            </a:r>
            <a:endParaRPr lang="en-US" altLang="zh-TW" sz="13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</xdr:grpSp>
    <xdr:clientData/>
  </xdr:twoCellAnchor>
  <xdr:twoCellAnchor>
    <xdr:from>
      <xdr:col>0</xdr:col>
      <xdr:colOff>31750</xdr:colOff>
      <xdr:row>11</xdr:row>
      <xdr:rowOff>14273</xdr:rowOff>
    </xdr:from>
    <xdr:to>
      <xdr:col>3</xdr:col>
      <xdr:colOff>217756</xdr:colOff>
      <xdr:row>16</xdr:row>
      <xdr:rowOff>109205</xdr:rowOff>
    </xdr:to>
    <xdr:sp macro="" textlink="">
      <xdr:nvSpPr>
        <xdr:cNvPr id="21" name="文字方塊 67"/>
        <xdr:cNvSpPr txBox="1">
          <a:spLocks noChangeArrowheads="1"/>
        </xdr:cNvSpPr>
      </xdr:nvSpPr>
      <xdr:spPr bwMode="auto">
        <a:xfrm>
          <a:off x="31750" y="2347898"/>
          <a:ext cx="2789506" cy="809307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☆內門襟三角擋片尺寸:L: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 W: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6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超細天鵝絨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內門襟車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#5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marL="0" indent="0" algn="l" rtl="0">
            <a:defRPr sz="1000"/>
          </a:pPr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24034</xdr:colOff>
      <xdr:row>2</xdr:row>
      <xdr:rowOff>123032</xdr:rowOff>
    </xdr:from>
    <xdr:to>
      <xdr:col>7</xdr:col>
      <xdr:colOff>22149</xdr:colOff>
      <xdr:row>5</xdr:row>
      <xdr:rowOff>133448</xdr:rowOff>
    </xdr:to>
    <xdr:sp macro="" textlink="">
      <xdr:nvSpPr>
        <xdr:cNvPr id="22" name="文字方塊 21"/>
        <xdr:cNvSpPr txBox="1"/>
      </xdr:nvSpPr>
      <xdr:spPr>
        <a:xfrm>
          <a:off x="5036565" y="896938"/>
          <a:ext cx="2045990" cy="6771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內擋風片上片表布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下片超細天鵝絨。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83344</xdr:colOff>
      <xdr:row>40</xdr:row>
      <xdr:rowOff>119063</xdr:rowOff>
    </xdr:from>
    <xdr:to>
      <xdr:col>8</xdr:col>
      <xdr:colOff>345281</xdr:colOff>
      <xdr:row>40</xdr:row>
      <xdr:rowOff>654845</xdr:rowOff>
    </xdr:to>
    <xdr:sp macro="" textlink="">
      <xdr:nvSpPr>
        <xdr:cNvPr id="23" name="文字方塊 67"/>
        <xdr:cNvSpPr txBox="1">
          <a:spLocks noChangeArrowheads="1"/>
        </xdr:cNvSpPr>
      </xdr:nvSpPr>
      <xdr:spPr bwMode="auto">
        <a:xfrm>
          <a:off x="6119813" y="6631782"/>
          <a:ext cx="2178843" cy="53578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門襟內貼寬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2.5c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m。上段為超細天鵝絨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下段為表布。</a:t>
          </a:r>
          <a:endParaRPr lang="zh-TW" altLang="en-US" sz="1200"/>
        </a:p>
      </xdr:txBody>
    </xdr:sp>
    <xdr:clientData/>
  </xdr:twoCellAnchor>
  <xdr:twoCellAnchor>
    <xdr:from>
      <xdr:col>0</xdr:col>
      <xdr:colOff>142875</xdr:colOff>
      <xdr:row>40</xdr:row>
      <xdr:rowOff>87454</xdr:rowOff>
    </xdr:from>
    <xdr:to>
      <xdr:col>6</xdr:col>
      <xdr:colOff>71437</xdr:colOff>
      <xdr:row>40</xdr:row>
      <xdr:rowOff>452437</xdr:rowOff>
    </xdr:to>
    <xdr:sp macro="" textlink="">
      <xdr:nvSpPr>
        <xdr:cNvPr id="24" name="文字方塊 76"/>
        <xdr:cNvSpPr txBox="1">
          <a:spLocks noChangeArrowheads="1"/>
        </xdr:cNvSpPr>
      </xdr:nvSpPr>
      <xdr:spPr bwMode="auto">
        <a:xfrm>
          <a:off x="142875" y="6600173"/>
          <a:ext cx="5965031" cy="364983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下襬內貼表布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A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壓單針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內穿彈繩由右側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10mm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雞眼穿出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繩釦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迴紋帶。</a:t>
          </a: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3</xdr:col>
      <xdr:colOff>2380</xdr:colOff>
      <xdr:row>4</xdr:row>
      <xdr:rowOff>14288</xdr:rowOff>
    </xdr:from>
    <xdr:to>
      <xdr:col>4</xdr:col>
      <xdr:colOff>261938</xdr:colOff>
      <xdr:row>6</xdr:row>
      <xdr:rowOff>57681</xdr:rowOff>
    </xdr:to>
    <xdr:sp macro="" textlink="">
      <xdr:nvSpPr>
        <xdr:cNvPr id="25" name="文字方塊 24"/>
        <xdr:cNvSpPr txBox="1"/>
      </xdr:nvSpPr>
      <xdr:spPr>
        <a:xfrm>
          <a:off x="2609849" y="1240632"/>
          <a:ext cx="1462089" cy="472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全封條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5603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1085850</xdr:colOff>
      <xdr:row>4</xdr:row>
      <xdr:rowOff>38100</xdr:rowOff>
    </xdr:from>
    <xdr:to>
      <xdr:col>9</xdr:col>
      <xdr:colOff>19050</xdr:colOff>
      <xdr:row>23</xdr:row>
      <xdr:rowOff>57150</xdr:rowOff>
    </xdr:to>
    <xdr:pic>
      <xdr:nvPicPr>
        <xdr:cNvPr id="5604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266825"/>
          <a:ext cx="5486400" cy="286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20</xdr:row>
      <xdr:rowOff>104775</xdr:rowOff>
    </xdr:from>
    <xdr:to>
      <xdr:col>4</xdr:col>
      <xdr:colOff>1066800</xdr:colOff>
      <xdr:row>37</xdr:row>
      <xdr:rowOff>219075</xdr:rowOff>
    </xdr:to>
    <xdr:pic>
      <xdr:nvPicPr>
        <xdr:cNvPr id="5605" name="Imag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3752850"/>
          <a:ext cx="390525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747447</xdr:colOff>
      <xdr:row>21</xdr:row>
      <xdr:rowOff>11377</xdr:rowOff>
    </xdr:from>
    <xdr:to>
      <xdr:col>7</xdr:col>
      <xdr:colOff>333375</xdr:colOff>
      <xdr:row>27</xdr:row>
      <xdr:rowOff>111500</xdr:rowOff>
    </xdr:to>
    <xdr:sp macro="" textlink="">
      <xdr:nvSpPr>
        <xdr:cNvPr id="5" name="文字方塊 79"/>
        <xdr:cNvSpPr txBox="1"/>
      </xdr:nvSpPr>
      <xdr:spPr bwMode="auto">
        <a:xfrm>
          <a:off x="4033572" y="3809471"/>
          <a:ext cx="2836334" cy="10288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可與領布條扣合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505884</xdr:colOff>
      <xdr:row>7</xdr:row>
      <xdr:rowOff>130969</xdr:rowOff>
    </xdr:from>
    <xdr:to>
      <xdr:col>9</xdr:col>
      <xdr:colOff>280458</xdr:colOff>
      <xdr:row>17</xdr:row>
      <xdr:rowOff>47419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7042415" y="1928813"/>
          <a:ext cx="1870074" cy="1345200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。帽裏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478610</xdr:colOff>
      <xdr:row>18</xdr:row>
      <xdr:rowOff>126736</xdr:rowOff>
    </xdr:from>
    <xdr:to>
      <xdr:col>8</xdr:col>
      <xdr:colOff>790841</xdr:colOff>
      <xdr:row>25</xdr:row>
      <xdr:rowOff>70755</xdr:rowOff>
    </xdr:to>
    <xdr:sp macro="" textlink="">
      <xdr:nvSpPr>
        <xdr:cNvPr id="7" name="Text Box 97"/>
        <xdr:cNvSpPr txBox="1">
          <a:spLocks noChangeArrowheads="1"/>
        </xdr:cNvSpPr>
      </xdr:nvSpPr>
      <xdr:spPr bwMode="auto">
        <a:xfrm>
          <a:off x="7015141" y="3496205"/>
          <a:ext cx="1205200" cy="944144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右帽前絆各釘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平釘面彈簧釦上半套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面釦要隱藏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0</xdr:col>
      <xdr:colOff>130968</xdr:colOff>
      <xdr:row>35</xdr:row>
      <xdr:rowOff>47893</xdr:rowOff>
    </xdr:from>
    <xdr:to>
      <xdr:col>6</xdr:col>
      <xdr:colOff>188382</xdr:colOff>
      <xdr:row>37</xdr:row>
      <xdr:rowOff>514616</xdr:rowOff>
    </xdr:to>
    <xdr:sp macro="" textlink="">
      <xdr:nvSpPr>
        <xdr:cNvPr id="8" name="文字方塊 79"/>
        <xdr:cNvSpPr txBox="1"/>
      </xdr:nvSpPr>
      <xdr:spPr bwMode="auto">
        <a:xfrm>
          <a:off x="130968" y="5989112"/>
          <a:ext cx="5570008" cy="7524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外領蓋片內釘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外領圍夾車布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領布條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W:3cm,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彈簧釦下半套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外領蓋片扣合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84666</xdr:colOff>
      <xdr:row>26</xdr:row>
      <xdr:rowOff>40593</xdr:rowOff>
    </xdr:from>
    <xdr:to>
      <xdr:col>7</xdr:col>
      <xdr:colOff>391583</xdr:colOff>
      <xdr:row>34</xdr:row>
      <xdr:rowOff>27363</xdr:rowOff>
    </xdr:to>
    <xdr:sp macro="" textlink="">
      <xdr:nvSpPr>
        <xdr:cNvPr id="9" name="文字方塊 8"/>
        <xdr:cNvSpPr txBox="1"/>
      </xdr:nvSpPr>
      <xdr:spPr>
        <a:xfrm>
          <a:off x="4573322" y="4624499"/>
          <a:ext cx="2354792" cy="1201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2cmx10cm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655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6</xdr:row>
      <xdr:rowOff>28575</xdr:rowOff>
    </xdr:from>
    <xdr:to>
      <xdr:col>11</xdr:col>
      <xdr:colOff>228600</xdr:colOff>
      <xdr:row>35</xdr:row>
      <xdr:rowOff>228600</xdr:rowOff>
    </xdr:to>
    <xdr:pic>
      <xdr:nvPicPr>
        <xdr:cNvPr id="6560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543050"/>
          <a:ext cx="10058400" cy="434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</xdr:colOff>
      <xdr:row>4</xdr:row>
      <xdr:rowOff>88106</xdr:rowOff>
    </xdr:from>
    <xdr:to>
      <xdr:col>3</xdr:col>
      <xdr:colOff>292893</xdr:colOff>
      <xdr:row>12</xdr:row>
      <xdr:rowOff>76201</xdr:rowOff>
    </xdr:to>
    <xdr:sp macro="" textlink="">
      <xdr:nvSpPr>
        <xdr:cNvPr id="4" name="文字方塊 3"/>
        <xdr:cNvSpPr txBox="1"/>
      </xdr:nvSpPr>
      <xdr:spPr>
        <a:xfrm>
          <a:off x="90487" y="1314450"/>
          <a:ext cx="2476500" cy="1131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門襟拉鍊外露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W:1.2cm,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旁邊壓臨邊單針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下方左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右各打一直結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拉鏈要平直不可波浪。</a:t>
          </a:r>
        </a:p>
      </xdr:txBody>
    </xdr:sp>
    <xdr:clientData/>
  </xdr:twoCellAnchor>
  <xdr:twoCellAnchor>
    <xdr:from>
      <xdr:col>4</xdr:col>
      <xdr:colOff>719137</xdr:colOff>
      <xdr:row>33</xdr:row>
      <xdr:rowOff>85725</xdr:rowOff>
    </xdr:from>
    <xdr:to>
      <xdr:col>6</xdr:col>
      <xdr:colOff>209549</xdr:colOff>
      <xdr:row>35</xdr:row>
      <xdr:rowOff>719138</xdr:rowOff>
    </xdr:to>
    <xdr:sp macro="" textlink="">
      <xdr:nvSpPr>
        <xdr:cNvPr id="5" name="文字方塊 4"/>
        <xdr:cNvSpPr txBox="1"/>
      </xdr:nvSpPr>
      <xdr:spPr>
        <a:xfrm>
          <a:off x="4195762" y="5455444"/>
          <a:ext cx="1716881" cy="9191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W:2cm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對折帶包邊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底線要用伸縮尼龍線。</a:t>
          </a:r>
        </a:p>
      </xdr:txBody>
    </xdr:sp>
    <xdr:clientData/>
  </xdr:twoCellAnchor>
  <xdr:twoCellAnchor>
    <xdr:from>
      <xdr:col>5</xdr:col>
      <xdr:colOff>240506</xdr:colOff>
      <xdr:row>13</xdr:row>
      <xdr:rowOff>59532</xdr:rowOff>
    </xdr:from>
    <xdr:to>
      <xdr:col>6</xdr:col>
      <xdr:colOff>257175</xdr:colOff>
      <xdr:row>16</xdr:row>
      <xdr:rowOff>16671</xdr:rowOff>
    </xdr:to>
    <xdr:sp macro="" textlink="">
      <xdr:nvSpPr>
        <xdr:cNvPr id="6" name="文字方塊 5"/>
        <xdr:cNvSpPr txBox="1"/>
      </xdr:nvSpPr>
      <xdr:spPr>
        <a:xfrm>
          <a:off x="4919662" y="2571751"/>
          <a:ext cx="1040607" cy="385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321469</xdr:colOff>
      <xdr:row>12</xdr:row>
      <xdr:rowOff>140494</xdr:rowOff>
    </xdr:from>
    <xdr:to>
      <xdr:col>1</xdr:col>
      <xdr:colOff>945356</xdr:colOff>
      <xdr:row>15</xdr:row>
      <xdr:rowOff>97633</xdr:rowOff>
    </xdr:to>
    <xdr:sp macro="" textlink="">
      <xdr:nvSpPr>
        <xdr:cNvPr id="7" name="文字方塊 6"/>
        <xdr:cNvSpPr txBox="1"/>
      </xdr:nvSpPr>
      <xdr:spPr>
        <a:xfrm>
          <a:off x="321469" y="2509838"/>
          <a:ext cx="1207293" cy="385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66675</xdr:colOff>
      <xdr:row>21</xdr:row>
      <xdr:rowOff>71438</xdr:rowOff>
    </xdr:from>
    <xdr:to>
      <xdr:col>2</xdr:col>
      <xdr:colOff>200025</xdr:colOff>
      <xdr:row>30</xdr:row>
      <xdr:rowOff>52389</xdr:rowOff>
    </xdr:to>
    <xdr:sp macro="" textlink="">
      <xdr:nvSpPr>
        <xdr:cNvPr id="8" name="文字方塊 7"/>
        <xdr:cNvSpPr txBox="1"/>
      </xdr:nvSpPr>
      <xdr:spPr>
        <a:xfrm>
          <a:off x="66675" y="3726657"/>
          <a:ext cx="1716881" cy="12668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表布側袋唇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袋口上下打橫結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1</xdr:col>
      <xdr:colOff>121443</xdr:colOff>
      <xdr:row>33</xdr:row>
      <xdr:rowOff>142874</xdr:rowOff>
    </xdr:from>
    <xdr:to>
      <xdr:col>3</xdr:col>
      <xdr:colOff>578642</xdr:colOff>
      <xdr:row>35</xdr:row>
      <xdr:rowOff>469107</xdr:rowOff>
    </xdr:to>
    <xdr:sp macro="" textlink="">
      <xdr:nvSpPr>
        <xdr:cNvPr id="9" name="文字方塊 8"/>
        <xdr:cNvSpPr txBox="1"/>
      </xdr:nvSpPr>
      <xdr:spPr>
        <a:xfrm>
          <a:off x="704849" y="5512593"/>
          <a:ext cx="2147887" cy="6119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袖下剪接距離袖口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處夾車織帶掛耳。</a:t>
          </a:r>
        </a:p>
      </xdr:txBody>
    </xdr:sp>
    <xdr:clientData/>
  </xdr:twoCellAnchor>
  <xdr:twoCellAnchor>
    <xdr:from>
      <xdr:col>4</xdr:col>
      <xdr:colOff>476249</xdr:colOff>
      <xdr:row>5</xdr:row>
      <xdr:rowOff>9526</xdr:rowOff>
    </xdr:from>
    <xdr:to>
      <xdr:col>5</xdr:col>
      <xdr:colOff>971550</xdr:colOff>
      <xdr:row>7</xdr:row>
      <xdr:rowOff>109540</xdr:rowOff>
    </xdr:to>
    <xdr:sp macro="" textlink="">
      <xdr:nvSpPr>
        <xdr:cNvPr id="10" name="文字方塊 9"/>
        <xdr:cNvSpPr txBox="1"/>
      </xdr:nvSpPr>
      <xdr:spPr>
        <a:xfrm>
          <a:off x="3952874" y="1378745"/>
          <a:ext cx="1697832" cy="385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</a:p>
      </xdr:txBody>
    </xdr:sp>
    <xdr:clientData/>
  </xdr:twoCellAnchor>
  <xdr:twoCellAnchor>
    <xdr:from>
      <xdr:col>6</xdr:col>
      <xdr:colOff>378617</xdr:colOff>
      <xdr:row>5</xdr:row>
      <xdr:rowOff>42863</xdr:rowOff>
    </xdr:from>
    <xdr:to>
      <xdr:col>8</xdr:col>
      <xdr:colOff>840580</xdr:colOff>
      <xdr:row>8</xdr:row>
      <xdr:rowOff>16670</xdr:rowOff>
    </xdr:to>
    <xdr:sp macro="" textlink="">
      <xdr:nvSpPr>
        <xdr:cNvPr id="11" name="文字方塊 10"/>
        <xdr:cNvSpPr txBox="1"/>
      </xdr:nvSpPr>
      <xdr:spPr>
        <a:xfrm>
          <a:off x="6081711" y="1412082"/>
          <a:ext cx="2378869" cy="4024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外領片不要壓臨邊單針</a:t>
          </a:r>
        </a:p>
      </xdr:txBody>
    </xdr:sp>
    <xdr:clientData/>
  </xdr:twoCellAnchor>
  <xdr:twoCellAnchor>
    <xdr:from>
      <xdr:col>7</xdr:col>
      <xdr:colOff>804862</xdr:colOff>
      <xdr:row>6</xdr:row>
      <xdr:rowOff>135733</xdr:rowOff>
    </xdr:from>
    <xdr:to>
      <xdr:col>8</xdr:col>
      <xdr:colOff>90487</xdr:colOff>
      <xdr:row>9</xdr:row>
      <xdr:rowOff>16670</xdr:rowOff>
    </xdr:to>
    <xdr:cxnSp macro="">
      <xdr:nvCxnSpPr>
        <xdr:cNvPr id="12" name="直線接點 11"/>
        <xdr:cNvCxnSpPr/>
      </xdr:nvCxnSpPr>
      <xdr:spPr>
        <a:xfrm>
          <a:off x="7531893" y="1647827"/>
          <a:ext cx="178594" cy="309562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1042987</xdr:colOff>
      <xdr:row>5</xdr:row>
      <xdr:rowOff>52388</xdr:rowOff>
    </xdr:from>
    <xdr:to>
      <xdr:col>11</xdr:col>
      <xdr:colOff>261937</xdr:colOff>
      <xdr:row>11</xdr:row>
      <xdr:rowOff>88108</xdr:rowOff>
    </xdr:to>
    <xdr:sp macro="" textlink="">
      <xdr:nvSpPr>
        <xdr:cNvPr id="13" name="文字方塊 12"/>
        <xdr:cNvSpPr txBox="1"/>
      </xdr:nvSpPr>
      <xdr:spPr>
        <a:xfrm>
          <a:off x="8662987" y="1421607"/>
          <a:ext cx="1493044" cy="892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外後領中心夾車織帶掛耳。</a:t>
          </a:r>
        </a:p>
      </xdr:txBody>
    </xdr:sp>
    <xdr:clientData/>
  </xdr:twoCellAnchor>
  <xdr:twoCellAnchor>
    <xdr:from>
      <xdr:col>8</xdr:col>
      <xdr:colOff>161925</xdr:colOff>
      <xdr:row>33</xdr:row>
      <xdr:rowOff>50008</xdr:rowOff>
    </xdr:from>
    <xdr:to>
      <xdr:col>11</xdr:col>
      <xdr:colOff>504825</xdr:colOff>
      <xdr:row>36</xdr:row>
      <xdr:rowOff>28576</xdr:rowOff>
    </xdr:to>
    <xdr:sp macro="" textlink="">
      <xdr:nvSpPr>
        <xdr:cNvPr id="14" name="文字方塊 13"/>
        <xdr:cNvSpPr txBox="1"/>
      </xdr:nvSpPr>
      <xdr:spPr>
        <a:xfrm>
          <a:off x="7781925" y="5419727"/>
          <a:ext cx="2616994" cy="115728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於肩點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腋點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前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後袖襱中心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袖下剪接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25cm),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都要與表布縫份車縫固定住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避免穿者袖裏外露。</a:t>
          </a:r>
        </a:p>
      </xdr:txBody>
    </xdr:sp>
    <xdr:clientData/>
  </xdr:twoCellAnchor>
  <xdr:twoCellAnchor>
    <xdr:from>
      <xdr:col>6</xdr:col>
      <xdr:colOff>566737</xdr:colOff>
      <xdr:row>34</xdr:row>
      <xdr:rowOff>45243</xdr:rowOff>
    </xdr:from>
    <xdr:to>
      <xdr:col>8</xdr:col>
      <xdr:colOff>202406</xdr:colOff>
      <xdr:row>35</xdr:row>
      <xdr:rowOff>492920</xdr:rowOff>
    </xdr:to>
    <xdr:sp macro="" textlink="">
      <xdr:nvSpPr>
        <xdr:cNvPr id="15" name="文字方塊 14"/>
        <xdr:cNvSpPr txBox="1"/>
      </xdr:nvSpPr>
      <xdr:spPr>
        <a:xfrm>
          <a:off x="6269831" y="5557837"/>
          <a:ext cx="1552575" cy="59055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Primaloft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L-2000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9</xdr:col>
      <xdr:colOff>242889</xdr:colOff>
      <xdr:row>10</xdr:row>
      <xdr:rowOff>61913</xdr:rowOff>
    </xdr:from>
    <xdr:to>
      <xdr:col>11</xdr:col>
      <xdr:colOff>528639</xdr:colOff>
      <xdr:row>19</xdr:row>
      <xdr:rowOff>123825</xdr:rowOff>
    </xdr:to>
    <xdr:sp macro="" textlink="">
      <xdr:nvSpPr>
        <xdr:cNvPr id="16" name="文字方塊 15"/>
        <xdr:cNvSpPr txBox="1"/>
      </xdr:nvSpPr>
      <xdr:spPr>
        <a:xfrm>
          <a:off x="9065420" y="2145507"/>
          <a:ext cx="1357313" cy="13477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後身片表布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棉壓三道橫條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請依照紙板位置。</a:t>
          </a:r>
        </a:p>
      </xdr:txBody>
    </xdr:sp>
    <xdr:clientData/>
  </xdr:twoCellAnchor>
  <xdr:twoCellAnchor>
    <xdr:from>
      <xdr:col>8</xdr:col>
      <xdr:colOff>852487</xdr:colOff>
      <xdr:row>14</xdr:row>
      <xdr:rowOff>61914</xdr:rowOff>
    </xdr:from>
    <xdr:to>
      <xdr:col>9</xdr:col>
      <xdr:colOff>290513</xdr:colOff>
      <xdr:row>15</xdr:row>
      <xdr:rowOff>4764</xdr:rowOff>
    </xdr:to>
    <xdr:cxnSp macro="">
      <xdr:nvCxnSpPr>
        <xdr:cNvPr id="17" name="直線接點 16"/>
        <xdr:cNvCxnSpPr/>
      </xdr:nvCxnSpPr>
      <xdr:spPr>
        <a:xfrm flipV="1">
          <a:off x="8472487" y="2717008"/>
          <a:ext cx="640557" cy="8572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264317</xdr:colOff>
      <xdr:row>15</xdr:row>
      <xdr:rowOff>80963</xdr:rowOff>
    </xdr:from>
    <xdr:to>
      <xdr:col>1</xdr:col>
      <xdr:colOff>878680</xdr:colOff>
      <xdr:row>18</xdr:row>
      <xdr:rowOff>38102</xdr:rowOff>
    </xdr:to>
    <xdr:sp macro="" textlink="">
      <xdr:nvSpPr>
        <xdr:cNvPr id="18" name="文字方塊 17"/>
        <xdr:cNvSpPr txBox="1"/>
      </xdr:nvSpPr>
      <xdr:spPr>
        <a:xfrm>
          <a:off x="264317" y="2878932"/>
          <a:ext cx="1197769" cy="385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</a:p>
      </xdr:txBody>
    </xdr:sp>
    <xdr:clientData/>
  </xdr:twoCellAnchor>
  <xdr:twoCellAnchor>
    <xdr:from>
      <xdr:col>3</xdr:col>
      <xdr:colOff>607216</xdr:colOff>
      <xdr:row>33</xdr:row>
      <xdr:rowOff>45244</xdr:rowOff>
    </xdr:from>
    <xdr:to>
      <xdr:col>4</xdr:col>
      <xdr:colOff>709611</xdr:colOff>
      <xdr:row>35</xdr:row>
      <xdr:rowOff>742951</xdr:rowOff>
    </xdr:to>
    <xdr:sp macro="" textlink="">
      <xdr:nvSpPr>
        <xdr:cNvPr id="19" name="文字方塊 18"/>
        <xdr:cNvSpPr txBox="1"/>
      </xdr:nvSpPr>
      <xdr:spPr>
        <a:xfrm>
          <a:off x="2881310" y="5414963"/>
          <a:ext cx="1304926" cy="9834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下襬內貼表布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9</xdr:col>
      <xdr:colOff>469106</xdr:colOff>
      <xdr:row>29</xdr:row>
      <xdr:rowOff>97634</xdr:rowOff>
    </xdr:from>
    <xdr:to>
      <xdr:col>10</xdr:col>
      <xdr:colOff>304799</xdr:colOff>
      <xdr:row>33</xdr:row>
      <xdr:rowOff>16670</xdr:rowOff>
    </xdr:to>
    <xdr:cxnSp macro="">
      <xdr:nvCxnSpPr>
        <xdr:cNvPr id="20" name="直線接點 19"/>
        <xdr:cNvCxnSpPr/>
      </xdr:nvCxnSpPr>
      <xdr:spPr>
        <a:xfrm>
          <a:off x="9291637" y="4895853"/>
          <a:ext cx="371475" cy="49053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1</xdr:row>
      <xdr:rowOff>0</xdr:rowOff>
    </xdr:to>
    <xdr:pic>
      <xdr:nvPicPr>
        <xdr:cNvPr id="17633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2573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</xdr:row>
      <xdr:rowOff>47625</xdr:rowOff>
    </xdr:from>
    <xdr:to>
      <xdr:col>11</xdr:col>
      <xdr:colOff>638175</xdr:colOff>
      <xdr:row>34</xdr:row>
      <xdr:rowOff>95250</xdr:rowOff>
    </xdr:to>
    <xdr:pic>
      <xdr:nvPicPr>
        <xdr:cNvPr id="1763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822960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4</xdr:row>
      <xdr:rowOff>47625</xdr:rowOff>
    </xdr:from>
    <xdr:to>
      <xdr:col>10</xdr:col>
      <xdr:colOff>342900</xdr:colOff>
      <xdr:row>44</xdr:row>
      <xdr:rowOff>47625</xdr:rowOff>
    </xdr:to>
    <xdr:pic>
      <xdr:nvPicPr>
        <xdr:cNvPr id="24588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276350"/>
          <a:ext cx="9391650" cy="571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319087</xdr:colOff>
      <xdr:row>4</xdr:row>
      <xdr:rowOff>78581</xdr:rowOff>
    </xdr:from>
    <xdr:ext cx="1981825" cy="425758"/>
    <xdr:sp macro="" textlink="">
      <xdr:nvSpPr>
        <xdr:cNvPr id="3" name="文字方塊 2"/>
        <xdr:cNvSpPr txBox="1"/>
      </xdr:nvSpPr>
      <xdr:spPr>
        <a:xfrm>
          <a:off x="319087" y="1304925"/>
          <a:ext cx="1981825" cy="425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1">
              <a:latin typeface="標楷體" panose="03000509000000000000" pitchFamily="65" charset="-120"/>
              <a:ea typeface="標楷體" panose="03000509000000000000" pitchFamily="65" charset="-120"/>
            </a:rPr>
            <a:t>內夾克身裏做工</a:t>
          </a:r>
        </a:p>
      </xdr:txBody>
    </xdr:sp>
    <xdr:clientData/>
  </xdr:oneCellAnchor>
  <xdr:twoCellAnchor editAs="oneCell">
    <xdr:from>
      <xdr:col>0</xdr:col>
      <xdr:colOff>85725</xdr:colOff>
      <xdr:row>0</xdr:row>
      <xdr:rowOff>66675</xdr:rowOff>
    </xdr:from>
    <xdr:to>
      <xdr:col>0</xdr:col>
      <xdr:colOff>1000125</xdr:colOff>
      <xdr:row>1</xdr:row>
      <xdr:rowOff>0</xdr:rowOff>
    </xdr:to>
    <xdr:pic>
      <xdr:nvPicPr>
        <xdr:cNvPr id="24590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9144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2314575</xdr:colOff>
      <xdr:row>5</xdr:row>
      <xdr:rowOff>9525</xdr:rowOff>
    </xdr:from>
    <xdr:to>
      <xdr:col>8</xdr:col>
      <xdr:colOff>742950</xdr:colOff>
      <xdr:row>7</xdr:row>
      <xdr:rowOff>19050</xdr:rowOff>
    </xdr:to>
    <xdr:sp macro="" textlink="">
      <xdr:nvSpPr>
        <xdr:cNvPr id="2" name="文字方塊 1"/>
        <xdr:cNvSpPr txBox="1"/>
      </xdr:nvSpPr>
      <xdr:spPr>
        <a:xfrm>
          <a:off x="5514975" y="1381125"/>
          <a:ext cx="9334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/>
            <a:t>100GSM</a:t>
          </a:r>
          <a:endParaRPr lang="zh-TW" altLang="en-US" sz="1100" b="1"/>
        </a:p>
      </xdr:txBody>
    </xdr:sp>
    <xdr:clientData/>
  </xdr:twoCellAnchor>
  <xdr:twoCellAnchor>
    <xdr:from>
      <xdr:col>4</xdr:col>
      <xdr:colOff>1800225</xdr:colOff>
      <xdr:row>7</xdr:row>
      <xdr:rowOff>47625</xdr:rowOff>
    </xdr:from>
    <xdr:to>
      <xdr:col>8</xdr:col>
      <xdr:colOff>228600</xdr:colOff>
      <xdr:row>9</xdr:row>
      <xdr:rowOff>57150</xdr:rowOff>
    </xdr:to>
    <xdr:sp macro="" textlink="">
      <xdr:nvSpPr>
        <xdr:cNvPr id="6" name="文字方塊 5"/>
        <xdr:cNvSpPr txBox="1"/>
      </xdr:nvSpPr>
      <xdr:spPr>
        <a:xfrm>
          <a:off x="5000625" y="1704975"/>
          <a:ext cx="9334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/>
            <a:t>100GSM</a:t>
          </a:r>
          <a:endParaRPr lang="zh-TW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8961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81915</xdr:colOff>
      <xdr:row>4</xdr:row>
      <xdr:rowOff>200025</xdr:rowOff>
    </xdr:from>
    <xdr:to>
      <xdr:col>3</xdr:col>
      <xdr:colOff>729615</xdr:colOff>
      <xdr:row>6</xdr:row>
      <xdr:rowOff>76200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152650" y="1562100"/>
          <a:ext cx="64770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245745</xdr:colOff>
      <xdr:row>4</xdr:row>
      <xdr:rowOff>161925</xdr:rowOff>
    </xdr:from>
    <xdr:to>
      <xdr:col>7</xdr:col>
      <xdr:colOff>514367</xdr:colOff>
      <xdr:row>5</xdr:row>
      <xdr:rowOff>173486</xdr:rowOff>
    </xdr:to>
    <xdr:sp macro="" textlink="">
      <xdr:nvSpPr>
        <xdr:cNvPr id="5" name="Rectangle 4">
          <a:extLst>
            <a:ext uri="{FF2B5EF4-FFF2-40B4-BE49-F238E27FC236}"/>
          </a:extLst>
        </xdr:cNvPr>
        <xdr:cNvSpPr/>
      </xdr:nvSpPr>
      <xdr:spPr>
        <a:xfrm>
          <a:off x="838200" y="1524000"/>
          <a:ext cx="6210300" cy="2190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400050</xdr:colOff>
      <xdr:row>4</xdr:row>
      <xdr:rowOff>66675</xdr:rowOff>
    </xdr:from>
    <xdr:to>
      <xdr:col>10</xdr:col>
      <xdr:colOff>352425</xdr:colOff>
      <xdr:row>38</xdr:row>
      <xdr:rowOff>209550</xdr:rowOff>
    </xdr:to>
    <xdr:pic>
      <xdr:nvPicPr>
        <xdr:cNvPr id="8964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95400"/>
          <a:ext cx="9115425" cy="513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150887</xdr:colOff>
      <xdr:row>18</xdr:row>
      <xdr:rowOff>97973</xdr:rowOff>
    </xdr:from>
    <xdr:to>
      <xdr:col>3</xdr:col>
      <xdr:colOff>814160</xdr:colOff>
      <xdr:row>21</xdr:row>
      <xdr:rowOff>131537</xdr:rowOff>
    </xdr:to>
    <xdr:sp macro="" textlink="">
      <xdr:nvSpPr>
        <xdr:cNvPr id="6" name="文字方塊 63"/>
        <xdr:cNvSpPr txBox="1"/>
      </xdr:nvSpPr>
      <xdr:spPr bwMode="auto">
        <a:xfrm>
          <a:off x="735994" y="3540580"/>
          <a:ext cx="2160059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434519</xdr:colOff>
      <xdr:row>28</xdr:row>
      <xdr:rowOff>114906</xdr:rowOff>
    </xdr:from>
    <xdr:to>
      <xdr:col>4</xdr:col>
      <xdr:colOff>264581</xdr:colOff>
      <xdr:row>31</xdr:row>
      <xdr:rowOff>91320</xdr:rowOff>
    </xdr:to>
    <xdr:sp macro="" textlink="">
      <xdr:nvSpPr>
        <xdr:cNvPr id="7" name="文字方塊 63"/>
        <xdr:cNvSpPr txBox="1"/>
      </xdr:nvSpPr>
      <xdr:spPr bwMode="auto">
        <a:xfrm>
          <a:off x="434519" y="5054299"/>
          <a:ext cx="3109383" cy="425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390525</xdr:colOff>
      <xdr:row>31</xdr:row>
      <xdr:rowOff>28575</xdr:rowOff>
    </xdr:from>
    <xdr:to>
      <xdr:col>4</xdr:col>
      <xdr:colOff>419100</xdr:colOff>
      <xdr:row>38</xdr:row>
      <xdr:rowOff>304800</xdr:rowOff>
    </xdr:to>
    <xdr:grpSp>
      <xdr:nvGrpSpPr>
        <xdr:cNvPr id="8967" name="群組 10"/>
        <xdr:cNvGrpSpPr>
          <a:grpSpLocks/>
        </xdr:cNvGrpSpPr>
      </xdr:nvGrpSpPr>
      <xdr:grpSpPr bwMode="auto">
        <a:xfrm>
          <a:off x="390525" y="5248275"/>
          <a:ext cx="3305175" cy="1276350"/>
          <a:chOff x="-1770683" y="1819275"/>
          <a:chExt cx="3548130" cy="1266826"/>
        </a:xfrm>
      </xdr:grpSpPr>
      <xdr:grpSp>
        <xdr:nvGrpSpPr>
          <xdr:cNvPr id="8970" name="群組 66"/>
          <xdr:cNvGrpSpPr>
            <a:grpSpLocks/>
          </xdr:cNvGrpSpPr>
        </xdr:nvGrpSpPr>
        <xdr:grpSpPr bwMode="auto">
          <a:xfrm>
            <a:off x="-1770683" y="2238375"/>
            <a:ext cx="1494876" cy="847725"/>
            <a:chOff x="-1256514" y="1800225"/>
            <a:chExt cx="1388629" cy="847725"/>
          </a:xfrm>
        </xdr:grpSpPr>
        <xdr:pic>
          <xdr:nvPicPr>
            <xdr:cNvPr id="8972" name="圖片 6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18462"/>
            <a:stretch>
              <a:fillRect/>
            </a:stretch>
          </xdr:blipFill>
          <xdr:spPr bwMode="auto">
            <a:xfrm>
              <a:off x="-1256514" y="1800225"/>
              <a:ext cx="1236122" cy="6477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8973" name="群組 65"/>
            <xdr:cNvGrpSpPr>
              <a:grpSpLocks/>
            </xdr:cNvGrpSpPr>
          </xdr:nvGrpSpPr>
          <xdr:grpSpPr bwMode="auto">
            <a:xfrm>
              <a:off x="-1139437" y="1971677"/>
              <a:ext cx="1015342" cy="447673"/>
              <a:chOff x="-1307820" y="1901046"/>
              <a:chExt cx="1065228" cy="465900"/>
            </a:xfrm>
          </xdr:grpSpPr>
          <xdr:sp macro="" textlink="">
            <xdr:nvSpPr>
              <xdr:cNvPr id="14" name="手繪多邊形 13"/>
              <xdr:cNvSpPr/>
            </xdr:nvSpPr>
            <xdr:spPr>
              <a:xfrm>
                <a:off x="-1181522" y="1896458"/>
                <a:ext cx="936719" cy="472264"/>
              </a:xfrm>
              <a:custGeom>
                <a:avLst/>
                <a:gdLst>
                  <a:gd name="connsiteX0" fmla="*/ 238125 w 1315633"/>
                  <a:gd name="connsiteY0" fmla="*/ 644333 h 644333"/>
                  <a:gd name="connsiteX1" fmla="*/ 571500 w 1315633"/>
                  <a:gd name="connsiteY1" fmla="*/ 510983 h 644333"/>
                  <a:gd name="connsiteX2" fmla="*/ 876300 w 1315633"/>
                  <a:gd name="connsiteY2" fmla="*/ 358583 h 644333"/>
                  <a:gd name="connsiteX3" fmla="*/ 1162050 w 1315633"/>
                  <a:gd name="connsiteY3" fmla="*/ 206183 h 644333"/>
                  <a:gd name="connsiteX4" fmla="*/ 1314450 w 1315633"/>
                  <a:gd name="connsiteY4" fmla="*/ 15683 h 644333"/>
                  <a:gd name="connsiteX5" fmla="*/ 1085850 w 1315633"/>
                  <a:gd name="connsiteY5" fmla="*/ 25208 h 644333"/>
                  <a:gd name="connsiteX6" fmla="*/ 771525 w 1315633"/>
                  <a:gd name="connsiteY6" fmla="*/ 139508 h 644333"/>
                  <a:gd name="connsiteX7" fmla="*/ 400050 w 1315633"/>
                  <a:gd name="connsiteY7" fmla="*/ 310958 h 644333"/>
                  <a:gd name="connsiteX8" fmla="*/ 0 w 1315633"/>
                  <a:gd name="connsiteY8" fmla="*/ 406208 h 644333"/>
                  <a:gd name="connsiteX9" fmla="*/ 0 w 1315633"/>
                  <a:gd name="connsiteY9" fmla="*/ 406208 h 6443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</a:cxnLst>
                <a:rect l="l" t="t" r="r" b="b"/>
                <a:pathLst>
                  <a:path w="1315633" h="644333">
                    <a:moveTo>
                      <a:pt x="238125" y="644333"/>
                    </a:moveTo>
                    <a:cubicBezTo>
                      <a:pt x="351631" y="601470"/>
                      <a:pt x="465138" y="558608"/>
                      <a:pt x="571500" y="510983"/>
                    </a:cubicBezTo>
                    <a:cubicBezTo>
                      <a:pt x="677862" y="463358"/>
                      <a:pt x="777875" y="409383"/>
                      <a:pt x="876300" y="358583"/>
                    </a:cubicBezTo>
                    <a:cubicBezTo>
                      <a:pt x="974725" y="307783"/>
                      <a:pt x="1089025" y="263333"/>
                      <a:pt x="1162050" y="206183"/>
                    </a:cubicBezTo>
                    <a:cubicBezTo>
                      <a:pt x="1235075" y="149033"/>
                      <a:pt x="1327150" y="45845"/>
                      <a:pt x="1314450" y="15683"/>
                    </a:cubicBezTo>
                    <a:cubicBezTo>
                      <a:pt x="1301750" y="-14480"/>
                      <a:pt x="1176338" y="4570"/>
                      <a:pt x="1085850" y="25208"/>
                    </a:cubicBezTo>
                    <a:cubicBezTo>
                      <a:pt x="995363" y="45845"/>
                      <a:pt x="885825" y="91883"/>
                      <a:pt x="771525" y="139508"/>
                    </a:cubicBezTo>
                    <a:cubicBezTo>
                      <a:pt x="657225" y="187133"/>
                      <a:pt x="528637" y="266508"/>
                      <a:pt x="400050" y="310958"/>
                    </a:cubicBezTo>
                    <a:cubicBezTo>
                      <a:pt x="271463" y="355408"/>
                      <a:pt x="0" y="406208"/>
                      <a:pt x="0" y="406208"/>
                    </a:cubicBezTo>
                    <a:lnTo>
                      <a:pt x="0" y="406208"/>
                    </a:lnTo>
                  </a:path>
                </a:pathLst>
              </a:cu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TW" altLang="en-US"/>
              </a:p>
            </xdr:txBody>
          </xdr:sp>
          <xdr:cxnSp macro="">
            <xdr:nvCxnSpPr>
              <xdr:cNvPr id="15" name="直線單箭頭接點 14"/>
              <xdr:cNvCxnSpPr>
                <a:stCxn id="14" idx="8"/>
              </xdr:cNvCxnSpPr>
            </xdr:nvCxnSpPr>
            <xdr:spPr>
              <a:xfrm flipH="1" flipV="1">
                <a:off x="-1311068" y="2191623"/>
                <a:ext cx="129546" cy="9839"/>
              </a:xfrm>
              <a:prstGeom prst="straightConnector1">
                <a:avLst/>
              </a:prstGeom>
              <a:ln w="19050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Text Box 166"/>
            <xdr:cNvSpPr txBox="1">
              <a:spLocks noChangeArrowheads="1"/>
            </xdr:cNvSpPr>
          </xdr:nvSpPr>
          <xdr:spPr bwMode="auto">
            <a:xfrm>
              <a:off x="-658114" y="2298156"/>
              <a:ext cx="788368" cy="34979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TW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6</a:t>
              </a:r>
              <a:r>
                <a:rPr lang="zh-TW" altLang="en-US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cm</a:t>
              </a:r>
              <a:endParaRPr lang="zh-TW" altLang="en-US">
                <a:solidFill>
                  <a:srgbClr val="C00000"/>
                </a:solidFill>
              </a:endParaRPr>
            </a:p>
          </xdr:txBody>
        </xdr:sp>
      </xdr:grpSp>
      <xdr:sp macro="" textlink="">
        <xdr:nvSpPr>
          <xdr:cNvPr id="10" name="文字方塊 9"/>
          <xdr:cNvSpPr txBox="1"/>
        </xdr:nvSpPr>
        <xdr:spPr>
          <a:xfrm>
            <a:off x="-635690" y="1819275"/>
            <a:ext cx="2413137" cy="1266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☆內後領圍中心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和袖口內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x2,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需夾車迴紋帶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(W:1/2" 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內後領中心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L:6cm/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袖口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L:5cm) +1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組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10mm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四合釦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可與內夾克扣合用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迴紋帶要對折壓臨邊線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.</a:t>
            </a:r>
            <a:r>
              <a:rPr lang="zh-TW" altLang="en-US" sz="1200">
                <a:latin typeface="標楷體" panose="03000509000000000000" pitchFamily="65" charset="-120"/>
                <a:ea typeface="標楷體" panose="03000509000000000000" pitchFamily="65" charset="-120"/>
              </a:rPr>
              <a:t> </a:t>
            </a:r>
            <a:endParaRPr lang="zh-TW" altLang="en-US" sz="12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</xdr:grpSp>
    <xdr:clientData/>
  </xdr:twoCellAnchor>
  <xdr:twoCellAnchor>
    <xdr:from>
      <xdr:col>7</xdr:col>
      <xdr:colOff>395967</xdr:colOff>
      <xdr:row>19</xdr:row>
      <xdr:rowOff>43544</xdr:rowOff>
    </xdr:from>
    <xdr:to>
      <xdr:col>9</xdr:col>
      <xdr:colOff>453117</xdr:colOff>
      <xdr:row>22</xdr:row>
      <xdr:rowOff>82401</xdr:rowOff>
    </xdr:to>
    <xdr:sp macro="" textlink="">
      <xdr:nvSpPr>
        <xdr:cNvPr id="16" name="文字方塊 63"/>
        <xdr:cNvSpPr txBox="1"/>
      </xdr:nvSpPr>
      <xdr:spPr bwMode="auto">
        <a:xfrm>
          <a:off x="6941003" y="3635830"/>
          <a:ext cx="2152650" cy="487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839558</xdr:colOff>
      <xdr:row>29</xdr:row>
      <xdr:rowOff>130025</xdr:rowOff>
    </xdr:from>
    <xdr:to>
      <xdr:col>10</xdr:col>
      <xdr:colOff>346831</xdr:colOff>
      <xdr:row>32</xdr:row>
      <xdr:rowOff>106439</xdr:rowOff>
    </xdr:to>
    <xdr:sp macro="" textlink="">
      <xdr:nvSpPr>
        <xdr:cNvPr id="17" name="文字方塊 63"/>
        <xdr:cNvSpPr txBox="1"/>
      </xdr:nvSpPr>
      <xdr:spPr bwMode="auto">
        <a:xfrm>
          <a:off x="6350451" y="5219096"/>
          <a:ext cx="3167594" cy="425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9501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6</xdr:row>
      <xdr:rowOff>123825</xdr:rowOff>
    </xdr:from>
    <xdr:to>
      <xdr:col>11</xdr:col>
      <xdr:colOff>428625</xdr:colOff>
      <xdr:row>27</xdr:row>
      <xdr:rowOff>9525</xdr:rowOff>
    </xdr:to>
    <xdr:pic>
      <xdr:nvPicPr>
        <xdr:cNvPr id="950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847850"/>
          <a:ext cx="10048875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72</xdr:row>
      <xdr:rowOff>104775</xdr:rowOff>
    </xdr:from>
    <xdr:to>
      <xdr:col>2</xdr:col>
      <xdr:colOff>609600</xdr:colOff>
      <xdr:row>72</xdr:row>
      <xdr:rowOff>847725</xdr:rowOff>
    </xdr:to>
    <xdr:pic>
      <xdr:nvPicPr>
        <xdr:cNvPr id="23953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376035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23954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</xdr:row>
      <xdr:rowOff>66675</xdr:rowOff>
    </xdr:from>
    <xdr:to>
      <xdr:col>3</xdr:col>
      <xdr:colOff>771525</xdr:colOff>
      <xdr:row>18</xdr:row>
      <xdr:rowOff>647700</xdr:rowOff>
    </xdr:to>
    <xdr:pic>
      <xdr:nvPicPr>
        <xdr:cNvPr id="23955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496550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39</xdr:row>
      <xdr:rowOff>28575</xdr:rowOff>
    </xdr:from>
    <xdr:to>
      <xdr:col>2</xdr:col>
      <xdr:colOff>1209675</xdr:colOff>
      <xdr:row>39</xdr:row>
      <xdr:rowOff>714375</xdr:rowOff>
    </xdr:to>
    <xdr:pic>
      <xdr:nvPicPr>
        <xdr:cNvPr id="23956" name="Imag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4879300"/>
          <a:ext cx="8286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51</xdr:row>
      <xdr:rowOff>409575</xdr:rowOff>
    </xdr:from>
    <xdr:to>
      <xdr:col>2</xdr:col>
      <xdr:colOff>1295400</xdr:colOff>
      <xdr:row>51</xdr:row>
      <xdr:rowOff>1095375</xdr:rowOff>
    </xdr:to>
    <xdr:pic>
      <xdr:nvPicPr>
        <xdr:cNvPr id="23957" name="Imag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34537650"/>
          <a:ext cx="27051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981075</xdr:colOff>
      <xdr:row>52</xdr:row>
      <xdr:rowOff>285750</xdr:rowOff>
    </xdr:from>
    <xdr:to>
      <xdr:col>2</xdr:col>
      <xdr:colOff>1228725</xdr:colOff>
      <xdr:row>52</xdr:row>
      <xdr:rowOff>1295400</xdr:rowOff>
    </xdr:to>
    <xdr:pic>
      <xdr:nvPicPr>
        <xdr:cNvPr id="23958" name="Imag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5756850"/>
          <a:ext cx="1390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59</xdr:row>
      <xdr:rowOff>238125</xdr:rowOff>
    </xdr:from>
    <xdr:to>
      <xdr:col>2</xdr:col>
      <xdr:colOff>1152525</xdr:colOff>
      <xdr:row>59</xdr:row>
      <xdr:rowOff>1228725</xdr:rowOff>
    </xdr:to>
    <xdr:pic>
      <xdr:nvPicPr>
        <xdr:cNvPr id="23959" name="Imag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42824400"/>
          <a:ext cx="2276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61</xdr:row>
      <xdr:rowOff>209550</xdr:rowOff>
    </xdr:from>
    <xdr:to>
      <xdr:col>2</xdr:col>
      <xdr:colOff>1304925</xdr:colOff>
      <xdr:row>61</xdr:row>
      <xdr:rowOff>1114425</xdr:rowOff>
    </xdr:to>
    <xdr:pic>
      <xdr:nvPicPr>
        <xdr:cNvPr id="23960" name="Image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5872400"/>
          <a:ext cx="1095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69</xdr:row>
      <xdr:rowOff>38100</xdr:rowOff>
    </xdr:from>
    <xdr:to>
      <xdr:col>2</xdr:col>
      <xdr:colOff>1028700</xdr:colOff>
      <xdr:row>69</xdr:row>
      <xdr:rowOff>1095375</xdr:rowOff>
    </xdr:to>
    <xdr:pic>
      <xdr:nvPicPr>
        <xdr:cNvPr id="23961" name="Imag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60131325"/>
          <a:ext cx="1162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71</xdr:row>
      <xdr:rowOff>57150</xdr:rowOff>
    </xdr:from>
    <xdr:to>
      <xdr:col>2</xdr:col>
      <xdr:colOff>1276350</xdr:colOff>
      <xdr:row>71</xdr:row>
      <xdr:rowOff>1133475</xdr:rowOff>
    </xdr:to>
    <xdr:pic>
      <xdr:nvPicPr>
        <xdr:cNvPr id="23962" name="Image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624459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57</xdr:row>
      <xdr:rowOff>95250</xdr:rowOff>
    </xdr:from>
    <xdr:to>
      <xdr:col>2</xdr:col>
      <xdr:colOff>1381125</xdr:colOff>
      <xdr:row>57</xdr:row>
      <xdr:rowOff>990600</xdr:rowOff>
    </xdr:to>
    <xdr:pic>
      <xdr:nvPicPr>
        <xdr:cNvPr id="23963" name="Image 9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1405175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21</xdr:row>
      <xdr:rowOff>57150</xdr:rowOff>
    </xdr:from>
    <xdr:to>
      <xdr:col>3</xdr:col>
      <xdr:colOff>781050</xdr:colOff>
      <xdr:row>21</xdr:row>
      <xdr:rowOff>762000</xdr:rowOff>
    </xdr:to>
    <xdr:pic>
      <xdr:nvPicPr>
        <xdr:cNvPr id="23964" name="Image 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906375"/>
          <a:ext cx="742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20</xdr:row>
      <xdr:rowOff>104775</xdr:rowOff>
    </xdr:from>
    <xdr:to>
      <xdr:col>3</xdr:col>
      <xdr:colOff>752475</xdr:colOff>
      <xdr:row>20</xdr:row>
      <xdr:rowOff>733425</xdr:rowOff>
    </xdr:to>
    <xdr:pic>
      <xdr:nvPicPr>
        <xdr:cNvPr id="23965" name="Image 3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2096750"/>
          <a:ext cx="6953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44</xdr:row>
      <xdr:rowOff>619125</xdr:rowOff>
    </xdr:from>
    <xdr:to>
      <xdr:col>8</xdr:col>
      <xdr:colOff>523875</xdr:colOff>
      <xdr:row>44</xdr:row>
      <xdr:rowOff>619125</xdr:rowOff>
    </xdr:to>
    <xdr:pic>
      <xdr:nvPicPr>
        <xdr:cNvPr id="23966" name="Image 6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0" y="2868930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19</xdr:row>
      <xdr:rowOff>66675</xdr:rowOff>
    </xdr:from>
    <xdr:to>
      <xdr:col>3</xdr:col>
      <xdr:colOff>752475</xdr:colOff>
      <xdr:row>19</xdr:row>
      <xdr:rowOff>838200</xdr:rowOff>
    </xdr:to>
    <xdr:pic>
      <xdr:nvPicPr>
        <xdr:cNvPr id="23967" name="Image 6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1191875"/>
          <a:ext cx="6572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42</xdr:row>
      <xdr:rowOff>57150</xdr:rowOff>
    </xdr:from>
    <xdr:to>
      <xdr:col>3</xdr:col>
      <xdr:colOff>733425</xdr:colOff>
      <xdr:row>42</xdr:row>
      <xdr:rowOff>800100</xdr:rowOff>
    </xdr:to>
    <xdr:pic>
      <xdr:nvPicPr>
        <xdr:cNvPr id="23968" name="Image 6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26469975"/>
          <a:ext cx="6381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70</xdr:row>
      <xdr:rowOff>66675</xdr:rowOff>
    </xdr:from>
    <xdr:to>
      <xdr:col>2</xdr:col>
      <xdr:colOff>1257300</xdr:colOff>
      <xdr:row>70</xdr:row>
      <xdr:rowOff>1038225</xdr:rowOff>
    </xdr:to>
    <xdr:pic>
      <xdr:nvPicPr>
        <xdr:cNvPr id="23969" name="Image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61321950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45</xdr:row>
      <xdr:rowOff>257175</xdr:rowOff>
    </xdr:from>
    <xdr:to>
      <xdr:col>2</xdr:col>
      <xdr:colOff>1190625</xdr:colOff>
      <xdr:row>45</xdr:row>
      <xdr:rowOff>952500</xdr:rowOff>
    </xdr:to>
    <xdr:pic>
      <xdr:nvPicPr>
        <xdr:cNvPr id="2397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9117925"/>
          <a:ext cx="26574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25</xdr:row>
      <xdr:rowOff>76200</xdr:rowOff>
    </xdr:from>
    <xdr:to>
      <xdr:col>2</xdr:col>
      <xdr:colOff>1333500</xdr:colOff>
      <xdr:row>25</xdr:row>
      <xdr:rowOff>742950</xdr:rowOff>
    </xdr:to>
    <xdr:pic>
      <xdr:nvPicPr>
        <xdr:cNvPr id="23971" name="Image 4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16030575"/>
          <a:ext cx="800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67</xdr:row>
      <xdr:rowOff>0</xdr:rowOff>
    </xdr:from>
    <xdr:to>
      <xdr:col>2</xdr:col>
      <xdr:colOff>1257300</xdr:colOff>
      <xdr:row>67</xdr:row>
      <xdr:rowOff>0</xdr:rowOff>
    </xdr:to>
    <xdr:pic>
      <xdr:nvPicPr>
        <xdr:cNvPr id="23972" name="Image 2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60260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63</xdr:row>
      <xdr:rowOff>333375</xdr:rowOff>
    </xdr:from>
    <xdr:to>
      <xdr:col>2</xdr:col>
      <xdr:colOff>1304925</xdr:colOff>
      <xdr:row>63</xdr:row>
      <xdr:rowOff>1800225</xdr:rowOff>
    </xdr:to>
    <xdr:grpSp>
      <xdr:nvGrpSpPr>
        <xdr:cNvPr id="23973" name="Groupe 51"/>
        <xdr:cNvGrpSpPr>
          <a:grpSpLocks/>
        </xdr:cNvGrpSpPr>
      </xdr:nvGrpSpPr>
      <xdr:grpSpPr bwMode="auto">
        <a:xfrm>
          <a:off x="152400" y="47501175"/>
          <a:ext cx="3000375" cy="1466850"/>
          <a:chOff x="6147955" y="7273636"/>
          <a:chExt cx="2914840" cy="1442796"/>
        </a:xfrm>
      </xdr:grpSpPr>
      <xdr:pic>
        <xdr:nvPicPr>
          <xdr:cNvPr id="23996" name="Image 52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3997" name="Image 53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1057275</xdr:colOff>
      <xdr:row>48</xdr:row>
      <xdr:rowOff>276225</xdr:rowOff>
    </xdr:from>
    <xdr:to>
      <xdr:col>2</xdr:col>
      <xdr:colOff>1304925</xdr:colOff>
      <xdr:row>48</xdr:row>
      <xdr:rowOff>1285875</xdr:rowOff>
    </xdr:to>
    <xdr:pic>
      <xdr:nvPicPr>
        <xdr:cNvPr id="23974" name="Imag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1642050"/>
          <a:ext cx="1390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47</xdr:row>
      <xdr:rowOff>390525</xdr:rowOff>
    </xdr:from>
    <xdr:to>
      <xdr:col>2</xdr:col>
      <xdr:colOff>1295400</xdr:colOff>
      <xdr:row>47</xdr:row>
      <xdr:rowOff>1076325</xdr:rowOff>
    </xdr:to>
    <xdr:pic>
      <xdr:nvPicPr>
        <xdr:cNvPr id="23975" name="Imag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30546675"/>
          <a:ext cx="27051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26</xdr:row>
      <xdr:rowOff>161925</xdr:rowOff>
    </xdr:from>
    <xdr:to>
      <xdr:col>2</xdr:col>
      <xdr:colOff>1285875</xdr:colOff>
      <xdr:row>26</xdr:row>
      <xdr:rowOff>419100</xdr:rowOff>
    </xdr:to>
    <xdr:pic>
      <xdr:nvPicPr>
        <xdr:cNvPr id="23976" name="Image 3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972"/>
        <a:stretch>
          <a:fillRect/>
        </a:stretch>
      </xdr:blipFill>
      <xdr:spPr bwMode="auto">
        <a:xfrm>
          <a:off x="2333625" y="16964025"/>
          <a:ext cx="8001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24</xdr:row>
      <xdr:rowOff>76200</xdr:rowOff>
    </xdr:from>
    <xdr:to>
      <xdr:col>2</xdr:col>
      <xdr:colOff>1381125</xdr:colOff>
      <xdr:row>24</xdr:row>
      <xdr:rowOff>695325</xdr:rowOff>
    </xdr:to>
    <xdr:pic>
      <xdr:nvPicPr>
        <xdr:cNvPr id="23977" name="Image 3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5278100"/>
          <a:ext cx="8001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43</xdr:row>
      <xdr:rowOff>104775</xdr:rowOff>
    </xdr:from>
    <xdr:to>
      <xdr:col>3</xdr:col>
      <xdr:colOff>752475</xdr:colOff>
      <xdr:row>43</xdr:row>
      <xdr:rowOff>733425</xdr:rowOff>
    </xdr:to>
    <xdr:pic>
      <xdr:nvPicPr>
        <xdr:cNvPr id="23978" name="Image 3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7374850"/>
          <a:ext cx="6953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49</xdr:row>
      <xdr:rowOff>238125</xdr:rowOff>
    </xdr:from>
    <xdr:to>
      <xdr:col>2</xdr:col>
      <xdr:colOff>1276350</xdr:colOff>
      <xdr:row>49</xdr:row>
      <xdr:rowOff>1038225</xdr:rowOff>
    </xdr:to>
    <xdr:pic>
      <xdr:nvPicPr>
        <xdr:cNvPr id="23979" name="Image 6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2946975"/>
          <a:ext cx="16573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53</xdr:row>
      <xdr:rowOff>276225</xdr:rowOff>
    </xdr:from>
    <xdr:to>
      <xdr:col>2</xdr:col>
      <xdr:colOff>1285875</xdr:colOff>
      <xdr:row>53</xdr:row>
      <xdr:rowOff>1228725</xdr:rowOff>
    </xdr:to>
    <xdr:pic>
      <xdr:nvPicPr>
        <xdr:cNvPr id="23980" name="Image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958"/>
        <a:stretch>
          <a:fillRect/>
        </a:stretch>
      </xdr:blipFill>
      <xdr:spPr bwMode="auto">
        <a:xfrm>
          <a:off x="962025" y="37090350"/>
          <a:ext cx="2171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447675</xdr:colOff>
      <xdr:row>67</xdr:row>
      <xdr:rowOff>247650</xdr:rowOff>
    </xdr:from>
    <xdr:to>
      <xdr:col>2</xdr:col>
      <xdr:colOff>1304925</xdr:colOff>
      <xdr:row>67</xdr:row>
      <xdr:rowOff>2028825</xdr:rowOff>
    </xdr:to>
    <xdr:pic>
      <xdr:nvPicPr>
        <xdr:cNvPr id="23981" name="Image 48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273700"/>
          <a:ext cx="2000250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68</xdr:row>
      <xdr:rowOff>76200</xdr:rowOff>
    </xdr:from>
    <xdr:to>
      <xdr:col>2</xdr:col>
      <xdr:colOff>1362075</xdr:colOff>
      <xdr:row>68</xdr:row>
      <xdr:rowOff>1857375</xdr:rowOff>
    </xdr:to>
    <xdr:pic>
      <xdr:nvPicPr>
        <xdr:cNvPr id="23982" name="Image 8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8169175"/>
          <a:ext cx="933450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64</xdr:row>
      <xdr:rowOff>219075</xdr:rowOff>
    </xdr:from>
    <xdr:to>
      <xdr:col>2</xdr:col>
      <xdr:colOff>1333500</xdr:colOff>
      <xdr:row>64</xdr:row>
      <xdr:rowOff>1885950</xdr:rowOff>
    </xdr:to>
    <xdr:pic>
      <xdr:nvPicPr>
        <xdr:cNvPr id="23983" name="Image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49339500"/>
          <a:ext cx="99060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60</xdr:row>
      <xdr:rowOff>238125</xdr:rowOff>
    </xdr:from>
    <xdr:to>
      <xdr:col>2</xdr:col>
      <xdr:colOff>1247775</xdr:colOff>
      <xdr:row>60</xdr:row>
      <xdr:rowOff>1685925</xdr:rowOff>
    </xdr:to>
    <xdr:pic>
      <xdr:nvPicPr>
        <xdr:cNvPr id="23984" name="Image 5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44167425"/>
          <a:ext cx="55245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56</xdr:row>
      <xdr:rowOff>47625</xdr:rowOff>
    </xdr:from>
    <xdr:to>
      <xdr:col>2</xdr:col>
      <xdr:colOff>1295400</xdr:colOff>
      <xdr:row>56</xdr:row>
      <xdr:rowOff>1485900</xdr:rowOff>
    </xdr:to>
    <xdr:pic>
      <xdr:nvPicPr>
        <xdr:cNvPr id="23985" name="Image 5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39795450"/>
          <a:ext cx="57150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29</xdr:row>
      <xdr:rowOff>142875</xdr:rowOff>
    </xdr:from>
    <xdr:to>
      <xdr:col>2</xdr:col>
      <xdr:colOff>1085850</xdr:colOff>
      <xdr:row>29</xdr:row>
      <xdr:rowOff>523875</xdr:rowOff>
    </xdr:to>
    <xdr:pic>
      <xdr:nvPicPr>
        <xdr:cNvPr id="23986" name="Image 45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8954750"/>
          <a:ext cx="3333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609600</xdr:colOff>
      <xdr:row>28</xdr:row>
      <xdr:rowOff>28575</xdr:rowOff>
    </xdr:from>
    <xdr:to>
      <xdr:col>2</xdr:col>
      <xdr:colOff>1343025</xdr:colOff>
      <xdr:row>28</xdr:row>
      <xdr:rowOff>723900</xdr:rowOff>
    </xdr:to>
    <xdr:pic>
      <xdr:nvPicPr>
        <xdr:cNvPr id="23987" name="Image 4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8078450"/>
          <a:ext cx="7334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1962150</xdr:colOff>
      <xdr:row>30</xdr:row>
      <xdr:rowOff>428625</xdr:rowOff>
    </xdr:from>
    <xdr:to>
      <xdr:col>2</xdr:col>
      <xdr:colOff>66675</xdr:colOff>
      <xdr:row>30</xdr:row>
      <xdr:rowOff>428625</xdr:rowOff>
    </xdr:to>
    <xdr:pic>
      <xdr:nvPicPr>
        <xdr:cNvPr id="23988" name="Image 47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9897725"/>
          <a:ext cx="1209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44</xdr:row>
      <xdr:rowOff>447675</xdr:rowOff>
    </xdr:from>
    <xdr:to>
      <xdr:col>3</xdr:col>
      <xdr:colOff>0</xdr:colOff>
      <xdr:row>44</xdr:row>
      <xdr:rowOff>695325</xdr:rowOff>
    </xdr:to>
    <xdr:pic>
      <xdr:nvPicPr>
        <xdr:cNvPr id="23989" name="Image 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8517850"/>
          <a:ext cx="3228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30</xdr:row>
      <xdr:rowOff>104775</xdr:rowOff>
    </xdr:from>
    <xdr:to>
      <xdr:col>2</xdr:col>
      <xdr:colOff>1143000</xdr:colOff>
      <xdr:row>30</xdr:row>
      <xdr:rowOff>600075</xdr:rowOff>
    </xdr:to>
    <xdr:pic>
      <xdr:nvPicPr>
        <xdr:cNvPr id="23990" name="Image 4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9573875"/>
          <a:ext cx="6000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55</xdr:row>
      <xdr:rowOff>238125</xdr:rowOff>
    </xdr:from>
    <xdr:to>
      <xdr:col>2</xdr:col>
      <xdr:colOff>1152525</xdr:colOff>
      <xdr:row>55</xdr:row>
      <xdr:rowOff>1228725</xdr:rowOff>
    </xdr:to>
    <xdr:pic>
      <xdr:nvPicPr>
        <xdr:cNvPr id="23991" name="Imag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8642925"/>
          <a:ext cx="2276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22</xdr:row>
      <xdr:rowOff>209550</xdr:rowOff>
    </xdr:from>
    <xdr:to>
      <xdr:col>2</xdr:col>
      <xdr:colOff>1219200</xdr:colOff>
      <xdr:row>22</xdr:row>
      <xdr:rowOff>714375</xdr:rowOff>
    </xdr:to>
    <xdr:pic>
      <xdr:nvPicPr>
        <xdr:cNvPr id="23992" name="Image 49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3906500"/>
          <a:ext cx="21907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23</xdr:row>
      <xdr:rowOff>161925</xdr:rowOff>
    </xdr:from>
    <xdr:to>
      <xdr:col>2</xdr:col>
      <xdr:colOff>1171575</xdr:colOff>
      <xdr:row>23</xdr:row>
      <xdr:rowOff>666750</xdr:rowOff>
    </xdr:to>
    <xdr:pic>
      <xdr:nvPicPr>
        <xdr:cNvPr id="23993" name="Image 49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4611350"/>
          <a:ext cx="21907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65</xdr:row>
      <xdr:rowOff>228600</xdr:rowOff>
    </xdr:from>
    <xdr:to>
      <xdr:col>2</xdr:col>
      <xdr:colOff>1257300</xdr:colOff>
      <xdr:row>65</xdr:row>
      <xdr:rowOff>2381250</xdr:rowOff>
    </xdr:to>
    <xdr:pic>
      <xdr:nvPicPr>
        <xdr:cNvPr id="23994" name="Image 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51301650"/>
          <a:ext cx="109537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66</xdr:row>
      <xdr:rowOff>133350</xdr:rowOff>
    </xdr:from>
    <xdr:to>
      <xdr:col>2</xdr:col>
      <xdr:colOff>1362075</xdr:colOff>
      <xdr:row>66</xdr:row>
      <xdr:rowOff>2447925</xdr:rowOff>
    </xdr:to>
    <xdr:pic>
      <xdr:nvPicPr>
        <xdr:cNvPr id="23995" name="Image 4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53682900"/>
          <a:ext cx="1304925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10</xdr:row>
      <xdr:rowOff>352425</xdr:rowOff>
    </xdr:from>
    <xdr:to>
      <xdr:col>5</xdr:col>
      <xdr:colOff>476250</xdr:colOff>
      <xdr:row>10</xdr:row>
      <xdr:rowOff>1590675</xdr:rowOff>
    </xdr:to>
    <xdr:pic>
      <xdr:nvPicPr>
        <xdr:cNvPr id="22043" name="Imag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791450"/>
          <a:ext cx="49815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11</xdr:row>
      <xdr:rowOff>504825</xdr:rowOff>
    </xdr:from>
    <xdr:to>
      <xdr:col>3</xdr:col>
      <xdr:colOff>47625</xdr:colOff>
      <xdr:row>11</xdr:row>
      <xdr:rowOff>2171700</xdr:rowOff>
    </xdr:to>
    <xdr:pic>
      <xdr:nvPicPr>
        <xdr:cNvPr id="22044" name="Image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077450"/>
          <a:ext cx="229552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22045" name="Imag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76200</xdr:colOff>
      <xdr:row>11</xdr:row>
      <xdr:rowOff>57150</xdr:rowOff>
    </xdr:from>
    <xdr:to>
      <xdr:col>11</xdr:col>
      <xdr:colOff>1447800</xdr:colOff>
      <xdr:row>11</xdr:row>
      <xdr:rowOff>2952750</xdr:rowOff>
    </xdr:to>
    <xdr:pic>
      <xdr:nvPicPr>
        <xdr:cNvPr id="22046" name="Imag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9629775"/>
          <a:ext cx="33147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942975</xdr:colOff>
      <xdr:row>11</xdr:row>
      <xdr:rowOff>495300</xdr:rowOff>
    </xdr:from>
    <xdr:to>
      <xdr:col>9</xdr:col>
      <xdr:colOff>19050</xdr:colOff>
      <xdr:row>11</xdr:row>
      <xdr:rowOff>2943225</xdr:rowOff>
    </xdr:to>
    <xdr:pic>
      <xdr:nvPicPr>
        <xdr:cNvPr id="22047" name="Imag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0067925"/>
          <a:ext cx="1952625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6</xdr:row>
      <xdr:rowOff>400050</xdr:rowOff>
    </xdr:from>
    <xdr:to>
      <xdr:col>4</xdr:col>
      <xdr:colOff>923925</xdr:colOff>
      <xdr:row>6</xdr:row>
      <xdr:rowOff>1504950</xdr:rowOff>
    </xdr:to>
    <xdr:pic>
      <xdr:nvPicPr>
        <xdr:cNvPr id="22048" name="Imag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143125"/>
          <a:ext cx="44481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7</xdr:row>
      <xdr:rowOff>361950</xdr:rowOff>
    </xdr:from>
    <xdr:to>
      <xdr:col>2</xdr:col>
      <xdr:colOff>676275</xdr:colOff>
      <xdr:row>7</xdr:row>
      <xdr:rowOff>1924050</xdr:rowOff>
    </xdr:to>
    <xdr:pic>
      <xdr:nvPicPr>
        <xdr:cNvPr id="22049" name="Image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3895725"/>
          <a:ext cx="2171700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8</xdr:row>
      <xdr:rowOff>95250</xdr:rowOff>
    </xdr:from>
    <xdr:to>
      <xdr:col>4</xdr:col>
      <xdr:colOff>638175</xdr:colOff>
      <xdr:row>8</xdr:row>
      <xdr:rowOff>1219200</xdr:rowOff>
    </xdr:to>
    <xdr:pic>
      <xdr:nvPicPr>
        <xdr:cNvPr id="22050" name="Image 6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5695950"/>
          <a:ext cx="2085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12</xdr:row>
      <xdr:rowOff>476250</xdr:rowOff>
    </xdr:from>
    <xdr:to>
      <xdr:col>5</xdr:col>
      <xdr:colOff>95250</xdr:colOff>
      <xdr:row>12</xdr:row>
      <xdr:rowOff>1447800</xdr:rowOff>
    </xdr:to>
    <xdr:pic>
      <xdr:nvPicPr>
        <xdr:cNvPr id="22051" name="Image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3058775"/>
          <a:ext cx="20478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145805</xdr:colOff>
      <xdr:row>6</xdr:row>
      <xdr:rowOff>1255836</xdr:rowOff>
    </xdr:from>
    <xdr:to>
      <xdr:col>7</xdr:col>
      <xdr:colOff>888755</xdr:colOff>
      <xdr:row>7</xdr:row>
      <xdr:rowOff>248384</xdr:rowOff>
    </xdr:to>
    <xdr:sp macro="" textlink="">
      <xdr:nvSpPr>
        <xdr:cNvPr id="11" name="文字方塊 10"/>
        <xdr:cNvSpPr txBox="1"/>
      </xdr:nvSpPr>
      <xdr:spPr>
        <a:xfrm>
          <a:off x="2124074" y="2999644"/>
          <a:ext cx="4933950" cy="780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3</xdr:col>
      <xdr:colOff>450609</xdr:colOff>
      <xdr:row>7</xdr:row>
      <xdr:rowOff>1333500</xdr:rowOff>
    </xdr:from>
    <xdr:to>
      <xdr:col>6</xdr:col>
      <xdr:colOff>424229</xdr:colOff>
      <xdr:row>7</xdr:row>
      <xdr:rowOff>1962150</xdr:rowOff>
    </xdr:to>
    <xdr:sp macro="" textlink="">
      <xdr:nvSpPr>
        <xdr:cNvPr id="12" name="文字方塊 11"/>
        <xdr:cNvSpPr txBox="1"/>
      </xdr:nvSpPr>
      <xdr:spPr>
        <a:xfrm>
          <a:off x="3117609" y="4865077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358284</xdr:colOff>
      <xdr:row>6</xdr:row>
      <xdr:rowOff>736356</xdr:rowOff>
    </xdr:from>
    <xdr:to>
      <xdr:col>11</xdr:col>
      <xdr:colOff>116495</xdr:colOff>
      <xdr:row>7</xdr:row>
      <xdr:rowOff>364865</xdr:rowOff>
    </xdr:to>
    <xdr:sp macro="" textlink="">
      <xdr:nvSpPr>
        <xdr:cNvPr id="13" name="文字方塊 12"/>
        <xdr:cNvSpPr txBox="1"/>
      </xdr:nvSpPr>
      <xdr:spPr>
        <a:xfrm>
          <a:off x="6527553" y="2480164"/>
          <a:ext cx="4579327" cy="14162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263037</xdr:colOff>
      <xdr:row>8</xdr:row>
      <xdr:rowOff>604473</xdr:rowOff>
    </xdr:from>
    <xdr:to>
      <xdr:col>11</xdr:col>
      <xdr:colOff>13921</xdr:colOff>
      <xdr:row>8</xdr:row>
      <xdr:rowOff>1293202</xdr:rowOff>
    </xdr:to>
    <xdr:sp macro="" textlink="">
      <xdr:nvSpPr>
        <xdr:cNvPr id="14" name="文字方塊 13"/>
        <xdr:cNvSpPr txBox="1"/>
      </xdr:nvSpPr>
      <xdr:spPr>
        <a:xfrm>
          <a:off x="6432306" y="6041050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180975</xdr:colOff>
      <xdr:row>10</xdr:row>
      <xdr:rowOff>1554773</xdr:rowOff>
    </xdr:from>
    <xdr:to>
      <xdr:col>7</xdr:col>
      <xdr:colOff>923925</xdr:colOff>
      <xdr:row>11</xdr:row>
      <xdr:rowOff>342168</xdr:rowOff>
    </xdr:to>
    <xdr:sp macro="" textlink="">
      <xdr:nvSpPr>
        <xdr:cNvPr id="15" name="文字方塊 14"/>
        <xdr:cNvSpPr txBox="1"/>
      </xdr:nvSpPr>
      <xdr:spPr>
        <a:xfrm>
          <a:off x="2159244" y="8998927"/>
          <a:ext cx="4933950" cy="9268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3</xdr:col>
      <xdr:colOff>646971</xdr:colOff>
      <xdr:row>11</xdr:row>
      <xdr:rowOff>2306515</xdr:rowOff>
    </xdr:from>
    <xdr:to>
      <xdr:col>6</xdr:col>
      <xdr:colOff>620591</xdr:colOff>
      <xdr:row>11</xdr:row>
      <xdr:rowOff>2944690</xdr:rowOff>
    </xdr:to>
    <xdr:sp macro="" textlink="">
      <xdr:nvSpPr>
        <xdr:cNvPr id="16" name="文字方塊 15"/>
        <xdr:cNvSpPr txBox="1"/>
      </xdr:nvSpPr>
      <xdr:spPr>
        <a:xfrm>
          <a:off x="3313971" y="11890130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27107</xdr:colOff>
      <xdr:row>10</xdr:row>
      <xdr:rowOff>727564</xdr:rowOff>
    </xdr:from>
    <xdr:to>
      <xdr:col>10</xdr:col>
      <xdr:colOff>1045549</xdr:colOff>
      <xdr:row>11</xdr:row>
      <xdr:rowOff>141412</xdr:rowOff>
    </xdr:to>
    <xdr:sp macro="" textlink="">
      <xdr:nvSpPr>
        <xdr:cNvPr id="17" name="文字方塊 16"/>
        <xdr:cNvSpPr txBox="1"/>
      </xdr:nvSpPr>
      <xdr:spPr>
        <a:xfrm>
          <a:off x="6196376" y="8171718"/>
          <a:ext cx="4579327" cy="1553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4</xdr:col>
      <xdr:colOff>93053</xdr:colOff>
      <xdr:row>11</xdr:row>
      <xdr:rowOff>772991</xdr:rowOff>
    </xdr:from>
    <xdr:to>
      <xdr:col>8</xdr:col>
      <xdr:colOff>321651</xdr:colOff>
      <xdr:row>11</xdr:row>
      <xdr:rowOff>1554041</xdr:rowOff>
    </xdr:to>
    <xdr:sp macro="" textlink="">
      <xdr:nvSpPr>
        <xdr:cNvPr id="18" name="文字方塊 17"/>
        <xdr:cNvSpPr txBox="1"/>
      </xdr:nvSpPr>
      <xdr:spPr>
        <a:xfrm>
          <a:off x="3727207" y="10366131"/>
          <a:ext cx="4243752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7</xdr:col>
      <xdr:colOff>145806</xdr:colOff>
      <xdr:row>7</xdr:row>
      <xdr:rowOff>1152524</xdr:rowOff>
    </xdr:from>
    <xdr:to>
      <xdr:col>10</xdr:col>
      <xdr:colOff>185371</xdr:colOff>
      <xdr:row>7</xdr:row>
      <xdr:rowOff>1914524</xdr:rowOff>
    </xdr:to>
    <xdr:sp macro="" textlink="">
      <xdr:nvSpPr>
        <xdr:cNvPr id="19" name="文字方塊 18"/>
        <xdr:cNvSpPr txBox="1"/>
      </xdr:nvSpPr>
      <xdr:spPr>
        <a:xfrm>
          <a:off x="6315075" y="4684101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7</xdr:col>
      <xdr:colOff>350960</xdr:colOff>
      <xdr:row>12</xdr:row>
      <xdr:rowOff>560511</xdr:rowOff>
    </xdr:from>
    <xdr:to>
      <xdr:col>11</xdr:col>
      <xdr:colOff>101844</xdr:colOff>
      <xdr:row>12</xdr:row>
      <xdr:rowOff>1249240</xdr:rowOff>
    </xdr:to>
    <xdr:sp macro="" textlink="">
      <xdr:nvSpPr>
        <xdr:cNvPr id="20" name="文字方塊 19"/>
        <xdr:cNvSpPr txBox="1"/>
      </xdr:nvSpPr>
      <xdr:spPr>
        <a:xfrm>
          <a:off x="6520229" y="12679242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746614</xdr:colOff>
      <xdr:row>6</xdr:row>
      <xdr:rowOff>18318</xdr:rowOff>
    </xdr:from>
    <xdr:to>
      <xdr:col>7</xdr:col>
      <xdr:colOff>892106</xdr:colOff>
      <xdr:row>6</xdr:row>
      <xdr:rowOff>712282</xdr:rowOff>
    </xdr:to>
    <xdr:sp macro="" textlink="">
      <xdr:nvSpPr>
        <xdr:cNvPr id="21" name="文字方塊 20"/>
        <xdr:cNvSpPr txBox="1"/>
      </xdr:nvSpPr>
      <xdr:spPr>
        <a:xfrm>
          <a:off x="4380768" y="1762126"/>
          <a:ext cx="2680607" cy="693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外夾克</a:t>
          </a:r>
        </a:p>
      </xdr:txBody>
    </xdr:sp>
    <xdr:clientData/>
  </xdr:twoCellAnchor>
  <xdr:twoCellAnchor>
    <xdr:from>
      <xdr:col>5</xdr:col>
      <xdr:colOff>189768</xdr:colOff>
      <xdr:row>10</xdr:row>
      <xdr:rowOff>32553</xdr:rowOff>
    </xdr:from>
    <xdr:to>
      <xdr:col>7</xdr:col>
      <xdr:colOff>1273106</xdr:colOff>
      <xdr:row>10</xdr:row>
      <xdr:rowOff>726517</xdr:rowOff>
    </xdr:to>
    <xdr:sp macro="" textlink="">
      <xdr:nvSpPr>
        <xdr:cNvPr id="22" name="文字方塊 21"/>
        <xdr:cNvSpPr txBox="1"/>
      </xdr:nvSpPr>
      <xdr:spPr>
        <a:xfrm>
          <a:off x="4761768" y="7476707"/>
          <a:ext cx="2680607" cy="693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內夾克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962025</xdr:colOff>
      <xdr:row>0</xdr:row>
      <xdr:rowOff>485775</xdr:rowOff>
    </xdr:to>
    <xdr:pic>
      <xdr:nvPicPr>
        <xdr:cNvPr id="12455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3977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5</xdr:row>
      <xdr:rowOff>180975</xdr:rowOff>
    </xdr:from>
    <xdr:to>
      <xdr:col>10</xdr:col>
      <xdr:colOff>628650</xdr:colOff>
      <xdr:row>42</xdr:row>
      <xdr:rowOff>123825</xdr:rowOff>
    </xdr:to>
    <xdr:pic>
      <xdr:nvPicPr>
        <xdr:cNvPr id="1397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609725"/>
          <a:ext cx="8753475" cy="569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4</xdr:row>
      <xdr:rowOff>38100</xdr:rowOff>
    </xdr:from>
    <xdr:to>
      <xdr:col>12</xdr:col>
      <xdr:colOff>1209675</xdr:colOff>
      <xdr:row>15</xdr:row>
      <xdr:rowOff>28575</xdr:rowOff>
    </xdr:to>
    <xdr:pic>
      <xdr:nvPicPr>
        <xdr:cNvPr id="13979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257300"/>
          <a:ext cx="460057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523875</xdr:colOff>
      <xdr:row>15</xdr:row>
      <xdr:rowOff>66675</xdr:rowOff>
    </xdr:from>
    <xdr:to>
      <xdr:col>12</xdr:col>
      <xdr:colOff>1219200</xdr:colOff>
      <xdr:row>23</xdr:row>
      <xdr:rowOff>57150</xdr:rowOff>
    </xdr:to>
    <xdr:pic>
      <xdr:nvPicPr>
        <xdr:cNvPr id="13980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3257550"/>
          <a:ext cx="22288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4813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</xdr:row>
      <xdr:rowOff>47625</xdr:rowOff>
    </xdr:from>
    <xdr:to>
      <xdr:col>7</xdr:col>
      <xdr:colOff>47625</xdr:colOff>
      <xdr:row>30</xdr:row>
      <xdr:rowOff>123825</xdr:rowOff>
    </xdr:to>
    <xdr:pic>
      <xdr:nvPicPr>
        <xdr:cNvPr id="14814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266825"/>
          <a:ext cx="6019800" cy="424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4"/>
  <sheetViews>
    <sheetView showGridLines="0" view="pageBreakPreview" topLeftCell="D1" zoomScaleNormal="100" zoomScaleSheetLayoutView="100" workbookViewId="0">
      <selection activeCell="F31" sqref="F31"/>
    </sheetView>
  </sheetViews>
  <sheetFormatPr defaultColWidth="12" defaultRowHeight="11.25" x14ac:dyDescent="0.15"/>
  <cols>
    <col min="1" max="1" width="10.164062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7"/>
      <c r="B1" s="38"/>
      <c r="C1" s="38"/>
      <c r="D1" s="38"/>
      <c r="E1" s="47" t="s">
        <v>0</v>
      </c>
      <c r="F1" s="38"/>
      <c r="G1" s="38"/>
      <c r="H1" s="38"/>
      <c r="I1" s="38"/>
      <c r="J1" s="724" t="s">
        <v>158</v>
      </c>
      <c r="K1" s="724"/>
      <c r="L1" s="725"/>
    </row>
    <row r="2" spans="1:12" s="4" customFormat="1" ht="18" customHeight="1" x14ac:dyDescent="0.15">
      <c r="A2" s="61" t="s">
        <v>173</v>
      </c>
      <c r="B2" s="196"/>
      <c r="C2" s="455"/>
      <c r="D2" s="458"/>
      <c r="E2" s="458"/>
      <c r="F2" s="458" t="s">
        <v>241</v>
      </c>
      <c r="G2" s="458"/>
      <c r="H2" s="458"/>
      <c r="I2" s="458"/>
      <c r="J2" s="59" t="s">
        <v>2</v>
      </c>
      <c r="K2" s="61" t="s">
        <v>305</v>
      </c>
      <c r="L2" s="62"/>
    </row>
    <row r="3" spans="1:12" s="3" customFormat="1" ht="18" customHeight="1" x14ac:dyDescent="0.15">
      <c r="A3" s="482" t="s">
        <v>174</v>
      </c>
      <c r="B3" s="456"/>
      <c r="C3" s="459"/>
      <c r="D3" s="63"/>
      <c r="E3" s="63"/>
      <c r="F3" s="63"/>
      <c r="G3" s="63"/>
      <c r="H3" s="63"/>
      <c r="I3" s="63"/>
      <c r="J3" s="54" t="s">
        <v>14</v>
      </c>
      <c r="K3" s="24"/>
      <c r="L3" s="125" t="s">
        <v>153</v>
      </c>
    </row>
    <row r="4" spans="1:12" s="3" customFormat="1" ht="18" customHeight="1" thickBot="1" x14ac:dyDescent="0.2">
      <c r="A4" s="128" t="s">
        <v>1</v>
      </c>
      <c r="B4" s="56">
        <f ca="1">TODAY()</f>
        <v>43833</v>
      </c>
      <c r="C4" s="57"/>
      <c r="D4" s="57"/>
      <c r="E4" s="57"/>
      <c r="F4" s="57"/>
      <c r="G4" s="57"/>
      <c r="H4" s="57"/>
      <c r="I4" s="57"/>
      <c r="J4" s="88" t="s">
        <v>135</v>
      </c>
      <c r="K4" s="57"/>
      <c r="L4" s="250" t="s">
        <v>175</v>
      </c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 t="s">
        <v>55</v>
      </c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 t="s">
        <v>55</v>
      </c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ht="62.25" customHeight="1" thickBot="1" x14ac:dyDescent="0.2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3"/>
    </row>
    <row r="34" spans="1:12" s="1" customFormat="1" x14ac:dyDescent="0.15"/>
  </sheetData>
  <mergeCells count="1">
    <mergeCell ref="J1:L1"/>
  </mergeCells>
  <phoneticPr fontId="26" type="noConversion"/>
  <printOptions horizontalCentered="1"/>
  <pageMargins left="0.39370078740157483" right="0.39370078740157483" top="0.39370078740157483" bottom="0.35433070866141736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S193"/>
  <sheetViews>
    <sheetView showGridLines="0" view="pageBreakPreview" topLeftCell="A68" zoomScale="70" zoomScaleNormal="60" zoomScaleSheetLayoutView="70" workbookViewId="0">
      <selection activeCell="F45" sqref="F45:F69"/>
    </sheetView>
  </sheetViews>
  <sheetFormatPr defaultColWidth="12" defaultRowHeight="30" x14ac:dyDescent="0.45"/>
  <cols>
    <col min="1" max="1" width="5.1640625" customWidth="1"/>
    <col min="2" max="2" width="12.5" customWidth="1"/>
    <col min="3" max="3" width="16.83203125" customWidth="1"/>
    <col min="4" max="4" width="14.33203125" customWidth="1"/>
    <col min="5" max="5" width="36" customWidth="1"/>
    <col min="6" max="6" width="60.6640625" bestFit="1" customWidth="1"/>
    <col min="7" max="7" width="18.83203125" customWidth="1"/>
    <col min="8" max="8" width="15.33203125" style="282" hidden="1" customWidth="1"/>
    <col min="9" max="9" width="16.5" style="282" hidden="1" customWidth="1"/>
    <col min="10" max="10" width="16" style="282" customWidth="1"/>
    <col min="11" max="11" width="16" style="290" customWidth="1"/>
    <col min="12" max="12" width="15.33203125" style="641" customWidth="1"/>
    <col min="13" max="13" width="15.33203125" style="662" customWidth="1"/>
    <col min="14" max="16" width="15.33203125" customWidth="1"/>
    <col min="17" max="17" width="8.83203125" customWidth="1"/>
    <col min="18" max="18" width="12.6640625" customWidth="1"/>
  </cols>
  <sheetData>
    <row r="1" spans="1:19" s="1" customFormat="1" ht="42" customHeight="1" x14ac:dyDescent="0.15">
      <c r="A1" s="64"/>
      <c r="B1" s="65"/>
      <c r="C1" s="65"/>
      <c r="D1" s="730" t="s">
        <v>16</v>
      </c>
      <c r="E1" s="730"/>
      <c r="F1" s="730"/>
      <c r="G1" s="730"/>
      <c r="H1" s="730"/>
      <c r="I1" s="730"/>
      <c r="J1" s="730"/>
      <c r="K1" s="730"/>
      <c r="L1" s="730"/>
      <c r="M1" s="730"/>
      <c r="N1" s="66" t="str">
        <f>'TECHNICAL SHEET GARMENT'!J1</f>
        <v>WINTER 2018/19</v>
      </c>
      <c r="O1" s="65"/>
      <c r="P1" s="65"/>
      <c r="Q1" s="67"/>
      <c r="R1" s="6"/>
    </row>
    <row r="2" spans="1:19" s="4" customFormat="1" x14ac:dyDescent="0.15">
      <c r="A2" s="74"/>
      <c r="B2" s="69" t="str">
        <f>'TECHNICAL SHEET GARMENT'!A2</f>
        <v>LFV11412</v>
      </c>
      <c r="C2" s="68"/>
      <c r="D2" s="68"/>
      <c r="E2" s="147"/>
      <c r="F2" s="68"/>
      <c r="G2" s="291" t="str">
        <f>'TECHNICAL SHEET GARMENT'!F2</f>
        <v>TRACK 3in1 LOFT JKT</v>
      </c>
      <c r="H2" s="283"/>
      <c r="I2" s="283"/>
      <c r="J2" s="283"/>
      <c r="K2" s="278"/>
      <c r="L2" s="616"/>
      <c r="M2" s="650"/>
      <c r="N2" s="68" t="s">
        <v>2</v>
      </c>
      <c r="O2" s="69" t="str">
        <f>'TECHNICAL SHEET GARMENT'!K2</f>
        <v>V1BULK</v>
      </c>
      <c r="P2" s="68"/>
      <c r="Q2" s="70"/>
      <c r="R2" s="8"/>
    </row>
    <row r="3" spans="1:19" s="3" customFormat="1" x14ac:dyDescent="0.15">
      <c r="A3" s="462"/>
      <c r="B3" s="122" t="str">
        <f>'TECHNICAL SHEET GARMENT'!A3</f>
        <v>FABRIC / SUPPLIER: 06302 / LIBOLON</v>
      </c>
      <c r="C3" s="71"/>
      <c r="D3" s="71"/>
      <c r="E3" s="71"/>
      <c r="F3" s="71"/>
      <c r="G3" s="71"/>
      <c r="H3" s="284"/>
      <c r="I3" s="284"/>
      <c r="J3" s="284"/>
      <c r="K3" s="302"/>
      <c r="L3" s="616"/>
      <c r="M3" s="650"/>
      <c r="N3" s="71" t="s">
        <v>14</v>
      </c>
      <c r="O3" s="77"/>
      <c r="P3" s="239" t="str">
        <f>'TECHNICAL SHEET GARMENT'!L3</f>
        <v>Marjorie</v>
      </c>
      <c r="Q3" s="80"/>
      <c r="R3" s="24"/>
    </row>
    <row r="4" spans="1:19" s="3" customFormat="1" ht="30.75" thickBot="1" x14ac:dyDescent="0.2">
      <c r="A4" s="78"/>
      <c r="B4" s="183" t="s">
        <v>1</v>
      </c>
      <c r="C4" s="72">
        <f ca="1">'TECHNICAL SHEET GARMENT'!B4</f>
        <v>43833</v>
      </c>
      <c r="D4" s="73"/>
      <c r="E4" s="73"/>
      <c r="F4" s="73"/>
      <c r="G4" s="73"/>
      <c r="H4" s="285"/>
      <c r="I4" s="285"/>
      <c r="J4" s="285"/>
      <c r="K4" s="303"/>
      <c r="L4" s="617"/>
      <c r="M4" s="651"/>
      <c r="N4" s="96" t="str">
        <f>'TECHNICAL SHEET GARMENT'!J4</f>
        <v xml:space="preserve">SUPPLIER : </v>
      </c>
      <c r="O4" s="79"/>
      <c r="P4" s="434" t="str">
        <f>'TECHNICAL SHEET GARMENT'!L4</f>
        <v>PRIMA CHANNEL</v>
      </c>
      <c r="Q4" s="81"/>
      <c r="R4" s="24"/>
    </row>
    <row r="5" spans="1:19" s="1" customFormat="1" ht="15.75" customHeight="1" x14ac:dyDescent="0.15">
      <c r="A5" s="31"/>
      <c r="B5" s="131"/>
      <c r="C5" s="27"/>
      <c r="D5" s="27"/>
      <c r="E5" s="27"/>
      <c r="F5" s="27"/>
      <c r="G5" s="27"/>
      <c r="H5" s="279"/>
      <c r="I5" s="279"/>
      <c r="J5" s="279"/>
      <c r="K5" s="289"/>
      <c r="L5" s="618"/>
      <c r="M5" s="652"/>
      <c r="N5" s="45"/>
      <c r="O5" s="45"/>
      <c r="P5" s="45"/>
      <c r="Q5" s="46"/>
      <c r="R5" s="6"/>
    </row>
    <row r="6" spans="1:19" ht="39" thickBot="1" x14ac:dyDescent="0.6">
      <c r="A6" s="133"/>
      <c r="B6" s="23"/>
      <c r="C6" s="30" t="s">
        <v>17</v>
      </c>
      <c r="D6" s="23"/>
      <c r="E6" s="23"/>
      <c r="F6" s="23"/>
      <c r="G6" s="23"/>
      <c r="H6" s="280"/>
      <c r="I6" s="280"/>
      <c r="J6" s="686" t="s">
        <v>360</v>
      </c>
      <c r="K6" s="686"/>
      <c r="L6" s="687" t="s">
        <v>361</v>
      </c>
      <c r="M6" s="653"/>
      <c r="N6" s="23"/>
      <c r="O6" s="23"/>
      <c r="P6" s="23"/>
      <c r="Q6" s="134"/>
      <c r="R6" s="23"/>
    </row>
    <row r="7" spans="1:19" s="114" customFormat="1" ht="58.5" customHeight="1" x14ac:dyDescent="0.25">
      <c r="A7" s="161"/>
      <c r="B7" s="732" t="s">
        <v>375</v>
      </c>
      <c r="C7" s="733"/>
      <c r="D7" s="733"/>
      <c r="E7" s="733"/>
      <c r="F7" s="734"/>
      <c r="G7" s="231" t="s">
        <v>18</v>
      </c>
      <c r="H7" s="232" t="s">
        <v>159</v>
      </c>
      <c r="I7" s="541" t="s">
        <v>252</v>
      </c>
      <c r="J7" s="475" t="s">
        <v>251</v>
      </c>
      <c r="K7" s="233" t="s">
        <v>303</v>
      </c>
      <c r="L7" s="649" t="s">
        <v>304</v>
      </c>
      <c r="M7" s="654"/>
      <c r="N7" s="233"/>
      <c r="O7" s="233"/>
      <c r="P7" s="367"/>
      <c r="Q7" s="162"/>
      <c r="R7" s="28"/>
      <c r="S7" s="28"/>
    </row>
    <row r="8" spans="1:19" x14ac:dyDescent="0.15">
      <c r="A8" s="133"/>
      <c r="B8" s="260" t="s">
        <v>25</v>
      </c>
      <c r="C8" s="104"/>
      <c r="D8" s="104"/>
      <c r="E8" s="104"/>
      <c r="F8" s="104"/>
      <c r="G8" s="184"/>
      <c r="H8" s="281"/>
      <c r="I8" s="281"/>
      <c r="J8" s="556" t="s">
        <v>10</v>
      </c>
      <c r="K8" s="575" t="s">
        <v>10</v>
      </c>
      <c r="L8" s="619" t="s">
        <v>10</v>
      </c>
      <c r="M8" s="655"/>
      <c r="N8" s="143"/>
      <c r="O8" s="143"/>
      <c r="P8" s="234"/>
      <c r="Q8" s="134"/>
      <c r="R8" s="23"/>
    </row>
    <row r="9" spans="1:19" s="114" customFormat="1" x14ac:dyDescent="0.25">
      <c r="A9" s="161"/>
      <c r="B9" s="346" t="s">
        <v>35</v>
      </c>
      <c r="C9" s="484" t="s">
        <v>161</v>
      </c>
      <c r="D9" s="347"/>
      <c r="E9" s="485"/>
      <c r="F9" s="663" t="s">
        <v>328</v>
      </c>
      <c r="G9" s="185" t="s">
        <v>21</v>
      </c>
      <c r="H9" s="448">
        <v>41</v>
      </c>
      <c r="I9" s="469">
        <v>40</v>
      </c>
      <c r="J9" s="448">
        <v>40</v>
      </c>
      <c r="K9" s="557">
        <v>39</v>
      </c>
      <c r="L9" s="620">
        <v>40</v>
      </c>
      <c r="M9" s="656">
        <f>K9-L9</f>
        <v>-1</v>
      </c>
      <c r="N9" s="273"/>
      <c r="O9" s="272"/>
      <c r="P9" s="359"/>
      <c r="Q9" s="162"/>
      <c r="R9" s="28"/>
      <c r="S9" s="28"/>
    </row>
    <row r="10" spans="1:19" s="114" customFormat="1" x14ac:dyDescent="0.25">
      <c r="A10" s="161"/>
      <c r="B10" s="333" t="s">
        <v>36</v>
      </c>
      <c r="C10" s="486" t="s">
        <v>19</v>
      </c>
      <c r="D10" s="326"/>
      <c r="E10" s="487"/>
      <c r="F10" s="664" t="s">
        <v>329</v>
      </c>
      <c r="G10" s="185" t="s">
        <v>20</v>
      </c>
      <c r="H10" s="449">
        <v>59</v>
      </c>
      <c r="I10" s="469">
        <v>59</v>
      </c>
      <c r="J10" s="449">
        <v>59</v>
      </c>
      <c r="K10" s="557">
        <v>59</v>
      </c>
      <c r="L10" s="621">
        <v>59</v>
      </c>
      <c r="M10" s="656"/>
      <c r="N10" s="274"/>
      <c r="O10" s="272"/>
      <c r="P10" s="359"/>
      <c r="Q10" s="162"/>
      <c r="R10" s="28"/>
      <c r="S10" s="28"/>
    </row>
    <row r="11" spans="1:19" s="114" customFormat="1" x14ac:dyDescent="0.25">
      <c r="A11" s="161"/>
      <c r="B11" s="333" t="s">
        <v>37</v>
      </c>
      <c r="C11" s="486" t="s">
        <v>162</v>
      </c>
      <c r="D11" s="326"/>
      <c r="E11" s="487"/>
      <c r="F11" s="664" t="s">
        <v>330</v>
      </c>
      <c r="G11" s="185" t="s">
        <v>20</v>
      </c>
      <c r="H11" s="449">
        <v>57</v>
      </c>
      <c r="I11" s="469" t="s">
        <v>229</v>
      </c>
      <c r="J11" s="449">
        <v>57</v>
      </c>
      <c r="K11" s="557">
        <v>57</v>
      </c>
      <c r="L11" s="621">
        <v>57</v>
      </c>
      <c r="M11" s="656"/>
      <c r="N11" s="274"/>
      <c r="O11" s="272"/>
      <c r="P11" s="359"/>
      <c r="Q11" s="162"/>
      <c r="R11" s="28"/>
      <c r="S11" s="28"/>
    </row>
    <row r="12" spans="1:19" s="406" customFormat="1" x14ac:dyDescent="0.25">
      <c r="A12" s="401"/>
      <c r="B12" s="333" t="s">
        <v>115</v>
      </c>
      <c r="C12" s="486" t="s">
        <v>116</v>
      </c>
      <c r="D12" s="326"/>
      <c r="E12" s="487"/>
      <c r="F12" s="664" t="s">
        <v>331</v>
      </c>
      <c r="G12" s="191" t="s">
        <v>20</v>
      </c>
      <c r="H12" s="449">
        <v>57</v>
      </c>
      <c r="I12" s="372" t="s">
        <v>229</v>
      </c>
      <c r="J12" s="449">
        <v>57</v>
      </c>
      <c r="K12" s="558">
        <v>57</v>
      </c>
      <c r="L12" s="621">
        <v>57</v>
      </c>
      <c r="M12" s="656"/>
      <c r="N12" s="402"/>
      <c r="O12" s="373"/>
      <c r="P12" s="403"/>
      <c r="Q12" s="404"/>
      <c r="R12" s="405"/>
      <c r="S12" s="405"/>
    </row>
    <row r="13" spans="1:19" s="114" customFormat="1" x14ac:dyDescent="0.25">
      <c r="A13" s="161"/>
      <c r="B13" s="336" t="s">
        <v>112</v>
      </c>
      <c r="C13" s="355" t="s">
        <v>117</v>
      </c>
      <c r="D13" s="351"/>
      <c r="E13" s="488"/>
      <c r="F13" s="665" t="s">
        <v>332</v>
      </c>
      <c r="G13" s="185" t="s">
        <v>20</v>
      </c>
      <c r="H13" s="449">
        <v>74</v>
      </c>
      <c r="I13" s="469">
        <v>74</v>
      </c>
      <c r="J13" s="449">
        <v>74</v>
      </c>
      <c r="K13" s="557">
        <v>74</v>
      </c>
      <c r="L13" s="621">
        <v>74</v>
      </c>
      <c r="M13" s="656"/>
      <c r="N13" s="274"/>
      <c r="O13" s="272"/>
      <c r="P13" s="359"/>
      <c r="Q13" s="162"/>
      <c r="S13" s="28"/>
    </row>
    <row r="14" spans="1:19" s="114" customFormat="1" x14ac:dyDescent="0.25">
      <c r="A14" s="161"/>
      <c r="B14" s="352" t="s">
        <v>33</v>
      </c>
      <c r="C14" s="489" t="s">
        <v>38</v>
      </c>
      <c r="D14" s="488"/>
      <c r="E14" s="488"/>
      <c r="F14" s="666" t="s">
        <v>333</v>
      </c>
      <c r="G14" s="342" t="s">
        <v>118</v>
      </c>
      <c r="H14" s="449">
        <v>12.5</v>
      </c>
      <c r="I14" s="469">
        <v>13</v>
      </c>
      <c r="J14" s="449">
        <v>12.5</v>
      </c>
      <c r="K14" s="557">
        <v>13</v>
      </c>
      <c r="L14" s="621">
        <v>12.5</v>
      </c>
      <c r="M14" s="656">
        <f t="shared" ref="M14:M38" si="0">K14-L14</f>
        <v>0.5</v>
      </c>
      <c r="N14" s="274"/>
      <c r="O14" s="272"/>
      <c r="P14" s="359"/>
      <c r="Q14" s="162"/>
      <c r="S14" s="28"/>
    </row>
    <row r="15" spans="1:19" s="114" customFormat="1" x14ac:dyDescent="0.25">
      <c r="A15" s="161"/>
      <c r="B15" s="451" t="s">
        <v>151</v>
      </c>
      <c r="C15" s="490" t="s">
        <v>163</v>
      </c>
      <c r="D15" s="491"/>
      <c r="E15" s="491"/>
      <c r="F15" s="667" t="s">
        <v>334</v>
      </c>
      <c r="G15" s="492" t="s">
        <v>118</v>
      </c>
      <c r="H15" s="449">
        <v>25</v>
      </c>
      <c r="I15" s="469">
        <v>28</v>
      </c>
      <c r="J15" s="449">
        <v>25</v>
      </c>
      <c r="K15" s="557">
        <v>25.5</v>
      </c>
      <c r="L15" s="621">
        <v>25</v>
      </c>
      <c r="M15" s="656">
        <f t="shared" si="0"/>
        <v>0.5</v>
      </c>
      <c r="N15" s="274"/>
      <c r="O15" s="272"/>
      <c r="P15" s="359"/>
      <c r="Q15" s="162"/>
      <c r="S15" s="28"/>
    </row>
    <row r="16" spans="1:19" s="114" customFormat="1" x14ac:dyDescent="0.25">
      <c r="A16" s="161"/>
      <c r="B16" s="333" t="s">
        <v>39</v>
      </c>
      <c r="C16" s="486" t="s">
        <v>24</v>
      </c>
      <c r="D16" s="326"/>
      <c r="E16" s="487"/>
      <c r="F16" s="665" t="s">
        <v>335</v>
      </c>
      <c r="G16" s="185" t="s">
        <v>21</v>
      </c>
      <c r="H16" s="448">
        <v>24.5</v>
      </c>
      <c r="I16" s="469" t="s">
        <v>230</v>
      </c>
      <c r="J16" s="448">
        <v>24.5</v>
      </c>
      <c r="K16" s="557">
        <v>24.5</v>
      </c>
      <c r="L16" s="620">
        <v>24.5</v>
      </c>
      <c r="M16" s="656"/>
      <c r="N16" s="274"/>
      <c r="O16" s="272"/>
      <c r="P16" s="359"/>
      <c r="Q16" s="162"/>
      <c r="R16" s="28"/>
      <c r="S16" s="28"/>
    </row>
    <row r="17" spans="1:19" s="114" customFormat="1" x14ac:dyDescent="0.25">
      <c r="A17" s="161"/>
      <c r="B17" s="333" t="s">
        <v>40</v>
      </c>
      <c r="C17" s="486" t="s">
        <v>119</v>
      </c>
      <c r="D17" s="326"/>
      <c r="E17" s="487"/>
      <c r="F17" s="665" t="s">
        <v>336</v>
      </c>
      <c r="G17" s="185" t="s">
        <v>21</v>
      </c>
      <c r="H17" s="448">
        <v>19.5</v>
      </c>
      <c r="I17" s="469" t="s">
        <v>231</v>
      </c>
      <c r="J17" s="448">
        <v>19.5</v>
      </c>
      <c r="K17" s="557">
        <v>20</v>
      </c>
      <c r="L17" s="620">
        <v>19.5</v>
      </c>
      <c r="M17" s="656">
        <f t="shared" si="0"/>
        <v>0.5</v>
      </c>
      <c r="N17" s="274"/>
      <c r="O17" s="272"/>
      <c r="P17" s="359"/>
      <c r="Q17" s="162"/>
      <c r="R17" s="28"/>
      <c r="S17" s="28"/>
    </row>
    <row r="18" spans="1:19" s="114" customFormat="1" x14ac:dyDescent="0.25">
      <c r="A18" s="161"/>
      <c r="B18" s="333" t="s">
        <v>42</v>
      </c>
      <c r="C18" s="486" t="s">
        <v>121</v>
      </c>
      <c r="D18" s="326"/>
      <c r="E18" s="487"/>
      <c r="F18" s="665" t="s">
        <v>337</v>
      </c>
      <c r="G18" s="185" t="s">
        <v>21</v>
      </c>
      <c r="H18" s="448">
        <v>14.5</v>
      </c>
      <c r="I18" s="469">
        <v>15</v>
      </c>
      <c r="J18" s="448">
        <v>14.5</v>
      </c>
      <c r="K18" s="557">
        <v>14.5</v>
      </c>
      <c r="L18" s="620">
        <v>14.5</v>
      </c>
      <c r="M18" s="656"/>
      <c r="N18" s="274"/>
      <c r="O18" s="272"/>
      <c r="P18" s="359"/>
      <c r="Q18" s="162"/>
      <c r="R18" s="28"/>
      <c r="S18" s="28"/>
    </row>
    <row r="19" spans="1:19" s="114" customFormat="1" x14ac:dyDescent="0.25">
      <c r="A19" s="161"/>
      <c r="B19" s="352" t="s">
        <v>43</v>
      </c>
      <c r="C19" s="501" t="s">
        <v>44</v>
      </c>
      <c r="D19" s="354"/>
      <c r="E19" s="502"/>
      <c r="F19" s="668" t="s">
        <v>339</v>
      </c>
      <c r="G19" s="249" t="s">
        <v>20</v>
      </c>
      <c r="H19" s="448">
        <v>67</v>
      </c>
      <c r="I19" s="470" t="s">
        <v>232</v>
      </c>
      <c r="J19" s="448">
        <v>67</v>
      </c>
      <c r="K19" s="559">
        <v>67</v>
      </c>
      <c r="L19" s="620">
        <v>67</v>
      </c>
      <c r="M19" s="656"/>
      <c r="N19" s="157"/>
      <c r="O19" s="175"/>
      <c r="P19" s="360"/>
      <c r="Q19" s="162"/>
      <c r="R19" s="28"/>
      <c r="S19" s="28"/>
    </row>
    <row r="20" spans="1:19" s="114" customFormat="1" x14ac:dyDescent="0.25">
      <c r="A20" s="161"/>
      <c r="B20" s="260" t="s">
        <v>26</v>
      </c>
      <c r="C20" s="104"/>
      <c r="D20" s="104"/>
      <c r="E20" s="104"/>
      <c r="F20" s="674"/>
      <c r="G20" s="248"/>
      <c r="H20" s="305"/>
      <c r="I20" s="471"/>
      <c r="J20" s="305"/>
      <c r="K20" s="560"/>
      <c r="L20" s="622"/>
      <c r="M20" s="258"/>
      <c r="N20" s="143"/>
      <c r="O20" s="370"/>
      <c r="P20" s="361"/>
      <c r="Q20" s="162"/>
      <c r="R20" s="28"/>
      <c r="S20" s="28"/>
    </row>
    <row r="21" spans="1:19" s="114" customFormat="1" x14ac:dyDescent="0.25">
      <c r="A21" s="161"/>
      <c r="B21" s="346" t="s">
        <v>45</v>
      </c>
      <c r="C21" s="494" t="s">
        <v>164</v>
      </c>
      <c r="D21" s="347"/>
      <c r="E21" s="485"/>
      <c r="F21" s="663" t="s">
        <v>340</v>
      </c>
      <c r="G21" s="342" t="s">
        <v>21</v>
      </c>
      <c r="H21" s="448">
        <v>45</v>
      </c>
      <c r="I21" s="472" t="s">
        <v>233</v>
      </c>
      <c r="J21" s="448">
        <v>45</v>
      </c>
      <c r="K21" s="561">
        <v>45</v>
      </c>
      <c r="L21" s="620">
        <v>45</v>
      </c>
      <c r="M21" s="656"/>
      <c r="N21" s="146"/>
      <c r="O21" s="287"/>
      <c r="P21" s="360"/>
      <c r="Q21" s="162"/>
      <c r="R21" s="28"/>
      <c r="S21" s="28"/>
    </row>
    <row r="22" spans="1:19" s="114" customFormat="1" x14ac:dyDescent="0.25">
      <c r="A22" s="161"/>
      <c r="B22" s="503" t="s">
        <v>9</v>
      </c>
      <c r="C22" s="504" t="s">
        <v>22</v>
      </c>
      <c r="D22" s="354"/>
      <c r="E22" s="502"/>
      <c r="F22" s="670" t="s">
        <v>341</v>
      </c>
      <c r="G22" s="342" t="s">
        <v>20</v>
      </c>
      <c r="H22" s="448">
        <v>74</v>
      </c>
      <c r="I22" s="472">
        <v>74</v>
      </c>
      <c r="J22" s="448">
        <v>74</v>
      </c>
      <c r="K22" s="561">
        <v>74</v>
      </c>
      <c r="L22" s="620">
        <v>74</v>
      </c>
      <c r="M22" s="656"/>
      <c r="N22" s="157"/>
      <c r="O22" s="287"/>
      <c r="P22" s="362"/>
      <c r="Q22" s="162"/>
      <c r="R22" s="28"/>
      <c r="S22" s="28"/>
    </row>
    <row r="23" spans="1:19" s="114" customFormat="1" x14ac:dyDescent="0.25">
      <c r="A23" s="161"/>
      <c r="B23" s="260" t="s">
        <v>27</v>
      </c>
      <c r="C23" s="104"/>
      <c r="D23" s="104"/>
      <c r="E23" s="104"/>
      <c r="F23" s="674"/>
      <c r="G23" s="248"/>
      <c r="H23" s="305"/>
      <c r="I23" s="471"/>
      <c r="J23" s="305"/>
      <c r="K23" s="560"/>
      <c r="L23" s="622"/>
      <c r="M23" s="258"/>
      <c r="N23" s="143"/>
      <c r="O23" s="370"/>
      <c r="P23" s="361"/>
      <c r="Q23" s="162"/>
      <c r="R23" s="28"/>
      <c r="S23" s="28"/>
    </row>
    <row r="24" spans="1:19" s="114" customFormat="1" x14ac:dyDescent="0.25">
      <c r="A24" s="161"/>
      <c r="B24" s="329" t="s">
        <v>108</v>
      </c>
      <c r="C24" s="331" t="s">
        <v>109</v>
      </c>
      <c r="D24" s="179"/>
      <c r="E24" s="145"/>
      <c r="F24" s="671" t="s">
        <v>342</v>
      </c>
      <c r="G24" s="185" t="s">
        <v>21</v>
      </c>
      <c r="H24" s="448">
        <v>22</v>
      </c>
      <c r="I24" s="472">
        <v>24</v>
      </c>
      <c r="J24" s="448">
        <v>22</v>
      </c>
      <c r="K24" s="562">
        <v>23</v>
      </c>
      <c r="L24" s="620">
        <v>22</v>
      </c>
      <c r="M24" s="656">
        <f t="shared" si="0"/>
        <v>1</v>
      </c>
      <c r="N24" s="286"/>
      <c r="O24" s="286"/>
      <c r="P24" s="363"/>
      <c r="Q24" s="162"/>
      <c r="R24" s="28"/>
      <c r="S24" s="28"/>
    </row>
    <row r="25" spans="1:19" s="114" customFormat="1" x14ac:dyDescent="0.25">
      <c r="A25" s="161"/>
      <c r="B25" s="329" t="s">
        <v>110</v>
      </c>
      <c r="C25" s="331" t="s">
        <v>111</v>
      </c>
      <c r="D25" s="179"/>
      <c r="E25" s="145"/>
      <c r="F25" s="671" t="s">
        <v>343</v>
      </c>
      <c r="G25" s="185" t="s">
        <v>21</v>
      </c>
      <c r="H25" s="448">
        <v>9</v>
      </c>
      <c r="I25" s="368">
        <v>9</v>
      </c>
      <c r="J25" s="448">
        <v>9</v>
      </c>
      <c r="K25" s="562">
        <v>9</v>
      </c>
      <c r="L25" s="620">
        <v>9</v>
      </c>
      <c r="M25" s="656"/>
      <c r="N25" s="286"/>
      <c r="O25" s="286"/>
      <c r="P25" s="363"/>
      <c r="Q25" s="162"/>
      <c r="R25" s="28"/>
      <c r="S25" s="28"/>
    </row>
    <row r="26" spans="1:19" s="114" customFormat="1" x14ac:dyDescent="0.25">
      <c r="A26" s="161"/>
      <c r="B26" s="140" t="s">
        <v>46</v>
      </c>
      <c r="C26" s="144" t="s">
        <v>47</v>
      </c>
      <c r="D26" s="179"/>
      <c r="E26" s="145"/>
      <c r="F26" s="671" t="s">
        <v>344</v>
      </c>
      <c r="G26" s="185" t="s">
        <v>20</v>
      </c>
      <c r="H26" s="448">
        <v>56</v>
      </c>
      <c r="I26" s="469">
        <v>56</v>
      </c>
      <c r="J26" s="448">
        <v>56</v>
      </c>
      <c r="K26" s="557">
        <v>56.5</v>
      </c>
      <c r="L26" s="620">
        <v>56</v>
      </c>
      <c r="M26" s="656">
        <f t="shared" si="0"/>
        <v>0.5</v>
      </c>
      <c r="N26" s="273"/>
      <c r="O26" s="272"/>
      <c r="P26" s="359"/>
      <c r="Q26" s="162"/>
      <c r="R26" s="28"/>
      <c r="S26" s="28"/>
    </row>
    <row r="27" spans="1:19" s="114" customFormat="1" x14ac:dyDescent="0.25">
      <c r="A27" s="161"/>
      <c r="B27" s="140" t="s">
        <v>48</v>
      </c>
      <c r="C27" s="353" t="s">
        <v>49</v>
      </c>
      <c r="D27" s="83"/>
      <c r="E27" s="142"/>
      <c r="F27" s="665" t="s">
        <v>345</v>
      </c>
      <c r="G27" s="185" t="s">
        <v>20</v>
      </c>
      <c r="H27" s="448">
        <v>55</v>
      </c>
      <c r="I27" s="469">
        <v>55</v>
      </c>
      <c r="J27" s="448">
        <v>55</v>
      </c>
      <c r="K27" s="557">
        <v>56.5</v>
      </c>
      <c r="L27" s="620">
        <v>55</v>
      </c>
      <c r="M27" s="656">
        <f t="shared" si="0"/>
        <v>1.5</v>
      </c>
      <c r="N27" s="271"/>
      <c r="O27" s="272"/>
      <c r="P27" s="359"/>
      <c r="Q27" s="162"/>
      <c r="R27" s="28"/>
      <c r="S27" s="28"/>
    </row>
    <row r="28" spans="1:19" x14ac:dyDescent="0.15">
      <c r="A28" s="133"/>
      <c r="B28" s="140" t="s">
        <v>50</v>
      </c>
      <c r="C28" s="353" t="s">
        <v>28</v>
      </c>
      <c r="D28" s="83"/>
      <c r="E28" s="142"/>
      <c r="F28" s="665" t="s">
        <v>346</v>
      </c>
      <c r="G28" s="185" t="s">
        <v>21</v>
      </c>
      <c r="H28" s="448">
        <v>9</v>
      </c>
      <c r="I28" s="272">
        <v>9</v>
      </c>
      <c r="J28" s="448">
        <v>9</v>
      </c>
      <c r="K28" s="557">
        <v>9</v>
      </c>
      <c r="L28" s="620">
        <v>9</v>
      </c>
      <c r="M28" s="656"/>
      <c r="N28" s="271"/>
      <c r="O28" s="272"/>
      <c r="P28" s="359"/>
      <c r="Q28" s="134"/>
      <c r="R28" s="23"/>
    </row>
    <row r="29" spans="1:19" s="114" customFormat="1" x14ac:dyDescent="0.25">
      <c r="A29" s="161"/>
      <c r="B29" s="235" t="s">
        <v>51</v>
      </c>
      <c r="C29" s="139" t="s">
        <v>34</v>
      </c>
      <c r="D29" s="155"/>
      <c r="E29" s="156"/>
      <c r="F29" s="670" t="s">
        <v>347</v>
      </c>
      <c r="G29" s="185" t="s">
        <v>21</v>
      </c>
      <c r="H29" s="447">
        <v>9</v>
      </c>
      <c r="I29" s="272">
        <v>9</v>
      </c>
      <c r="J29" s="447">
        <v>9</v>
      </c>
      <c r="K29" s="557">
        <v>9</v>
      </c>
      <c r="L29" s="623">
        <v>9</v>
      </c>
      <c r="M29" s="656"/>
      <c r="N29" s="271"/>
      <c r="O29" s="272"/>
      <c r="P29" s="359"/>
      <c r="Q29" s="162"/>
      <c r="R29" s="28"/>
      <c r="S29" s="28"/>
    </row>
    <row r="30" spans="1:19" x14ac:dyDescent="0.15">
      <c r="A30" s="133"/>
      <c r="B30" s="260" t="s">
        <v>30</v>
      </c>
      <c r="C30" s="104"/>
      <c r="D30" s="104"/>
      <c r="E30" s="104"/>
      <c r="F30" s="674"/>
      <c r="G30" s="248"/>
      <c r="H30" s="305"/>
      <c r="I30" s="281"/>
      <c r="J30" s="305"/>
      <c r="K30" s="311"/>
      <c r="L30" s="622"/>
      <c r="M30" s="258"/>
      <c r="N30" s="143"/>
      <c r="O30" s="281"/>
      <c r="P30" s="361"/>
      <c r="Q30" s="134"/>
      <c r="R30" s="23"/>
    </row>
    <row r="31" spans="1:19" s="114" customFormat="1" x14ac:dyDescent="0.25">
      <c r="A31" s="161"/>
      <c r="B31" s="140" t="s">
        <v>52</v>
      </c>
      <c r="C31" s="144" t="s">
        <v>29</v>
      </c>
      <c r="D31" s="179"/>
      <c r="E31" s="145"/>
      <c r="F31" s="671" t="s">
        <v>350</v>
      </c>
      <c r="G31" s="185" t="s">
        <v>20</v>
      </c>
      <c r="H31" s="476">
        <v>50</v>
      </c>
      <c r="I31" s="160">
        <v>51</v>
      </c>
      <c r="J31" s="476">
        <v>50</v>
      </c>
      <c r="K31" s="563">
        <v>50.5</v>
      </c>
      <c r="L31" s="624">
        <v>50</v>
      </c>
      <c r="M31" s="656">
        <f t="shared" si="0"/>
        <v>0.5</v>
      </c>
      <c r="N31" s="115"/>
      <c r="O31" s="160"/>
      <c r="P31" s="360"/>
      <c r="Q31" s="162"/>
      <c r="R31" s="28"/>
      <c r="S31" s="28"/>
    </row>
    <row r="32" spans="1:19" s="114" customFormat="1" x14ac:dyDescent="0.25">
      <c r="A32" s="161"/>
      <c r="B32" s="140" t="s">
        <v>53</v>
      </c>
      <c r="C32" s="398" t="s">
        <v>147</v>
      </c>
      <c r="D32" s="83"/>
      <c r="E32" s="142"/>
      <c r="F32" s="675" t="s">
        <v>351</v>
      </c>
      <c r="G32" s="185" t="s">
        <v>21</v>
      </c>
      <c r="H32" s="476">
        <v>25</v>
      </c>
      <c r="I32" s="160">
        <v>25</v>
      </c>
      <c r="J32" s="476">
        <v>25</v>
      </c>
      <c r="K32" s="563">
        <v>25.5</v>
      </c>
      <c r="L32" s="624">
        <v>25</v>
      </c>
      <c r="M32" s="656">
        <f t="shared" si="0"/>
        <v>0.5</v>
      </c>
      <c r="N32" s="115"/>
      <c r="O32" s="160"/>
      <c r="P32" s="360"/>
      <c r="Q32" s="162"/>
      <c r="R32" s="28"/>
      <c r="S32" s="28"/>
    </row>
    <row r="33" spans="1:19" s="114" customFormat="1" x14ac:dyDescent="0.25">
      <c r="A33" s="161"/>
      <c r="B33" s="344" t="s">
        <v>148</v>
      </c>
      <c r="C33" s="328" t="s">
        <v>149</v>
      </c>
      <c r="D33" s="334"/>
      <c r="E33" s="335"/>
      <c r="F33" s="676" t="s">
        <v>352</v>
      </c>
      <c r="G33" s="445" t="s">
        <v>21</v>
      </c>
      <c r="H33" s="476">
        <v>34</v>
      </c>
      <c r="I33" s="160">
        <v>35</v>
      </c>
      <c r="J33" s="476">
        <v>34</v>
      </c>
      <c r="K33" s="563">
        <v>34.5</v>
      </c>
      <c r="L33" s="624">
        <v>34</v>
      </c>
      <c r="M33" s="656">
        <f t="shared" si="0"/>
        <v>0.5</v>
      </c>
      <c r="N33" s="115"/>
      <c r="O33" s="160"/>
      <c r="P33" s="360"/>
      <c r="Q33" s="162"/>
      <c r="R33" s="28"/>
      <c r="S33" s="28"/>
    </row>
    <row r="34" spans="1:19" s="114" customFormat="1" x14ac:dyDescent="0.25">
      <c r="A34" s="161"/>
      <c r="B34" s="329" t="s">
        <v>124</v>
      </c>
      <c r="C34" s="345" t="s">
        <v>125</v>
      </c>
      <c r="D34" s="326"/>
      <c r="E34" s="330"/>
      <c r="F34" s="677" t="s">
        <v>353</v>
      </c>
      <c r="G34" s="341" t="s">
        <v>21</v>
      </c>
      <c r="H34" s="476">
        <v>36</v>
      </c>
      <c r="I34" s="160">
        <v>35</v>
      </c>
      <c r="J34" s="476">
        <v>36</v>
      </c>
      <c r="K34" s="563">
        <v>35.5</v>
      </c>
      <c r="L34" s="624">
        <v>36</v>
      </c>
      <c r="M34" s="656">
        <f t="shared" si="0"/>
        <v>-0.5</v>
      </c>
      <c r="N34" s="115"/>
      <c r="O34" s="160"/>
      <c r="P34" s="360"/>
      <c r="Q34" s="162"/>
      <c r="R34" s="28"/>
      <c r="S34" s="28"/>
    </row>
    <row r="35" spans="1:19" s="114" customFormat="1" x14ac:dyDescent="0.25">
      <c r="A35" s="161"/>
      <c r="B35" s="329" t="s">
        <v>245</v>
      </c>
      <c r="C35" s="486" t="s">
        <v>247</v>
      </c>
      <c r="D35" s="326"/>
      <c r="E35" s="330"/>
      <c r="F35" s="678" t="s">
        <v>354</v>
      </c>
      <c r="G35" s="341" t="s">
        <v>21</v>
      </c>
      <c r="H35" s="476"/>
      <c r="I35" s="160">
        <v>49</v>
      </c>
      <c r="J35" s="543">
        <v>51</v>
      </c>
      <c r="K35" s="563">
        <v>50.2</v>
      </c>
      <c r="L35" s="620">
        <v>51</v>
      </c>
      <c r="M35" s="656">
        <f t="shared" si="0"/>
        <v>-0.79999999999999716</v>
      </c>
      <c r="N35" s="115"/>
      <c r="O35" s="160"/>
      <c r="P35" s="360"/>
      <c r="Q35" s="162"/>
      <c r="R35" s="28"/>
      <c r="S35" s="28"/>
    </row>
    <row r="36" spans="1:19" s="114" customFormat="1" x14ac:dyDescent="0.25">
      <c r="A36" s="161"/>
      <c r="B36" s="329" t="s">
        <v>165</v>
      </c>
      <c r="C36" s="486" t="s">
        <v>246</v>
      </c>
      <c r="D36" s="326"/>
      <c r="E36" s="330"/>
      <c r="F36" s="678" t="s">
        <v>355</v>
      </c>
      <c r="G36" s="341" t="s">
        <v>21</v>
      </c>
      <c r="H36" s="476"/>
      <c r="I36" s="160">
        <v>5.5</v>
      </c>
      <c r="J36" s="543">
        <v>7</v>
      </c>
      <c r="K36" s="563">
        <v>7</v>
      </c>
      <c r="L36" s="620">
        <v>7</v>
      </c>
      <c r="M36" s="656"/>
      <c r="N36" s="115"/>
      <c r="O36" s="160"/>
      <c r="P36" s="360"/>
      <c r="Q36" s="162"/>
      <c r="R36" s="28"/>
      <c r="S36" s="28"/>
    </row>
    <row r="37" spans="1:19" s="114" customFormat="1" x14ac:dyDescent="0.25">
      <c r="A37" s="161"/>
      <c r="B37" s="257" t="s">
        <v>103</v>
      </c>
      <c r="C37" s="105"/>
      <c r="D37" s="105"/>
      <c r="E37" s="105"/>
      <c r="F37" s="679"/>
      <c r="G37" s="240"/>
      <c r="H37" s="477"/>
      <c r="I37" s="446"/>
      <c r="J37" s="477"/>
      <c r="K37" s="564"/>
      <c r="L37" s="625"/>
      <c r="M37" s="258"/>
      <c r="N37" s="258"/>
      <c r="O37" s="258"/>
      <c r="P37" s="364"/>
      <c r="Q37" s="162"/>
      <c r="R37" s="28"/>
      <c r="S37" s="28"/>
    </row>
    <row r="38" spans="1:19" s="114" customFormat="1" ht="28.5" x14ac:dyDescent="0.25">
      <c r="A38" s="161"/>
      <c r="B38" s="329" t="s">
        <v>127</v>
      </c>
      <c r="C38" s="331" t="s">
        <v>128</v>
      </c>
      <c r="D38" s="339"/>
      <c r="E38" s="332"/>
      <c r="F38" s="680" t="s">
        <v>356</v>
      </c>
      <c r="G38" s="341" t="s">
        <v>21</v>
      </c>
      <c r="H38" s="450">
        <v>74</v>
      </c>
      <c r="I38" s="337">
        <v>74</v>
      </c>
      <c r="J38" s="450">
        <v>74</v>
      </c>
      <c r="K38" s="565">
        <v>73</v>
      </c>
      <c r="L38" s="626">
        <v>74</v>
      </c>
      <c r="M38" s="656">
        <f t="shared" si="0"/>
        <v>-1</v>
      </c>
      <c r="N38" s="338"/>
      <c r="O38" s="338"/>
      <c r="P38" s="338"/>
      <c r="Q38" s="162"/>
      <c r="R38" s="28"/>
      <c r="S38" s="28"/>
    </row>
    <row r="39" spans="1:19" s="114" customFormat="1" ht="28.5" x14ac:dyDescent="0.25">
      <c r="A39" s="161"/>
      <c r="B39" s="329"/>
      <c r="C39" s="495" t="s">
        <v>220</v>
      </c>
      <c r="D39" s="339"/>
      <c r="E39" s="496"/>
      <c r="F39" s="681" t="s">
        <v>357</v>
      </c>
      <c r="G39" s="341" t="s">
        <v>21</v>
      </c>
      <c r="H39" s="531">
        <v>70</v>
      </c>
      <c r="I39" s="337">
        <v>70</v>
      </c>
      <c r="J39" s="531">
        <v>70</v>
      </c>
      <c r="K39" s="565">
        <v>70</v>
      </c>
      <c r="L39" s="627">
        <v>70</v>
      </c>
      <c r="M39" s="656"/>
      <c r="N39" s="338"/>
      <c r="O39" s="338"/>
      <c r="P39" s="338"/>
      <c r="Q39" s="162"/>
      <c r="R39" s="28"/>
      <c r="S39" s="28"/>
    </row>
    <row r="40" spans="1:19" s="114" customFormat="1" ht="28.5" x14ac:dyDescent="0.25">
      <c r="A40" s="161"/>
      <c r="B40" s="329" t="s">
        <v>129</v>
      </c>
      <c r="C40" s="159" t="s">
        <v>221</v>
      </c>
      <c r="D40" s="532"/>
      <c r="E40" s="533"/>
      <c r="F40" s="682" t="s">
        <v>358</v>
      </c>
      <c r="G40" s="191" t="s">
        <v>21</v>
      </c>
      <c r="H40" s="450">
        <v>24</v>
      </c>
      <c r="I40" s="338">
        <v>24</v>
      </c>
      <c r="J40" s="450">
        <v>24</v>
      </c>
      <c r="K40" s="566">
        <v>24</v>
      </c>
      <c r="L40" s="626">
        <v>24</v>
      </c>
      <c r="M40" s="656"/>
      <c r="N40" s="338"/>
      <c r="O40" s="338"/>
      <c r="P40" s="338"/>
      <c r="Q40" s="162"/>
      <c r="R40" s="28"/>
      <c r="S40" s="28"/>
    </row>
    <row r="41" spans="1:19" s="114" customFormat="1" ht="30.75" thickBot="1" x14ac:dyDescent="0.3">
      <c r="A41" s="28"/>
      <c r="B41" s="534"/>
      <c r="C41" s="535" t="s">
        <v>222</v>
      </c>
      <c r="D41" s="536"/>
      <c r="E41" s="537"/>
      <c r="F41" s="683" t="s">
        <v>359</v>
      </c>
      <c r="G41" s="538" t="s">
        <v>21</v>
      </c>
      <c r="H41" s="539">
        <v>16</v>
      </c>
      <c r="I41" s="338">
        <v>16</v>
      </c>
      <c r="J41" s="539">
        <v>16</v>
      </c>
      <c r="K41" s="566">
        <v>16</v>
      </c>
      <c r="L41" s="628">
        <v>16</v>
      </c>
      <c r="M41" s="656"/>
      <c r="N41" s="338"/>
      <c r="O41" s="338"/>
      <c r="P41" s="338"/>
      <c r="Q41" s="28"/>
      <c r="R41" s="28"/>
      <c r="S41" s="28"/>
    </row>
    <row r="42" spans="1:19" s="114" customFormat="1" ht="39" thickBot="1" x14ac:dyDescent="0.6">
      <c r="A42" s="161"/>
      <c r="B42" s="457"/>
      <c r="C42" s="165"/>
      <c r="D42" s="10"/>
      <c r="E42" s="176"/>
      <c r="F42" s="176"/>
      <c r="G42" s="172"/>
      <c r="H42" s="176"/>
      <c r="I42" s="176"/>
      <c r="J42" s="686" t="s">
        <v>360</v>
      </c>
      <c r="K42" s="686"/>
      <c r="L42" s="687" t="s">
        <v>361</v>
      </c>
      <c r="M42" s="658"/>
      <c r="N42" s="173"/>
      <c r="O42" s="176"/>
      <c r="P42" s="190"/>
      <c r="Q42" s="162"/>
      <c r="R42" s="28"/>
      <c r="S42" s="28"/>
    </row>
    <row r="43" spans="1:19" s="114" customFormat="1" ht="57" x14ac:dyDescent="0.25">
      <c r="A43" s="161"/>
      <c r="B43" s="735" t="s">
        <v>374</v>
      </c>
      <c r="C43" s="736"/>
      <c r="D43" s="736"/>
      <c r="E43" s="736"/>
      <c r="F43" s="737"/>
      <c r="G43" s="237" t="s">
        <v>18</v>
      </c>
      <c r="H43" s="232" t="s">
        <v>159</v>
      </c>
      <c r="I43" s="541" t="s">
        <v>252</v>
      </c>
      <c r="J43" s="475" t="s">
        <v>251</v>
      </c>
      <c r="K43" s="233" t="s">
        <v>303</v>
      </c>
      <c r="L43" s="649" t="s">
        <v>304</v>
      </c>
      <c r="M43" s="654"/>
      <c r="N43" s="233"/>
      <c r="O43" s="233"/>
      <c r="P43" s="369"/>
      <c r="Q43" s="162"/>
      <c r="R43" s="28"/>
      <c r="S43" s="28"/>
    </row>
    <row r="44" spans="1:19" s="114" customFormat="1" x14ac:dyDescent="0.25">
      <c r="A44" s="161"/>
      <c r="B44" s="738" t="s">
        <v>113</v>
      </c>
      <c r="C44" s="739"/>
      <c r="D44" s="739"/>
      <c r="E44" s="739"/>
      <c r="F44" s="740"/>
      <c r="G44" s="184"/>
      <c r="H44" s="248"/>
      <c r="I44" s="143"/>
      <c r="J44" s="305"/>
      <c r="K44" s="575" t="s">
        <v>10</v>
      </c>
      <c r="L44" s="619" t="s">
        <v>10</v>
      </c>
      <c r="M44" s="655"/>
      <c r="N44" s="143"/>
      <c r="O44" s="143"/>
      <c r="P44" s="234"/>
      <c r="Q44" s="162"/>
      <c r="R44" s="28"/>
      <c r="S44" s="28"/>
    </row>
    <row r="45" spans="1:19" s="114" customFormat="1" x14ac:dyDescent="0.25">
      <c r="A45" s="161"/>
      <c r="B45" s="346" t="s">
        <v>35</v>
      </c>
      <c r="C45" s="484" t="s">
        <v>161</v>
      </c>
      <c r="D45" s="347"/>
      <c r="E45" s="485"/>
      <c r="F45" s="663" t="s">
        <v>328</v>
      </c>
      <c r="G45" s="185" t="s">
        <v>21</v>
      </c>
      <c r="H45" s="312">
        <v>43</v>
      </c>
      <c r="I45" s="307">
        <v>43</v>
      </c>
      <c r="J45" s="312">
        <v>43</v>
      </c>
      <c r="K45" s="576">
        <v>43.5</v>
      </c>
      <c r="L45" s="629">
        <v>43</v>
      </c>
      <c r="M45" s="656">
        <f t="shared" ref="M45:M62" si="1">K45-L45</f>
        <v>0.5</v>
      </c>
      <c r="N45" s="306"/>
      <c r="O45" s="307"/>
      <c r="P45" s="356"/>
      <c r="Q45" s="162"/>
      <c r="R45" s="28"/>
      <c r="S45" s="28"/>
    </row>
    <row r="46" spans="1:19" s="114" customFormat="1" x14ac:dyDescent="0.25">
      <c r="A46" s="161"/>
      <c r="B46" s="333" t="s">
        <v>36</v>
      </c>
      <c r="C46" s="486" t="s">
        <v>19</v>
      </c>
      <c r="D46" s="326"/>
      <c r="E46" s="487"/>
      <c r="F46" s="664" t="s">
        <v>329</v>
      </c>
      <c r="G46" s="185" t="s">
        <v>20</v>
      </c>
      <c r="H46" s="478">
        <v>57</v>
      </c>
      <c r="I46" s="288" t="s">
        <v>234</v>
      </c>
      <c r="J46" s="478">
        <v>57</v>
      </c>
      <c r="K46" s="577">
        <v>56.5</v>
      </c>
      <c r="L46" s="630">
        <v>57</v>
      </c>
      <c r="M46" s="656">
        <f t="shared" si="1"/>
        <v>-0.5</v>
      </c>
      <c r="N46" s="308"/>
      <c r="O46" s="288"/>
      <c r="P46" s="356"/>
      <c r="Q46" s="162"/>
      <c r="R46" s="28"/>
      <c r="S46" s="28"/>
    </row>
    <row r="47" spans="1:19" s="114" customFormat="1" x14ac:dyDescent="0.25">
      <c r="A47" s="161"/>
      <c r="B47" s="333" t="s">
        <v>37</v>
      </c>
      <c r="C47" s="486" t="s">
        <v>162</v>
      </c>
      <c r="D47" s="326"/>
      <c r="E47" s="487"/>
      <c r="F47" s="664" t="s">
        <v>330</v>
      </c>
      <c r="G47" s="185" t="s">
        <v>20</v>
      </c>
      <c r="H47" s="478">
        <v>55</v>
      </c>
      <c r="I47" s="288">
        <v>54</v>
      </c>
      <c r="J47" s="478">
        <v>55</v>
      </c>
      <c r="K47" s="577">
        <v>55</v>
      </c>
      <c r="L47" s="630">
        <v>55</v>
      </c>
      <c r="M47" s="656"/>
      <c r="N47" s="308"/>
      <c r="O47" s="288"/>
      <c r="P47" s="356"/>
      <c r="Q47" s="162"/>
      <c r="R47" s="28"/>
      <c r="S47" s="28"/>
    </row>
    <row r="48" spans="1:19" s="114" customFormat="1" x14ac:dyDescent="0.25">
      <c r="A48" s="161"/>
      <c r="B48" s="333" t="s">
        <v>115</v>
      </c>
      <c r="C48" s="486" t="s">
        <v>116</v>
      </c>
      <c r="D48" s="326"/>
      <c r="E48" s="487"/>
      <c r="F48" s="664" t="s">
        <v>331</v>
      </c>
      <c r="G48" s="185" t="s">
        <v>20</v>
      </c>
      <c r="H48" s="478">
        <v>55</v>
      </c>
      <c r="I48" s="288">
        <v>55</v>
      </c>
      <c r="J48" s="478">
        <v>55</v>
      </c>
      <c r="K48" s="577">
        <v>55</v>
      </c>
      <c r="L48" s="630">
        <v>55</v>
      </c>
      <c r="M48" s="656"/>
      <c r="N48" s="308"/>
      <c r="O48" s="288"/>
      <c r="P48" s="356"/>
      <c r="Q48" s="162"/>
      <c r="R48" s="28"/>
      <c r="S48" s="28"/>
    </row>
    <row r="49" spans="1:19" s="114" customFormat="1" x14ac:dyDescent="0.25">
      <c r="A49" s="161"/>
      <c r="B49" s="336" t="s">
        <v>112</v>
      </c>
      <c r="C49" s="355" t="s">
        <v>117</v>
      </c>
      <c r="D49" s="351"/>
      <c r="E49" s="488"/>
      <c r="F49" s="665" t="s">
        <v>332</v>
      </c>
      <c r="G49" s="185" t="s">
        <v>20</v>
      </c>
      <c r="H49" s="478">
        <v>71</v>
      </c>
      <c r="I49" s="288">
        <v>72</v>
      </c>
      <c r="J49" s="478">
        <v>71</v>
      </c>
      <c r="K49" s="577">
        <v>70</v>
      </c>
      <c r="L49" s="630">
        <v>71</v>
      </c>
      <c r="M49" s="656">
        <f t="shared" si="1"/>
        <v>-1</v>
      </c>
      <c r="N49" s="308"/>
      <c r="O49" s="288"/>
      <c r="P49" s="356"/>
      <c r="Q49" s="162"/>
      <c r="R49" s="28"/>
      <c r="S49" s="28"/>
    </row>
    <row r="50" spans="1:19" s="114" customFormat="1" x14ac:dyDescent="0.25">
      <c r="A50" s="161"/>
      <c r="B50" s="352" t="s">
        <v>33</v>
      </c>
      <c r="C50" s="489" t="s">
        <v>38</v>
      </c>
      <c r="D50" s="488"/>
      <c r="E50" s="488"/>
      <c r="F50" s="666" t="s">
        <v>333</v>
      </c>
      <c r="G50" s="185" t="s">
        <v>21</v>
      </c>
      <c r="H50" s="478">
        <v>14.5</v>
      </c>
      <c r="I50" s="288" t="s">
        <v>235</v>
      </c>
      <c r="J50" s="478">
        <v>14.5</v>
      </c>
      <c r="K50" s="577">
        <v>14.5</v>
      </c>
      <c r="L50" s="630">
        <v>14.5</v>
      </c>
      <c r="M50" s="656"/>
      <c r="N50" s="308"/>
      <c r="O50" s="288"/>
      <c r="P50" s="356"/>
      <c r="Q50" s="162"/>
      <c r="R50" s="28"/>
      <c r="S50" s="28"/>
    </row>
    <row r="51" spans="1:19" s="114" customFormat="1" x14ac:dyDescent="0.25">
      <c r="A51" s="161"/>
      <c r="B51" s="451" t="s">
        <v>151</v>
      </c>
      <c r="C51" s="490" t="s">
        <v>163</v>
      </c>
      <c r="D51" s="491"/>
      <c r="E51" s="491"/>
      <c r="F51" s="667" t="s">
        <v>334</v>
      </c>
      <c r="G51" s="185" t="s">
        <v>21</v>
      </c>
      <c r="H51" s="478">
        <v>24.5</v>
      </c>
      <c r="I51" s="288">
        <v>26</v>
      </c>
      <c r="J51" s="478">
        <v>24.5</v>
      </c>
      <c r="K51" s="577">
        <v>23.5</v>
      </c>
      <c r="L51" s="630">
        <v>24.5</v>
      </c>
      <c r="M51" s="656">
        <f t="shared" si="1"/>
        <v>-1</v>
      </c>
      <c r="N51" s="308"/>
      <c r="O51" s="288"/>
      <c r="P51" s="356"/>
      <c r="Q51" s="162"/>
      <c r="R51" s="28"/>
      <c r="S51" s="28"/>
    </row>
    <row r="52" spans="1:19" s="114" customFormat="1" x14ac:dyDescent="0.25">
      <c r="A52" s="161"/>
      <c r="B52" s="333" t="s">
        <v>39</v>
      </c>
      <c r="C52" s="486" t="s">
        <v>24</v>
      </c>
      <c r="D52" s="326"/>
      <c r="E52" s="487"/>
      <c r="F52" s="665" t="s">
        <v>335</v>
      </c>
      <c r="G52" s="185" t="s">
        <v>21</v>
      </c>
      <c r="H52" s="478">
        <v>24.5</v>
      </c>
      <c r="I52" s="288">
        <v>24</v>
      </c>
      <c r="J52" s="478">
        <v>24.5</v>
      </c>
      <c r="K52" s="577">
        <v>23.5</v>
      </c>
      <c r="L52" s="630">
        <v>24.5</v>
      </c>
      <c r="M52" s="656">
        <f t="shared" si="1"/>
        <v>-1</v>
      </c>
      <c r="N52" s="308"/>
      <c r="O52" s="288"/>
      <c r="P52" s="356"/>
      <c r="Q52" s="162"/>
      <c r="R52" s="28"/>
      <c r="S52" s="28"/>
    </row>
    <row r="53" spans="1:19" s="114" customFormat="1" x14ac:dyDescent="0.25">
      <c r="A53" s="161"/>
      <c r="B53" s="333" t="s">
        <v>40</v>
      </c>
      <c r="C53" s="486" t="s">
        <v>119</v>
      </c>
      <c r="D53" s="326"/>
      <c r="E53" s="487"/>
      <c r="F53" s="665" t="s">
        <v>336</v>
      </c>
      <c r="G53" s="185" t="s">
        <v>21</v>
      </c>
      <c r="H53" s="478">
        <v>19</v>
      </c>
      <c r="I53" s="288">
        <v>19</v>
      </c>
      <c r="J53" s="478">
        <v>19</v>
      </c>
      <c r="K53" s="577">
        <v>19</v>
      </c>
      <c r="L53" s="630">
        <v>19</v>
      </c>
      <c r="M53" s="656"/>
      <c r="N53" s="308"/>
      <c r="O53" s="288"/>
      <c r="P53" s="356"/>
      <c r="Q53" s="162"/>
      <c r="R53" s="28"/>
      <c r="S53" s="28"/>
    </row>
    <row r="54" spans="1:19" s="114" customFormat="1" x14ac:dyDescent="0.25">
      <c r="A54" s="161"/>
      <c r="B54" s="333" t="s">
        <v>41</v>
      </c>
      <c r="C54" s="486" t="s">
        <v>120</v>
      </c>
      <c r="D54" s="326"/>
      <c r="E54" s="487"/>
      <c r="F54" s="665" t="s">
        <v>337</v>
      </c>
      <c r="G54" s="185" t="s">
        <v>21</v>
      </c>
      <c r="H54" s="478">
        <v>11</v>
      </c>
      <c r="I54" s="288" t="s">
        <v>236</v>
      </c>
      <c r="J54" s="478">
        <v>11</v>
      </c>
      <c r="K54" s="577">
        <v>11</v>
      </c>
      <c r="L54" s="630">
        <v>11</v>
      </c>
      <c r="M54" s="656"/>
      <c r="N54" s="308"/>
      <c r="O54" s="288"/>
      <c r="P54" s="356"/>
      <c r="Q54" s="162"/>
      <c r="R54" s="28"/>
      <c r="S54" s="28"/>
    </row>
    <row r="55" spans="1:19" s="114" customFormat="1" x14ac:dyDescent="0.25">
      <c r="A55" s="161"/>
      <c r="B55" s="333" t="s">
        <v>42</v>
      </c>
      <c r="C55" s="486" t="s">
        <v>121</v>
      </c>
      <c r="D55" s="326"/>
      <c r="E55" s="487"/>
      <c r="F55" s="665" t="s">
        <v>338</v>
      </c>
      <c r="G55" s="185" t="s">
        <v>21</v>
      </c>
      <c r="H55" s="479">
        <v>14</v>
      </c>
      <c r="I55" s="309">
        <v>14</v>
      </c>
      <c r="J55" s="479">
        <v>14</v>
      </c>
      <c r="K55" s="578">
        <v>14</v>
      </c>
      <c r="L55" s="631">
        <v>14</v>
      </c>
      <c r="M55" s="656"/>
      <c r="N55" s="310"/>
      <c r="O55" s="309"/>
      <c r="P55" s="356"/>
      <c r="Q55" s="162"/>
      <c r="R55" s="28"/>
      <c r="S55" s="28"/>
    </row>
    <row r="56" spans="1:19" s="114" customFormat="1" x14ac:dyDescent="0.25">
      <c r="A56" s="161"/>
      <c r="B56" s="352" t="s">
        <v>43</v>
      </c>
      <c r="C56" s="501" t="s">
        <v>44</v>
      </c>
      <c r="D56" s="354"/>
      <c r="E56" s="502"/>
      <c r="F56" s="668" t="s">
        <v>339</v>
      </c>
      <c r="G56" s="185" t="s">
        <v>20</v>
      </c>
      <c r="H56" s="479">
        <v>65</v>
      </c>
      <c r="I56" s="309" t="s">
        <v>237</v>
      </c>
      <c r="J56" s="479">
        <v>65</v>
      </c>
      <c r="K56" s="578">
        <v>65</v>
      </c>
      <c r="L56" s="631">
        <v>65</v>
      </c>
      <c r="M56" s="656"/>
      <c r="N56" s="310"/>
      <c r="O56" s="309"/>
      <c r="P56" s="356"/>
      <c r="Q56" s="162"/>
      <c r="R56" s="28"/>
      <c r="S56" s="28"/>
    </row>
    <row r="57" spans="1:19" s="114" customFormat="1" x14ac:dyDescent="0.25">
      <c r="A57" s="161"/>
      <c r="B57" s="343" t="s">
        <v>26</v>
      </c>
      <c r="C57" s="327"/>
      <c r="D57" s="327"/>
      <c r="E57" s="327"/>
      <c r="F57" s="669"/>
      <c r="G57" s="240"/>
      <c r="H57" s="305"/>
      <c r="I57" s="281"/>
      <c r="J57" s="305"/>
      <c r="K57" s="311"/>
      <c r="L57" s="622"/>
      <c r="M57" s="258"/>
      <c r="N57" s="143"/>
      <c r="O57" s="281"/>
      <c r="P57" s="357"/>
      <c r="Q57" s="162"/>
      <c r="R57" s="28"/>
      <c r="S57" s="28"/>
    </row>
    <row r="58" spans="1:19" s="114" customFormat="1" x14ac:dyDescent="0.25">
      <c r="A58" s="161"/>
      <c r="B58" s="346" t="s">
        <v>45</v>
      </c>
      <c r="C58" s="494" t="s">
        <v>164</v>
      </c>
      <c r="D58" s="347"/>
      <c r="E58" s="485"/>
      <c r="F58" s="663" t="s">
        <v>340</v>
      </c>
      <c r="G58" s="185" t="s">
        <v>21</v>
      </c>
      <c r="H58" s="312">
        <v>46</v>
      </c>
      <c r="I58" s="307" t="s">
        <v>238</v>
      </c>
      <c r="J58" s="312">
        <v>46</v>
      </c>
      <c r="K58" s="576">
        <v>46.5</v>
      </c>
      <c r="L58" s="629">
        <v>46</v>
      </c>
      <c r="M58" s="656">
        <f t="shared" si="1"/>
        <v>0.5</v>
      </c>
      <c r="N58" s="306"/>
      <c r="O58" s="307"/>
      <c r="P58" s="356"/>
      <c r="Q58" s="162"/>
      <c r="R58" s="28"/>
      <c r="S58" s="28"/>
    </row>
    <row r="59" spans="1:19" s="114" customFormat="1" x14ac:dyDescent="0.25">
      <c r="A59" s="161"/>
      <c r="B59" s="503" t="s">
        <v>9</v>
      </c>
      <c r="C59" s="504" t="s">
        <v>22</v>
      </c>
      <c r="D59" s="354"/>
      <c r="E59" s="502"/>
      <c r="F59" s="670" t="s">
        <v>341</v>
      </c>
      <c r="G59" s="185" t="s">
        <v>20</v>
      </c>
      <c r="H59" s="479">
        <v>71</v>
      </c>
      <c r="I59" s="309" t="s">
        <v>239</v>
      </c>
      <c r="J59" s="479">
        <v>71</v>
      </c>
      <c r="K59" s="578">
        <v>70</v>
      </c>
      <c r="L59" s="631">
        <v>71</v>
      </c>
      <c r="M59" s="656">
        <f t="shared" si="1"/>
        <v>-1</v>
      </c>
      <c r="N59" s="310"/>
      <c r="O59" s="309"/>
      <c r="P59" s="356"/>
      <c r="Q59" s="162"/>
      <c r="R59" s="28"/>
      <c r="S59" s="28"/>
    </row>
    <row r="60" spans="1:19" s="114" customFormat="1" x14ac:dyDescent="0.25">
      <c r="A60" s="161"/>
      <c r="B60" s="343" t="s">
        <v>27</v>
      </c>
      <c r="C60" s="327"/>
      <c r="D60" s="327"/>
      <c r="E60" s="327"/>
      <c r="F60" s="669"/>
      <c r="G60" s="240"/>
      <c r="H60" s="305"/>
      <c r="I60" s="281"/>
      <c r="J60" s="305"/>
      <c r="K60" s="311"/>
      <c r="L60" s="622"/>
      <c r="M60" s="258"/>
      <c r="N60" s="143"/>
      <c r="O60" s="281"/>
      <c r="P60" s="357"/>
      <c r="Q60" s="162"/>
      <c r="R60" s="28"/>
      <c r="S60" s="28"/>
    </row>
    <row r="61" spans="1:19" s="114" customFormat="1" x14ac:dyDescent="0.25">
      <c r="A61" s="161"/>
      <c r="B61" s="329" t="s">
        <v>108</v>
      </c>
      <c r="C61" s="495" t="s">
        <v>109</v>
      </c>
      <c r="D61" s="339"/>
      <c r="E61" s="496"/>
      <c r="F61" s="671" t="s">
        <v>342</v>
      </c>
      <c r="G61" s="185" t="s">
        <v>21</v>
      </c>
      <c r="H61" s="312">
        <v>20</v>
      </c>
      <c r="I61" s="286" t="s">
        <v>240</v>
      </c>
      <c r="J61" s="312">
        <v>20</v>
      </c>
      <c r="K61" s="562">
        <v>19</v>
      </c>
      <c r="L61" s="629">
        <v>20</v>
      </c>
      <c r="M61" s="656">
        <f t="shared" si="1"/>
        <v>-1</v>
      </c>
      <c r="N61" s="286"/>
      <c r="O61" s="286"/>
      <c r="P61" s="356"/>
      <c r="Q61" s="162"/>
      <c r="R61" s="28"/>
      <c r="S61" s="28"/>
    </row>
    <row r="62" spans="1:19" s="114" customFormat="1" x14ac:dyDescent="0.25">
      <c r="A62" s="161"/>
      <c r="B62" s="329" t="s">
        <v>110</v>
      </c>
      <c r="C62" s="495" t="s">
        <v>111</v>
      </c>
      <c r="D62" s="339"/>
      <c r="E62" s="496"/>
      <c r="F62" s="671" t="s">
        <v>343</v>
      </c>
      <c r="G62" s="185" t="s">
        <v>21</v>
      </c>
      <c r="H62" s="312">
        <v>8</v>
      </c>
      <c r="I62" s="286">
        <v>7</v>
      </c>
      <c r="J62" s="312">
        <v>8</v>
      </c>
      <c r="K62" s="562">
        <v>7.5</v>
      </c>
      <c r="L62" s="632">
        <v>8.5</v>
      </c>
      <c r="M62" s="656">
        <f t="shared" si="1"/>
        <v>-1</v>
      </c>
      <c r="N62" s="286"/>
      <c r="O62" s="286"/>
      <c r="P62" s="356"/>
      <c r="Q62" s="162"/>
      <c r="R62" s="28"/>
      <c r="S62" s="28"/>
    </row>
    <row r="63" spans="1:19" s="114" customFormat="1" x14ac:dyDescent="0.25">
      <c r="A63" s="161"/>
      <c r="B63" s="329" t="s">
        <v>46</v>
      </c>
      <c r="C63" s="495" t="s">
        <v>150</v>
      </c>
      <c r="D63" s="339"/>
      <c r="E63" s="496"/>
      <c r="F63" s="671" t="s">
        <v>344</v>
      </c>
      <c r="G63" s="185" t="s">
        <v>20</v>
      </c>
      <c r="H63" s="312">
        <v>49</v>
      </c>
      <c r="I63" s="307">
        <v>50</v>
      </c>
      <c r="J63" s="312">
        <v>49</v>
      </c>
      <c r="K63" s="576">
        <v>49</v>
      </c>
      <c r="L63" s="629">
        <v>49</v>
      </c>
      <c r="M63" s="656"/>
      <c r="N63" s="306"/>
      <c r="O63" s="307"/>
      <c r="P63" s="356"/>
      <c r="Q63" s="162"/>
      <c r="R63" s="28"/>
      <c r="S63" s="28"/>
    </row>
    <row r="64" spans="1:19" s="114" customFormat="1" x14ac:dyDescent="0.25">
      <c r="A64" s="161"/>
      <c r="B64" s="329" t="s">
        <v>48</v>
      </c>
      <c r="C64" s="498" t="s">
        <v>49</v>
      </c>
      <c r="D64" s="326"/>
      <c r="E64" s="487"/>
      <c r="F64" s="665" t="s">
        <v>345</v>
      </c>
      <c r="G64" s="185" t="s">
        <v>20</v>
      </c>
      <c r="H64" s="478">
        <v>48</v>
      </c>
      <c r="I64" s="288">
        <v>48</v>
      </c>
      <c r="J64" s="478">
        <v>48</v>
      </c>
      <c r="K64" s="577">
        <v>48</v>
      </c>
      <c r="L64" s="630">
        <v>48</v>
      </c>
      <c r="M64" s="656"/>
      <c r="N64" s="308"/>
      <c r="O64" s="288"/>
      <c r="P64" s="356"/>
      <c r="Q64" s="162"/>
      <c r="R64" s="28"/>
      <c r="S64" s="28"/>
    </row>
    <row r="65" spans="1:19" s="114" customFormat="1" x14ac:dyDescent="0.25">
      <c r="A65" s="161"/>
      <c r="B65" s="329" t="s">
        <v>50</v>
      </c>
      <c r="C65" s="498" t="s">
        <v>167</v>
      </c>
      <c r="D65" s="326"/>
      <c r="E65" s="487"/>
      <c r="F65" s="665" t="s">
        <v>346</v>
      </c>
      <c r="G65" s="185" t="s">
        <v>21</v>
      </c>
      <c r="H65" s="478">
        <v>7</v>
      </c>
      <c r="I65" s="288">
        <v>7</v>
      </c>
      <c r="J65" s="478">
        <v>7</v>
      </c>
      <c r="K65" s="577">
        <v>7</v>
      </c>
      <c r="L65" s="630">
        <v>7</v>
      </c>
      <c r="M65" s="656"/>
      <c r="N65" s="308"/>
      <c r="O65" s="288"/>
      <c r="P65" s="356"/>
      <c r="Q65" s="162"/>
      <c r="R65" s="28"/>
      <c r="S65" s="28"/>
    </row>
    <row r="66" spans="1:19" s="114" customFormat="1" x14ac:dyDescent="0.25">
      <c r="A66" s="161"/>
      <c r="B66" s="329" t="s">
        <v>51</v>
      </c>
      <c r="C66" s="498" t="s">
        <v>34</v>
      </c>
      <c r="D66" s="326"/>
      <c r="E66" s="487"/>
      <c r="F66" s="672" t="s">
        <v>347</v>
      </c>
      <c r="G66" s="185" t="s">
        <v>21</v>
      </c>
      <c r="H66" s="478">
        <v>7</v>
      </c>
      <c r="I66" s="288">
        <v>7</v>
      </c>
      <c r="J66" s="478">
        <v>7</v>
      </c>
      <c r="K66" s="577">
        <v>7</v>
      </c>
      <c r="L66" s="630">
        <v>7</v>
      </c>
      <c r="M66" s="656"/>
      <c r="N66" s="308"/>
      <c r="O66" s="288"/>
      <c r="P66" s="356"/>
      <c r="Q66" s="162"/>
      <c r="R66" s="28"/>
      <c r="S66" s="28"/>
    </row>
    <row r="67" spans="1:19" s="114" customFormat="1" x14ac:dyDescent="0.25">
      <c r="A67" s="161"/>
      <c r="B67" s="499" t="s">
        <v>126</v>
      </c>
      <c r="C67" s="500"/>
      <c r="D67" s="500"/>
      <c r="E67" s="500"/>
      <c r="F67" s="673"/>
      <c r="G67" s="240"/>
      <c r="H67" s="477"/>
      <c r="I67" s="297"/>
      <c r="J67" s="477"/>
      <c r="K67" s="579"/>
      <c r="L67" s="625"/>
      <c r="M67" s="258"/>
      <c r="N67" s="258"/>
      <c r="O67" s="297"/>
      <c r="P67" s="358"/>
      <c r="Q67" s="162"/>
      <c r="R67" s="28"/>
      <c r="S67" s="28"/>
    </row>
    <row r="68" spans="1:19" s="114" customFormat="1" ht="28.5" x14ac:dyDescent="0.25">
      <c r="A68" s="161"/>
      <c r="B68" s="346" t="s">
        <v>127</v>
      </c>
      <c r="C68" s="494" t="s">
        <v>128</v>
      </c>
      <c r="D68" s="347"/>
      <c r="E68" s="485"/>
      <c r="F68" s="672" t="s">
        <v>348</v>
      </c>
      <c r="G68" s="185" t="s">
        <v>20</v>
      </c>
      <c r="H68" s="450">
        <v>70</v>
      </c>
      <c r="I68" s="337">
        <v>70</v>
      </c>
      <c r="J68" s="450">
        <v>70</v>
      </c>
      <c r="K68" s="565">
        <v>70</v>
      </c>
      <c r="L68" s="626">
        <v>70</v>
      </c>
      <c r="M68" s="656"/>
      <c r="N68" s="338"/>
      <c r="O68" s="338"/>
      <c r="P68" s="338"/>
      <c r="Q68" s="162"/>
      <c r="R68" s="28"/>
      <c r="S68" s="28"/>
    </row>
    <row r="69" spans="1:19" s="114" customFormat="1" ht="30.75" thickBot="1" x14ac:dyDescent="0.3">
      <c r="A69" s="161"/>
      <c r="B69" s="329" t="s">
        <v>129</v>
      </c>
      <c r="C69" s="495" t="s">
        <v>130</v>
      </c>
      <c r="D69" s="339"/>
      <c r="E69" s="496"/>
      <c r="F69" s="672" t="s">
        <v>349</v>
      </c>
      <c r="G69" s="186" t="s">
        <v>21</v>
      </c>
      <c r="H69" s="480">
        <v>18</v>
      </c>
      <c r="I69" s="407">
        <v>18</v>
      </c>
      <c r="J69" s="480">
        <v>18</v>
      </c>
      <c r="K69" s="580">
        <v>18</v>
      </c>
      <c r="L69" s="633">
        <v>18</v>
      </c>
      <c r="M69" s="408"/>
      <c r="N69" s="408"/>
      <c r="O69" s="407"/>
      <c r="P69" s="409"/>
      <c r="Q69" s="404"/>
      <c r="R69" s="386"/>
      <c r="S69" s="28"/>
    </row>
    <row r="70" spans="1:19" s="114" customFormat="1" ht="21" hidden="1" customHeight="1" x14ac:dyDescent="0.25">
      <c r="A70" s="28"/>
      <c r="B70" s="171"/>
      <c r="C70" s="165"/>
      <c r="D70" s="10"/>
      <c r="E70" s="176"/>
      <c r="F70" s="176"/>
      <c r="G70" s="172"/>
      <c r="H70" s="164"/>
      <c r="I70" s="452"/>
      <c r="J70" s="452"/>
      <c r="K70" s="452"/>
      <c r="L70" s="634"/>
      <c r="M70" s="603"/>
      <c r="N70" s="453"/>
      <c r="O70" s="164"/>
      <c r="P70" s="292"/>
      <c r="Q70" s="405"/>
      <c r="R70" s="386"/>
      <c r="S70" s="28"/>
    </row>
    <row r="71" spans="1:19" s="548" customFormat="1" ht="19.5" hidden="1" x14ac:dyDescent="0.3">
      <c r="A71" s="547"/>
      <c r="B71" s="726" t="s">
        <v>242</v>
      </c>
      <c r="C71" s="726"/>
      <c r="D71" s="726"/>
      <c r="E71" s="726"/>
      <c r="F71" s="726"/>
      <c r="G71" s="726"/>
      <c r="H71" s="726"/>
      <c r="I71" s="726"/>
      <c r="J71" s="726"/>
      <c r="K71" s="726"/>
      <c r="L71" s="726"/>
      <c r="M71" s="726"/>
      <c r="N71" s="726"/>
      <c r="O71" s="726"/>
      <c r="P71" s="726"/>
    </row>
    <row r="72" spans="1:19" s="548" customFormat="1" hidden="1" x14ac:dyDescent="0.15">
      <c r="B72" s="549" t="s">
        <v>152</v>
      </c>
      <c r="C72" s="550"/>
      <c r="D72" s="550"/>
      <c r="E72" s="550"/>
      <c r="F72" s="550"/>
      <c r="G72" s="550"/>
      <c r="H72" s="550"/>
      <c r="I72" s="550"/>
      <c r="J72" s="550"/>
      <c r="K72" s="549"/>
      <c r="L72" s="635"/>
      <c r="M72" s="604"/>
      <c r="N72" s="550"/>
      <c r="O72" s="550"/>
      <c r="P72" s="550"/>
    </row>
    <row r="73" spans="1:19" s="548" customFormat="1" hidden="1" x14ac:dyDescent="0.15">
      <c r="B73" s="550" t="s">
        <v>243</v>
      </c>
      <c r="C73" s="550"/>
      <c r="D73" s="550"/>
      <c r="E73" s="550"/>
      <c r="F73" s="550"/>
      <c r="G73" s="550"/>
      <c r="H73" s="550"/>
      <c r="I73" s="550"/>
      <c r="J73" s="550"/>
      <c r="K73" s="549"/>
      <c r="L73" s="635"/>
      <c r="M73" s="604"/>
      <c r="N73" s="550"/>
      <c r="O73" s="550"/>
      <c r="P73" s="550"/>
    </row>
    <row r="74" spans="1:19" s="548" customFormat="1" ht="18.75" hidden="1" customHeight="1" x14ac:dyDescent="0.15">
      <c r="B74" s="550" t="s">
        <v>244</v>
      </c>
      <c r="C74" s="551"/>
      <c r="D74" s="550"/>
      <c r="E74" s="550"/>
      <c r="F74" s="550"/>
      <c r="G74" s="550"/>
      <c r="H74" s="550"/>
      <c r="I74" s="550"/>
      <c r="J74" s="550"/>
      <c r="K74" s="549"/>
      <c r="L74" s="635"/>
      <c r="M74" s="604"/>
      <c r="N74" s="550"/>
      <c r="O74" s="550"/>
      <c r="P74" s="550"/>
    </row>
    <row r="75" spans="1:19" s="548" customFormat="1" ht="18.75" hidden="1" customHeight="1" x14ac:dyDescent="0.15">
      <c r="B75" s="550"/>
      <c r="C75" s="551"/>
      <c r="D75" s="550"/>
      <c r="E75" s="550"/>
      <c r="F75" s="550"/>
      <c r="G75" s="550"/>
      <c r="H75" s="550"/>
      <c r="I75" s="550"/>
      <c r="J75" s="550"/>
      <c r="K75" s="549"/>
      <c r="L75" s="635"/>
      <c r="M75" s="604"/>
      <c r="N75" s="550"/>
      <c r="O75" s="550"/>
      <c r="P75" s="550"/>
    </row>
    <row r="76" spans="1:19" s="548" customFormat="1" ht="18.75" hidden="1" customHeight="1" x14ac:dyDescent="0.15">
      <c r="B76" s="550" t="s">
        <v>248</v>
      </c>
      <c r="C76" s="551"/>
      <c r="D76" s="550"/>
      <c r="E76" s="550"/>
      <c r="F76" s="550"/>
      <c r="G76" s="550"/>
      <c r="H76" s="550"/>
      <c r="I76" s="550"/>
      <c r="J76" s="550"/>
      <c r="K76" s="549"/>
      <c r="L76" s="635"/>
      <c r="M76" s="604"/>
      <c r="N76" s="550"/>
      <c r="O76" s="550"/>
      <c r="P76" s="550"/>
    </row>
    <row r="77" spans="1:19" s="548" customFormat="1" ht="18.75" hidden="1" customHeight="1" x14ac:dyDescent="0.15">
      <c r="B77" s="550" t="s">
        <v>249</v>
      </c>
      <c r="C77" s="551"/>
      <c r="D77" s="550"/>
      <c r="E77" s="550"/>
      <c r="F77" s="550"/>
      <c r="G77" s="550"/>
      <c r="H77" s="550"/>
      <c r="I77" s="550"/>
      <c r="J77" s="550"/>
      <c r="K77" s="549"/>
      <c r="L77" s="635"/>
      <c r="M77" s="604"/>
      <c r="N77" s="550"/>
      <c r="O77" s="550"/>
      <c r="P77" s="550"/>
    </row>
    <row r="78" spans="1:19" s="548" customFormat="1" ht="18.75" hidden="1" customHeight="1" x14ac:dyDescent="0.15">
      <c r="B78" s="550" t="s">
        <v>250</v>
      </c>
      <c r="C78" s="551"/>
      <c r="D78" s="550"/>
      <c r="E78" s="550"/>
      <c r="F78" s="550"/>
      <c r="G78" s="550"/>
      <c r="H78" s="550"/>
      <c r="I78" s="550"/>
      <c r="J78" s="550"/>
      <c r="K78" s="549"/>
      <c r="L78" s="635"/>
      <c r="M78" s="604"/>
      <c r="N78" s="550"/>
      <c r="O78" s="550"/>
      <c r="P78" s="550"/>
    </row>
    <row r="79" spans="1:19" s="548" customFormat="1" ht="18.75" hidden="1" customHeight="1" x14ac:dyDescent="0.15">
      <c r="B79" s="550"/>
      <c r="C79" s="551"/>
      <c r="D79" s="550"/>
      <c r="E79" s="550"/>
      <c r="F79" s="550"/>
      <c r="G79" s="550"/>
      <c r="H79" s="550"/>
      <c r="I79" s="550"/>
      <c r="J79" s="550"/>
      <c r="K79" s="549"/>
      <c r="L79" s="635"/>
      <c r="M79" s="604"/>
      <c r="N79" s="550"/>
      <c r="O79" s="550"/>
      <c r="P79" s="550"/>
    </row>
    <row r="80" spans="1:19" s="548" customFormat="1" ht="18.75" hidden="1" customHeight="1" x14ac:dyDescent="0.15">
      <c r="B80" s="550" t="s">
        <v>255</v>
      </c>
      <c r="C80" s="551"/>
      <c r="D80" s="550"/>
      <c r="E80" s="550"/>
      <c r="F80" s="550"/>
      <c r="G80" s="550"/>
      <c r="H80" s="550"/>
      <c r="I80" s="550"/>
      <c r="J80" s="550"/>
      <c r="K80" s="549"/>
      <c r="L80" s="635"/>
      <c r="M80" s="604"/>
      <c r="N80" s="550"/>
      <c r="O80" s="550"/>
      <c r="P80" s="550"/>
    </row>
    <row r="81" spans="1:16" s="548" customFormat="1" ht="18.75" hidden="1" customHeight="1" x14ac:dyDescent="0.15">
      <c r="B81" s="550"/>
      <c r="C81" s="551"/>
      <c r="D81" s="550"/>
      <c r="E81" s="550"/>
      <c r="F81" s="550"/>
      <c r="G81" s="550"/>
      <c r="H81" s="550"/>
      <c r="I81" s="550"/>
      <c r="J81" s="550"/>
      <c r="K81" s="549"/>
      <c r="L81" s="635"/>
      <c r="M81" s="604"/>
      <c r="N81" s="550"/>
      <c r="O81" s="550"/>
      <c r="P81" s="550"/>
    </row>
    <row r="82" spans="1:16" s="548" customFormat="1" ht="18.75" hidden="1" customHeight="1" x14ac:dyDescent="0.15">
      <c r="B82" s="550"/>
      <c r="C82" s="550"/>
      <c r="D82" s="550"/>
      <c r="E82" s="550"/>
      <c r="F82" s="550"/>
      <c r="G82" s="550"/>
      <c r="H82" s="550"/>
      <c r="I82" s="550"/>
      <c r="J82" s="550"/>
      <c r="K82" s="549"/>
      <c r="L82" s="635"/>
      <c r="M82" s="604"/>
      <c r="N82" s="550"/>
      <c r="O82" s="550"/>
      <c r="P82" s="550"/>
    </row>
    <row r="83" spans="1:16" s="548" customFormat="1" hidden="1" x14ac:dyDescent="0.15">
      <c r="B83" s="549" t="s">
        <v>154</v>
      </c>
      <c r="C83" s="550"/>
      <c r="D83" s="550"/>
      <c r="E83" s="550"/>
      <c r="F83" s="550"/>
      <c r="G83" s="550"/>
      <c r="H83" s="550"/>
      <c r="I83" s="550"/>
      <c r="J83" s="550"/>
      <c r="K83" s="549"/>
      <c r="L83" s="635"/>
      <c r="M83" s="604"/>
      <c r="N83" s="550"/>
      <c r="O83" s="550"/>
      <c r="P83" s="550"/>
    </row>
    <row r="84" spans="1:16" s="548" customFormat="1" ht="19.5" hidden="1" x14ac:dyDescent="0.15">
      <c r="B84" s="727" t="s">
        <v>256</v>
      </c>
      <c r="C84" s="727"/>
      <c r="D84" s="727"/>
      <c r="E84" s="727"/>
      <c r="F84" s="727"/>
      <c r="G84" s="727"/>
      <c r="H84" s="727"/>
      <c r="I84" s="727"/>
      <c r="J84" s="727"/>
      <c r="K84" s="727"/>
      <c r="L84" s="727"/>
      <c r="M84" s="727"/>
      <c r="N84" s="727"/>
      <c r="O84" s="727"/>
      <c r="P84" s="727"/>
    </row>
    <row r="85" spans="1:16" s="313" customFormat="1" ht="19.5" hidden="1" x14ac:dyDescent="0.15"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</row>
    <row r="86" spans="1:16" s="313" customFormat="1" ht="19.5" hidden="1" x14ac:dyDescent="0.15">
      <c r="B86" s="729" t="s">
        <v>253</v>
      </c>
      <c r="C86" s="729"/>
      <c r="D86" s="729"/>
      <c r="E86" s="729"/>
      <c r="F86" s="729"/>
      <c r="G86" s="729"/>
      <c r="H86" s="729"/>
      <c r="I86" s="729"/>
      <c r="J86" s="729"/>
      <c r="K86" s="729"/>
      <c r="L86" s="729"/>
      <c r="M86" s="729"/>
      <c r="N86" s="729"/>
      <c r="O86" s="729"/>
      <c r="P86" s="729"/>
    </row>
    <row r="87" spans="1:16" s="6" customFormat="1" ht="19.5" hidden="1" x14ac:dyDescent="0.15">
      <c r="A87" s="298"/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</row>
    <row r="88" spans="1:16" s="568" customFormat="1" hidden="1" x14ac:dyDescent="0.15">
      <c r="B88" s="555" t="s">
        <v>295</v>
      </c>
      <c r="C88" s="555"/>
      <c r="D88" s="555"/>
      <c r="E88" s="555"/>
      <c r="F88" s="555"/>
      <c r="G88" s="555"/>
      <c r="H88" s="555"/>
      <c r="I88" s="555"/>
      <c r="J88" s="555"/>
      <c r="K88" s="555"/>
      <c r="L88" s="636"/>
      <c r="M88" s="605"/>
      <c r="N88" s="555"/>
      <c r="O88" s="555"/>
      <c r="P88" s="555"/>
    </row>
    <row r="89" spans="1:16" s="568" customFormat="1" hidden="1" x14ac:dyDescent="0.15">
      <c r="B89" s="569" t="s">
        <v>154</v>
      </c>
      <c r="C89" s="553"/>
      <c r="D89" s="553"/>
      <c r="E89" s="553"/>
      <c r="F89" s="553"/>
      <c r="G89" s="553"/>
      <c r="H89" s="553"/>
      <c r="I89" s="553"/>
      <c r="J89" s="553"/>
      <c r="K89" s="553"/>
      <c r="L89" s="637"/>
      <c r="M89" s="606"/>
      <c r="N89" s="553"/>
      <c r="O89" s="553"/>
      <c r="P89" s="553"/>
    </row>
    <row r="90" spans="1:16" s="568" customFormat="1" hidden="1" x14ac:dyDescent="0.15">
      <c r="B90" s="553" t="s">
        <v>296</v>
      </c>
      <c r="C90" s="553"/>
      <c r="D90" s="553"/>
      <c r="E90" s="553"/>
      <c r="F90" s="553"/>
      <c r="G90" s="553"/>
      <c r="H90" s="553"/>
      <c r="I90" s="553"/>
      <c r="J90" s="553"/>
      <c r="K90" s="553"/>
      <c r="L90" s="637"/>
      <c r="M90" s="606"/>
      <c r="N90" s="553"/>
      <c r="O90" s="553"/>
      <c r="P90" s="553"/>
    </row>
    <row r="91" spans="1:16" s="568" customFormat="1" hidden="1" x14ac:dyDescent="0.15">
      <c r="B91" s="553" t="s">
        <v>301</v>
      </c>
      <c r="C91" s="553"/>
      <c r="D91" s="553"/>
      <c r="E91" s="553"/>
      <c r="F91" s="553"/>
      <c r="G91" s="553"/>
      <c r="H91" s="553"/>
      <c r="I91" s="553"/>
      <c r="J91" s="553"/>
      <c r="K91" s="553"/>
      <c r="L91" s="637"/>
      <c r="M91" s="606"/>
      <c r="N91" s="553"/>
      <c r="O91" s="553"/>
      <c r="P91" s="553"/>
    </row>
    <row r="92" spans="1:16" s="568" customFormat="1" hidden="1" x14ac:dyDescent="0.15">
      <c r="B92" s="553"/>
      <c r="C92" s="553"/>
      <c r="D92" s="553"/>
      <c r="E92" s="553"/>
      <c r="F92" s="553"/>
      <c r="G92" s="553"/>
      <c r="H92" s="553"/>
      <c r="I92" s="553"/>
      <c r="J92" s="553"/>
      <c r="K92" s="553"/>
      <c r="L92" s="637"/>
      <c r="M92" s="606"/>
      <c r="N92" s="553"/>
      <c r="O92" s="553"/>
      <c r="P92" s="553"/>
    </row>
    <row r="93" spans="1:16" s="570" customFormat="1" hidden="1" x14ac:dyDescent="0.45">
      <c r="B93" s="571" t="s">
        <v>152</v>
      </c>
      <c r="L93" s="638"/>
      <c r="M93" s="607"/>
    </row>
    <row r="94" spans="1:16" s="570" customFormat="1" hidden="1" x14ac:dyDescent="0.45">
      <c r="B94" s="570" t="s">
        <v>297</v>
      </c>
      <c r="L94" s="638"/>
      <c r="M94" s="607"/>
    </row>
    <row r="95" spans="1:16" s="570" customFormat="1" hidden="1" x14ac:dyDescent="0.45">
      <c r="B95" s="570" t="s">
        <v>298</v>
      </c>
      <c r="L95" s="638"/>
      <c r="M95" s="607"/>
    </row>
    <row r="96" spans="1:16" s="266" customFormat="1" hidden="1" x14ac:dyDescent="0.15">
      <c r="A96" s="313"/>
      <c r="B96" s="553" t="s">
        <v>299</v>
      </c>
      <c r="C96" s="554"/>
      <c r="D96" s="554"/>
      <c r="E96" s="554"/>
      <c r="F96" s="554"/>
      <c r="G96" s="554"/>
      <c r="H96" s="554"/>
      <c r="I96" s="554"/>
      <c r="J96" s="554"/>
      <c r="K96" s="553"/>
      <c r="L96" s="639"/>
      <c r="M96" s="608"/>
      <c r="N96" s="554"/>
      <c r="O96" s="554"/>
      <c r="P96" s="554"/>
    </row>
    <row r="97" spans="1:16" s="574" customFormat="1" ht="19.5" hidden="1" x14ac:dyDescent="0.3">
      <c r="A97" s="573"/>
      <c r="B97" s="731"/>
      <c r="C97" s="731"/>
      <c r="D97" s="731"/>
      <c r="E97" s="731"/>
      <c r="F97" s="731"/>
      <c r="G97" s="731"/>
      <c r="H97" s="731"/>
      <c r="I97" s="731"/>
      <c r="J97" s="731"/>
      <c r="K97" s="731"/>
      <c r="L97" s="731"/>
      <c r="M97" s="731"/>
      <c r="N97" s="731"/>
      <c r="O97" s="731"/>
      <c r="P97" s="731"/>
    </row>
    <row r="98" spans="1:16" s="587" customFormat="1" x14ac:dyDescent="0.15">
      <c r="B98" s="588" t="s">
        <v>317</v>
      </c>
      <c r="C98" s="588"/>
      <c r="D98" s="588"/>
      <c r="E98" s="588"/>
      <c r="F98" s="588"/>
      <c r="G98" s="588"/>
      <c r="H98" s="588"/>
      <c r="I98" s="588"/>
      <c r="J98" s="588"/>
      <c r="K98" s="588"/>
      <c r="L98" s="640"/>
      <c r="M98" s="609"/>
      <c r="N98" s="588"/>
      <c r="O98" s="588"/>
      <c r="P98" s="588"/>
    </row>
    <row r="99" spans="1:16" s="574" customFormat="1" x14ac:dyDescent="0.45">
      <c r="B99" s="589" t="s">
        <v>315</v>
      </c>
      <c r="E99" s="689" t="s">
        <v>364</v>
      </c>
      <c r="G99" s="690" t="s">
        <v>362</v>
      </c>
      <c r="K99" s="590"/>
      <c r="L99" s="641"/>
      <c r="M99" s="610"/>
      <c r="N99" s="591"/>
    </row>
    <row r="100" spans="1:16" s="574" customFormat="1" x14ac:dyDescent="0.45">
      <c r="B100" s="574" t="s">
        <v>316</v>
      </c>
      <c r="G100" s="690" t="s">
        <v>363</v>
      </c>
      <c r="K100" s="590"/>
      <c r="L100" s="641"/>
      <c r="M100" s="610"/>
      <c r="N100" s="591"/>
    </row>
    <row r="101" spans="1:16" s="574" customFormat="1" ht="12" customHeight="1" x14ac:dyDescent="0.45">
      <c r="B101" s="688"/>
      <c r="K101" s="590"/>
      <c r="L101" s="641"/>
      <c r="M101" s="610"/>
      <c r="N101" s="591"/>
    </row>
    <row r="102" spans="1:16" s="587" customFormat="1" x14ac:dyDescent="0.45">
      <c r="B102" s="592" t="s">
        <v>152</v>
      </c>
      <c r="C102" s="581"/>
      <c r="D102" s="581"/>
      <c r="E102" s="689" t="s">
        <v>365</v>
      </c>
      <c r="F102" s="581"/>
      <c r="G102" s="581"/>
      <c r="H102" s="581"/>
      <c r="I102" s="581"/>
      <c r="J102" s="581"/>
      <c r="K102" s="581"/>
      <c r="L102" s="642"/>
      <c r="M102" s="611"/>
      <c r="N102" s="581"/>
      <c r="O102" s="581"/>
      <c r="P102" s="581"/>
    </row>
    <row r="103" spans="1:16" s="590" customFormat="1" x14ac:dyDescent="0.45">
      <c r="B103" s="593" t="s">
        <v>318</v>
      </c>
      <c r="L103" s="644"/>
      <c r="M103" s="613"/>
    </row>
    <row r="104" spans="1:16" s="597" customFormat="1" ht="20.25" customHeight="1" x14ac:dyDescent="0.15">
      <c r="A104" s="594"/>
      <c r="B104" s="595" t="s">
        <v>320</v>
      </c>
      <c r="C104" s="595"/>
      <c r="D104" s="595"/>
      <c r="E104" s="595"/>
      <c r="F104" s="595"/>
      <c r="G104" s="595"/>
      <c r="H104" s="595"/>
      <c r="I104" s="595"/>
      <c r="J104" s="294"/>
      <c r="K104" s="596"/>
      <c r="L104" s="643"/>
      <c r="M104" s="612"/>
      <c r="N104" s="294"/>
      <c r="O104" s="294"/>
      <c r="P104" s="294"/>
    </row>
    <row r="105" spans="1:16" s="597" customFormat="1" x14ac:dyDescent="0.45">
      <c r="A105" s="594"/>
      <c r="B105" s="688" t="s">
        <v>370</v>
      </c>
      <c r="C105" s="595"/>
      <c r="D105" s="595"/>
      <c r="E105" s="595"/>
      <c r="F105" s="595"/>
      <c r="G105" s="595"/>
      <c r="H105" s="595"/>
      <c r="I105" s="595"/>
      <c r="J105" s="294"/>
      <c r="K105" s="596"/>
      <c r="L105" s="643"/>
      <c r="M105" s="612"/>
      <c r="N105" s="294"/>
      <c r="O105" s="294"/>
      <c r="P105" s="294"/>
    </row>
    <row r="106" spans="1:16" s="572" customFormat="1" ht="19.5" x14ac:dyDescent="0.3">
      <c r="A106" s="573"/>
      <c r="B106" s="731" t="s">
        <v>321</v>
      </c>
      <c r="C106" s="731"/>
      <c r="D106" s="731"/>
      <c r="E106" s="731"/>
      <c r="F106" s="731"/>
      <c r="G106" s="731"/>
      <c r="H106" s="731"/>
      <c r="I106" s="731"/>
      <c r="J106" s="731"/>
      <c r="K106" s="731"/>
      <c r="L106" s="731"/>
      <c r="M106" s="731"/>
      <c r="N106" s="731"/>
      <c r="O106" s="731"/>
      <c r="P106" s="731"/>
    </row>
    <row r="107" spans="1:16" s="572" customFormat="1" x14ac:dyDescent="0.45">
      <c r="A107" s="573"/>
      <c r="B107" s="688" t="s">
        <v>371</v>
      </c>
      <c r="C107" s="598"/>
      <c r="D107" s="598"/>
      <c r="E107" s="598"/>
      <c r="F107" s="598"/>
      <c r="G107" s="598"/>
      <c r="H107" s="598"/>
      <c r="I107" s="598"/>
      <c r="J107" s="598"/>
      <c r="K107" s="598"/>
      <c r="L107" s="598"/>
      <c r="M107" s="598"/>
      <c r="N107" s="598"/>
      <c r="O107" s="598"/>
      <c r="P107" s="598"/>
    </row>
    <row r="108" spans="1:16" s="295" customFormat="1" ht="20.25" customHeight="1" x14ac:dyDescent="0.15">
      <c r="A108" s="299"/>
      <c r="B108" s="595" t="s">
        <v>322</v>
      </c>
      <c r="C108" s="301"/>
      <c r="D108" s="301"/>
      <c r="E108" s="301"/>
      <c r="F108" s="301"/>
      <c r="G108" s="301"/>
      <c r="H108" s="301"/>
      <c r="I108" s="301"/>
      <c r="J108" s="300"/>
      <c r="K108" s="304"/>
      <c r="L108" s="643"/>
      <c r="M108" s="659"/>
      <c r="N108" s="300"/>
      <c r="O108" s="300"/>
      <c r="P108" s="300"/>
    </row>
    <row r="109" spans="1:16" s="295" customFormat="1" x14ac:dyDescent="0.45">
      <c r="A109" s="299"/>
      <c r="B109" s="688" t="s">
        <v>372</v>
      </c>
      <c r="C109" s="301"/>
      <c r="D109" s="301"/>
      <c r="E109" s="301"/>
      <c r="F109" s="301"/>
      <c r="G109" s="301"/>
      <c r="H109" s="301"/>
      <c r="I109" s="301"/>
      <c r="J109" s="300"/>
      <c r="K109" s="304"/>
      <c r="L109" s="643"/>
      <c r="M109" s="659"/>
      <c r="N109" s="300"/>
      <c r="O109" s="300"/>
      <c r="P109" s="300"/>
    </row>
    <row r="110" spans="1:16" s="295" customFormat="1" ht="20.25" customHeight="1" x14ac:dyDescent="0.15">
      <c r="A110" s="299"/>
      <c r="B110" s="301"/>
      <c r="C110" s="301"/>
      <c r="D110" s="301"/>
      <c r="E110" s="301"/>
      <c r="F110" s="301"/>
      <c r="G110" s="301"/>
      <c r="H110" s="301"/>
      <c r="I110" s="301"/>
      <c r="J110" s="300"/>
      <c r="K110" s="304"/>
      <c r="L110" s="643"/>
      <c r="M110" s="659"/>
      <c r="N110" s="300"/>
      <c r="O110" s="300"/>
      <c r="P110" s="300"/>
    </row>
    <row r="111" spans="1:16" s="590" customFormat="1" x14ac:dyDescent="0.45">
      <c r="B111" s="593" t="s">
        <v>154</v>
      </c>
      <c r="E111" s="689" t="s">
        <v>366</v>
      </c>
      <c r="L111" s="644"/>
      <c r="M111" s="613"/>
    </row>
    <row r="112" spans="1:16" s="590" customFormat="1" x14ac:dyDescent="0.45">
      <c r="B112" s="593" t="s">
        <v>319</v>
      </c>
      <c r="L112" s="644"/>
      <c r="M112" s="613"/>
    </row>
    <row r="113" spans="1:16" s="597" customFormat="1" ht="20.25" customHeight="1" x14ac:dyDescent="0.15">
      <c r="A113" s="594"/>
      <c r="B113" s="595" t="s">
        <v>320</v>
      </c>
      <c r="C113" s="595"/>
      <c r="D113" s="595"/>
      <c r="E113" s="595"/>
      <c r="F113" s="595"/>
      <c r="G113" s="595"/>
      <c r="H113" s="595"/>
      <c r="I113" s="595"/>
      <c r="J113" s="294"/>
      <c r="K113" s="596"/>
      <c r="L113" s="643"/>
      <c r="M113" s="612"/>
      <c r="N113" s="294"/>
      <c r="O113" s="294"/>
      <c r="P113" s="294"/>
    </row>
    <row r="114" spans="1:16" s="597" customFormat="1" x14ac:dyDescent="0.45">
      <c r="A114" s="594"/>
      <c r="B114" s="688" t="s">
        <v>370</v>
      </c>
      <c r="C114" s="595"/>
      <c r="D114" s="595"/>
      <c r="E114" s="595"/>
      <c r="F114" s="595"/>
      <c r="G114" s="595"/>
      <c r="H114" s="595"/>
      <c r="I114" s="595"/>
      <c r="J114" s="294"/>
      <c r="K114" s="596"/>
      <c r="L114" s="643"/>
      <c r="M114" s="612"/>
      <c r="N114" s="294"/>
      <c r="O114" s="294"/>
      <c r="P114" s="294"/>
    </row>
    <row r="115" spans="1:16" s="295" customFormat="1" ht="20.25" customHeight="1" x14ac:dyDescent="0.15">
      <c r="A115" s="299"/>
      <c r="B115" s="595" t="s">
        <v>323</v>
      </c>
      <c r="C115" s="301"/>
      <c r="D115" s="301"/>
      <c r="E115" s="301"/>
      <c r="F115" s="301"/>
      <c r="G115" s="301"/>
      <c r="H115" s="301"/>
      <c r="I115" s="301"/>
      <c r="J115" s="300"/>
      <c r="K115" s="304"/>
      <c r="L115" s="643"/>
      <c r="M115" s="659"/>
      <c r="N115" s="300"/>
      <c r="O115" s="300"/>
      <c r="P115" s="300"/>
    </row>
    <row r="116" spans="1:16" s="295" customFormat="1" x14ac:dyDescent="0.45">
      <c r="A116" s="299"/>
      <c r="B116" s="688" t="s">
        <v>373</v>
      </c>
      <c r="C116" s="301"/>
      <c r="D116" s="301"/>
      <c r="E116" s="301"/>
      <c r="F116" s="301"/>
      <c r="G116" s="301"/>
      <c r="H116" s="301"/>
      <c r="I116" s="301"/>
      <c r="J116" s="300"/>
      <c r="K116" s="304"/>
      <c r="L116" s="643"/>
      <c r="M116" s="659"/>
      <c r="N116" s="300"/>
      <c r="O116" s="300"/>
      <c r="P116" s="300"/>
    </row>
    <row r="117" spans="1:16" ht="19.5" x14ac:dyDescent="0.15">
      <c r="A117" s="298"/>
      <c r="B117" s="742"/>
      <c r="C117" s="742"/>
      <c r="D117" s="742"/>
      <c r="E117" s="742"/>
      <c r="F117" s="742"/>
      <c r="G117" s="742"/>
      <c r="H117" s="742"/>
      <c r="I117" s="742"/>
      <c r="J117" s="742"/>
      <c r="K117" s="742"/>
      <c r="L117" s="742"/>
      <c r="M117" s="742"/>
      <c r="N117" s="742"/>
      <c r="O117" s="742"/>
      <c r="P117" s="742"/>
    </row>
    <row r="118" spans="1:16" x14ac:dyDescent="0.45">
      <c r="A118" s="298"/>
      <c r="B118" s="685" t="s">
        <v>324</v>
      </c>
      <c r="C118" s="685"/>
      <c r="D118" s="685"/>
      <c r="E118" s="689" t="s">
        <v>367</v>
      </c>
      <c r="F118" s="685"/>
      <c r="G118" s="685"/>
      <c r="H118" s="685"/>
      <c r="I118" s="685"/>
      <c r="J118" s="685"/>
      <c r="K118" s="685"/>
      <c r="L118" s="685"/>
      <c r="M118" s="685"/>
      <c r="N118" s="685"/>
      <c r="O118" s="685"/>
      <c r="P118" s="685"/>
    </row>
    <row r="119" spans="1:16" ht="19.5" x14ac:dyDescent="0.15">
      <c r="A119" s="298"/>
      <c r="B119" s="731" t="s">
        <v>325</v>
      </c>
      <c r="C119" s="731"/>
      <c r="D119" s="731"/>
      <c r="E119" s="731"/>
      <c r="F119" s="731"/>
      <c r="G119" s="731"/>
      <c r="H119" s="731"/>
      <c r="I119" s="731"/>
      <c r="J119" s="731"/>
      <c r="K119" s="731"/>
      <c r="L119" s="731"/>
      <c r="M119" s="731"/>
      <c r="N119" s="731"/>
      <c r="O119" s="731"/>
      <c r="P119" s="731"/>
    </row>
    <row r="120" spans="1:16" x14ac:dyDescent="0.45">
      <c r="B120" s="688" t="s">
        <v>369</v>
      </c>
      <c r="C120" s="29"/>
      <c r="D120" s="29"/>
      <c r="E120" s="29"/>
      <c r="F120" s="29"/>
      <c r="G120" s="29"/>
      <c r="H120" s="29"/>
      <c r="I120" s="120"/>
      <c r="J120" s="374"/>
      <c r="K120" s="375"/>
      <c r="L120" s="645"/>
      <c r="M120" s="660"/>
      <c r="N120" s="29"/>
      <c r="O120" s="29"/>
      <c r="P120" s="29"/>
    </row>
    <row r="121" spans="1:16" ht="12" customHeight="1" x14ac:dyDescent="0.45">
      <c r="B121" s="688"/>
      <c r="C121" s="29"/>
      <c r="D121" s="29"/>
      <c r="E121" s="29"/>
      <c r="F121" s="29"/>
      <c r="G121" s="29"/>
      <c r="H121" s="29"/>
      <c r="I121" s="120"/>
      <c r="J121" s="374"/>
      <c r="K121" s="375"/>
      <c r="L121" s="645"/>
      <c r="M121" s="660"/>
      <c r="N121" s="29"/>
      <c r="O121" s="29"/>
      <c r="P121" s="29"/>
    </row>
    <row r="122" spans="1:16" s="313" customFormat="1" x14ac:dyDescent="0.45">
      <c r="A122" s="264"/>
      <c r="B122" s="684" t="s">
        <v>326</v>
      </c>
      <c r="C122" s="684"/>
      <c r="D122" s="684"/>
      <c r="E122" s="684"/>
      <c r="F122" s="688" t="s">
        <v>368</v>
      </c>
      <c r="G122" s="684"/>
      <c r="H122" s="684"/>
      <c r="I122" s="684"/>
      <c r="J122" s="684"/>
      <c r="K122" s="684"/>
      <c r="L122" s="684"/>
      <c r="M122" s="684"/>
      <c r="N122" s="684"/>
      <c r="O122" s="684"/>
      <c r="P122" s="684"/>
    </row>
    <row r="123" spans="1:16" s="313" customFormat="1" ht="19.5" x14ac:dyDescent="0.15">
      <c r="A123" s="264"/>
      <c r="B123" s="729"/>
      <c r="C123" s="729"/>
      <c r="D123" s="729"/>
      <c r="E123" s="729"/>
      <c r="F123" s="729"/>
      <c r="G123" s="729"/>
      <c r="H123" s="729"/>
      <c r="I123" s="729"/>
      <c r="J123" s="729"/>
      <c r="K123" s="729"/>
      <c r="L123" s="729"/>
      <c r="M123" s="729"/>
      <c r="N123" s="729"/>
      <c r="O123" s="729"/>
      <c r="P123" s="729"/>
    </row>
    <row r="124" spans="1:16" s="267" customFormat="1" x14ac:dyDescent="0.45">
      <c r="B124" s="265"/>
      <c r="C124" s="265"/>
      <c r="D124" s="265"/>
      <c r="E124" s="265"/>
      <c r="F124" s="265"/>
      <c r="G124" s="265"/>
      <c r="H124" s="265"/>
      <c r="I124" s="265"/>
      <c r="J124" s="265"/>
      <c r="K124" s="376"/>
      <c r="L124" s="646"/>
      <c r="M124" s="614"/>
      <c r="N124" s="265"/>
      <c r="O124" s="265"/>
      <c r="P124" s="265"/>
    </row>
    <row r="125" spans="1:16" s="267" customFormat="1" ht="20.25" customHeight="1" x14ac:dyDescent="0.45">
      <c r="B125" s="377"/>
      <c r="C125" s="265"/>
      <c r="D125" s="265"/>
      <c r="E125" s="265"/>
      <c r="F125" s="265"/>
      <c r="G125" s="265"/>
      <c r="H125" s="265"/>
      <c r="I125" s="265"/>
      <c r="J125" s="265"/>
      <c r="K125" s="376"/>
      <c r="L125" s="646"/>
      <c r="M125" s="614"/>
      <c r="N125" s="265"/>
      <c r="O125" s="265"/>
      <c r="P125" s="265"/>
    </row>
    <row r="126" spans="1:16" s="267" customFormat="1" ht="21.75" customHeight="1" x14ac:dyDescent="0.45">
      <c r="B126" s="265"/>
      <c r="C126" s="265"/>
      <c r="D126" s="265"/>
      <c r="E126" s="265"/>
      <c r="F126" s="265"/>
      <c r="G126" s="265"/>
      <c r="H126" s="265"/>
      <c r="I126" s="265"/>
      <c r="J126" s="265"/>
      <c r="K126" s="376"/>
      <c r="L126" s="646"/>
      <c r="M126" s="614"/>
      <c r="N126" s="265"/>
      <c r="O126" s="265"/>
      <c r="P126" s="265"/>
    </row>
    <row r="127" spans="1:16" s="266" customFormat="1" ht="19.5" x14ac:dyDescent="0.15">
      <c r="A127" s="313"/>
      <c r="B127" s="729"/>
      <c r="C127" s="729"/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</row>
    <row r="128" spans="1:16" s="267" customFormat="1" ht="19.5" x14ac:dyDescent="0.15">
      <c r="A128" s="313"/>
      <c r="B128" s="727"/>
      <c r="C128" s="727"/>
      <c r="D128" s="727"/>
      <c r="E128" s="727"/>
      <c r="F128" s="727"/>
      <c r="G128" s="727"/>
      <c r="H128" s="727"/>
      <c r="I128" s="727"/>
      <c r="J128" s="727"/>
      <c r="K128" s="727"/>
      <c r="L128" s="727"/>
      <c r="M128" s="727"/>
      <c r="N128" s="727"/>
      <c r="O128" s="727"/>
      <c r="P128" s="727"/>
    </row>
    <row r="129" spans="1:16" s="267" customFormat="1" x14ac:dyDescent="0.15">
      <c r="A129" s="313"/>
      <c r="B129" s="366"/>
      <c r="C129" s="366"/>
      <c r="D129" s="366"/>
      <c r="E129" s="366"/>
      <c r="F129" s="366"/>
      <c r="G129" s="366"/>
      <c r="H129" s="366"/>
      <c r="I129" s="366"/>
      <c r="J129" s="366"/>
      <c r="K129" s="366"/>
      <c r="L129" s="639"/>
      <c r="M129" s="608"/>
      <c r="N129" s="366"/>
      <c r="O129" s="366"/>
      <c r="P129" s="366"/>
    </row>
    <row r="130" spans="1:16" s="267" customFormat="1" ht="19.5" x14ac:dyDescent="0.3">
      <c r="A130" s="314"/>
      <c r="B130" s="729"/>
      <c r="C130" s="729"/>
      <c r="D130" s="729"/>
      <c r="E130" s="729"/>
      <c r="F130" s="729"/>
      <c r="G130" s="729"/>
      <c r="H130" s="729"/>
      <c r="I130" s="729"/>
      <c r="J130" s="729"/>
      <c r="K130" s="729"/>
      <c r="L130" s="729"/>
      <c r="M130" s="729"/>
      <c r="N130" s="729"/>
      <c r="O130" s="729"/>
      <c r="P130" s="729"/>
    </row>
    <row r="131" spans="1:16" s="315" customFormat="1" x14ac:dyDescent="0.45">
      <c r="A131" s="314"/>
      <c r="B131" s="378"/>
      <c r="C131" s="378"/>
      <c r="D131" s="378"/>
      <c r="E131" s="378"/>
      <c r="F131" s="378"/>
      <c r="G131" s="378"/>
      <c r="H131" s="378"/>
      <c r="I131" s="378"/>
      <c r="J131" s="378"/>
      <c r="K131" s="377"/>
      <c r="L131" s="646"/>
      <c r="M131" s="614"/>
      <c r="N131" s="378"/>
      <c r="O131" s="378"/>
      <c r="P131" s="378"/>
    </row>
    <row r="132" spans="1:16" s="315" customFormat="1" x14ac:dyDescent="0.45">
      <c r="A132" s="314"/>
      <c r="B132" s="378"/>
      <c r="C132" s="378"/>
      <c r="D132" s="378"/>
      <c r="E132" s="378"/>
      <c r="F132" s="378"/>
      <c r="G132" s="378"/>
      <c r="H132" s="378"/>
      <c r="I132" s="378"/>
      <c r="J132" s="378"/>
      <c r="K132" s="377"/>
      <c r="L132" s="646"/>
      <c r="M132" s="614"/>
      <c r="N132" s="378"/>
      <c r="O132" s="378"/>
      <c r="P132" s="378"/>
    </row>
    <row r="133" spans="1:16" s="315" customFormat="1" x14ac:dyDescent="0.45">
      <c r="A133" s="314"/>
      <c r="B133" s="378"/>
      <c r="C133" s="378"/>
      <c r="D133" s="378"/>
      <c r="E133" s="378"/>
      <c r="F133" s="378"/>
      <c r="G133" s="378"/>
      <c r="H133" s="378"/>
      <c r="I133" s="378"/>
      <c r="J133" s="378"/>
      <c r="K133" s="377"/>
      <c r="L133" s="646"/>
      <c r="M133" s="614"/>
      <c r="N133" s="378"/>
      <c r="O133" s="378"/>
      <c r="P133" s="378"/>
    </row>
    <row r="134" spans="1:16" s="267" customFormat="1" x14ac:dyDescent="0.45">
      <c r="B134" s="265"/>
      <c r="C134" s="265"/>
      <c r="D134" s="265"/>
      <c r="E134" s="265"/>
      <c r="F134" s="265"/>
      <c r="G134" s="265"/>
      <c r="H134" s="265"/>
      <c r="I134" s="265"/>
      <c r="J134" s="265"/>
      <c r="K134" s="376"/>
      <c r="L134" s="646"/>
      <c r="M134" s="614"/>
      <c r="N134" s="265"/>
      <c r="O134" s="265"/>
      <c r="P134" s="265"/>
    </row>
    <row r="135" spans="1:16" s="266" customFormat="1" ht="19.5" x14ac:dyDescent="0.15">
      <c r="A135" s="264"/>
      <c r="B135" s="729"/>
      <c r="C135" s="729"/>
      <c r="D135" s="729"/>
      <c r="E135" s="729"/>
      <c r="F135" s="729"/>
      <c r="G135" s="729"/>
      <c r="H135" s="729"/>
      <c r="I135" s="729"/>
      <c r="J135" s="729"/>
      <c r="K135" s="729"/>
      <c r="L135" s="729"/>
      <c r="M135" s="729"/>
      <c r="N135" s="729"/>
      <c r="O135" s="729"/>
      <c r="P135" s="729"/>
    </row>
    <row r="136" spans="1:16" s="267" customFormat="1" x14ac:dyDescent="0.45">
      <c r="B136" s="265"/>
      <c r="C136" s="265"/>
      <c r="D136" s="265"/>
      <c r="E136" s="265"/>
      <c r="F136" s="265"/>
      <c r="G136" s="265"/>
      <c r="H136" s="265"/>
      <c r="I136" s="265"/>
      <c r="J136" s="265"/>
      <c r="K136" s="376"/>
      <c r="L136" s="646"/>
      <c r="M136" s="614"/>
      <c r="N136" s="265"/>
      <c r="O136" s="265"/>
      <c r="P136" s="265"/>
    </row>
    <row r="137" spans="1:16" s="267" customFormat="1" ht="24" customHeight="1" x14ac:dyDescent="0.15">
      <c r="B137" s="729"/>
      <c r="C137" s="729"/>
      <c r="D137" s="729"/>
      <c r="E137" s="729"/>
      <c r="F137" s="729"/>
      <c r="G137" s="729"/>
      <c r="H137" s="729"/>
      <c r="I137" s="729"/>
      <c r="J137" s="729"/>
      <c r="K137" s="729"/>
      <c r="L137" s="729"/>
      <c r="M137" s="729"/>
      <c r="N137" s="729"/>
      <c r="O137" s="729"/>
      <c r="P137" s="729"/>
    </row>
    <row r="138" spans="1:16" s="267" customFormat="1" ht="18.75" customHeight="1" x14ac:dyDescent="0.15">
      <c r="B138" s="729"/>
      <c r="C138" s="729"/>
      <c r="D138" s="729"/>
      <c r="E138" s="729"/>
      <c r="F138" s="729"/>
      <c r="G138" s="729"/>
      <c r="H138" s="729"/>
      <c r="I138" s="729"/>
      <c r="J138" s="729"/>
      <c r="K138" s="729"/>
      <c r="L138" s="729"/>
      <c r="M138" s="729"/>
      <c r="N138" s="729"/>
      <c r="O138" s="729"/>
      <c r="P138" s="729"/>
    </row>
    <row r="139" spans="1:16" s="267" customFormat="1" x14ac:dyDescent="0.15">
      <c r="A139" s="313"/>
      <c r="B139" s="365"/>
      <c r="C139" s="365"/>
      <c r="D139" s="365"/>
      <c r="E139" s="365"/>
      <c r="F139" s="365"/>
      <c r="G139" s="365"/>
      <c r="H139" s="365"/>
      <c r="I139" s="365"/>
      <c r="J139" s="365"/>
      <c r="K139" s="365"/>
      <c r="L139" s="637"/>
      <c r="M139" s="606"/>
      <c r="N139" s="365"/>
      <c r="O139" s="365"/>
      <c r="P139" s="365"/>
    </row>
    <row r="140" spans="1:16" s="267" customFormat="1" x14ac:dyDescent="0.15">
      <c r="A140" s="313"/>
      <c r="B140" s="365"/>
      <c r="C140" s="365"/>
      <c r="D140" s="365"/>
      <c r="E140" s="365"/>
      <c r="F140" s="365"/>
      <c r="G140" s="365"/>
      <c r="H140" s="365"/>
      <c r="I140" s="365"/>
      <c r="J140" s="365"/>
      <c r="K140" s="365"/>
      <c r="L140" s="637"/>
      <c r="M140" s="606"/>
      <c r="N140" s="365"/>
      <c r="O140" s="365"/>
      <c r="P140" s="365"/>
    </row>
    <row r="141" spans="1:16" s="267" customFormat="1" x14ac:dyDescent="0.15">
      <c r="A141" s="313"/>
      <c r="B141" s="365"/>
      <c r="C141" s="365"/>
      <c r="D141" s="365"/>
      <c r="E141" s="365"/>
      <c r="F141" s="365"/>
      <c r="G141" s="365"/>
      <c r="H141" s="365"/>
      <c r="I141" s="365"/>
      <c r="J141" s="365"/>
      <c r="K141" s="365"/>
      <c r="L141" s="637"/>
      <c r="M141" s="606"/>
      <c r="N141" s="365"/>
      <c r="O141" s="365"/>
      <c r="P141" s="365"/>
    </row>
    <row r="142" spans="1:16" s="267" customFormat="1" x14ac:dyDescent="0.45">
      <c r="B142" s="265"/>
      <c r="C142" s="265"/>
      <c r="D142" s="265"/>
      <c r="E142" s="265"/>
      <c r="F142" s="265"/>
      <c r="G142" s="265"/>
      <c r="H142" s="265"/>
      <c r="I142" s="265"/>
      <c r="J142" s="265"/>
      <c r="K142" s="376"/>
      <c r="L142" s="646"/>
      <c r="M142" s="614"/>
      <c r="N142" s="265"/>
      <c r="O142" s="265"/>
      <c r="P142" s="265"/>
    </row>
    <row r="143" spans="1:16" s="267" customFormat="1" ht="19.5" x14ac:dyDescent="0.15">
      <c r="A143" s="313"/>
      <c r="B143" s="729"/>
      <c r="C143" s="729"/>
      <c r="D143" s="729"/>
      <c r="E143" s="729"/>
      <c r="F143" s="729"/>
      <c r="G143" s="729"/>
      <c r="H143" s="729"/>
      <c r="I143" s="729"/>
      <c r="J143" s="729"/>
      <c r="K143" s="729"/>
      <c r="L143" s="729"/>
      <c r="M143" s="729"/>
      <c r="N143" s="729"/>
      <c r="O143" s="729"/>
      <c r="P143" s="729"/>
    </row>
    <row r="144" spans="1:16" s="267" customFormat="1" x14ac:dyDescent="0.15">
      <c r="A144" s="313"/>
      <c r="B144" s="365"/>
      <c r="C144" s="365"/>
      <c r="D144" s="365"/>
      <c r="E144" s="365"/>
      <c r="F144" s="365"/>
      <c r="G144" s="365"/>
      <c r="H144" s="365"/>
      <c r="I144" s="365"/>
      <c r="J144" s="365"/>
      <c r="K144" s="365"/>
      <c r="L144" s="637"/>
      <c r="M144" s="606"/>
      <c r="N144" s="365"/>
      <c r="O144" s="365"/>
      <c r="P144" s="365"/>
    </row>
    <row r="145" spans="1:17" s="267" customFormat="1" x14ac:dyDescent="0.15">
      <c r="A145" s="313"/>
      <c r="B145" s="366"/>
      <c r="C145" s="366"/>
      <c r="D145" s="366"/>
      <c r="E145" s="366"/>
      <c r="F145" s="366"/>
      <c r="G145" s="366"/>
      <c r="H145" s="366"/>
      <c r="I145" s="366"/>
      <c r="J145" s="366"/>
      <c r="K145" s="365"/>
      <c r="L145" s="639"/>
      <c r="M145" s="608"/>
      <c r="N145" s="366"/>
      <c r="O145" s="366"/>
      <c r="P145" s="265"/>
    </row>
    <row r="146" spans="1:17" s="267" customFormat="1" x14ac:dyDescent="0.15">
      <c r="A146" s="313"/>
      <c r="B146" s="366"/>
      <c r="C146" s="366"/>
      <c r="D146" s="366"/>
      <c r="E146" s="366"/>
      <c r="F146" s="366"/>
      <c r="G146" s="366"/>
      <c r="H146" s="366"/>
      <c r="I146" s="366"/>
      <c r="J146" s="366"/>
      <c r="K146" s="365"/>
      <c r="L146" s="639"/>
      <c r="M146" s="608"/>
      <c r="N146" s="366"/>
      <c r="O146" s="366"/>
      <c r="P146" s="265"/>
    </row>
    <row r="147" spans="1:17" s="320" customFormat="1" ht="20.25" customHeight="1" x14ac:dyDescent="0.15">
      <c r="A147" s="316"/>
      <c r="B147" s="317"/>
      <c r="C147" s="318"/>
      <c r="D147" s="318"/>
      <c r="E147" s="318"/>
      <c r="F147" s="318"/>
      <c r="G147" s="318"/>
      <c r="H147" s="318"/>
      <c r="I147" s="318"/>
      <c r="J147" s="318"/>
      <c r="K147" s="319"/>
      <c r="L147" s="647"/>
      <c r="M147" s="615"/>
      <c r="N147" s="318"/>
      <c r="O147" s="318"/>
      <c r="P147" s="318"/>
    </row>
    <row r="148" spans="1:17" s="320" customFormat="1" ht="20.25" customHeight="1" x14ac:dyDescent="0.15">
      <c r="A148" s="316"/>
      <c r="B148" s="318"/>
      <c r="C148" s="318"/>
      <c r="D148" s="318"/>
      <c r="E148" s="318"/>
      <c r="F148" s="318"/>
      <c r="G148" s="318"/>
      <c r="H148" s="318"/>
      <c r="I148" s="318"/>
      <c r="J148" s="318"/>
      <c r="K148" s="319"/>
      <c r="L148" s="647"/>
      <c r="M148" s="615"/>
      <c r="N148" s="318"/>
      <c r="O148" s="318"/>
      <c r="P148" s="318"/>
    </row>
    <row r="149" spans="1:17" s="267" customFormat="1" x14ac:dyDescent="0.15">
      <c r="A149" s="316"/>
      <c r="B149" s="321"/>
      <c r="C149" s="321"/>
      <c r="D149" s="321"/>
      <c r="E149" s="321"/>
      <c r="F149" s="321"/>
      <c r="G149" s="321"/>
      <c r="H149" s="321"/>
      <c r="I149" s="321"/>
      <c r="J149" s="318"/>
      <c r="K149" s="319"/>
      <c r="L149" s="647"/>
      <c r="M149" s="615"/>
      <c r="N149" s="318"/>
      <c r="O149" s="318"/>
      <c r="P149" s="265"/>
    </row>
    <row r="150" spans="1:17" s="314" customFormat="1" x14ac:dyDescent="0.45">
      <c r="B150" s="378"/>
      <c r="C150" s="378"/>
      <c r="D150" s="378"/>
      <c r="E150" s="378"/>
      <c r="F150" s="378"/>
      <c r="G150" s="378"/>
      <c r="H150" s="378"/>
      <c r="I150" s="378"/>
      <c r="J150" s="378"/>
      <c r="K150" s="377"/>
      <c r="L150" s="646"/>
      <c r="M150" s="614"/>
      <c r="N150" s="378"/>
      <c r="O150" s="378"/>
      <c r="P150" s="378"/>
    </row>
    <row r="151" spans="1:17" s="267" customFormat="1" x14ac:dyDescent="0.45">
      <c r="B151" s="265"/>
      <c r="C151" s="265"/>
      <c r="D151" s="265"/>
      <c r="E151" s="265"/>
      <c r="F151" s="265"/>
      <c r="G151" s="265"/>
      <c r="H151" s="265"/>
      <c r="I151" s="265"/>
      <c r="J151" s="265"/>
      <c r="K151" s="376"/>
      <c r="L151" s="646"/>
      <c r="M151" s="614"/>
      <c r="N151" s="265"/>
      <c r="O151" s="265"/>
      <c r="P151" s="265"/>
    </row>
    <row r="152" spans="1:17" s="320" customFormat="1" ht="20.25" customHeight="1" x14ac:dyDescent="0.15">
      <c r="A152" s="316"/>
      <c r="B152" s="319"/>
      <c r="C152" s="318"/>
      <c r="D152" s="318"/>
      <c r="E152" s="318"/>
      <c r="F152" s="318"/>
      <c r="G152" s="318"/>
      <c r="H152" s="318"/>
      <c r="I152" s="318"/>
      <c r="J152" s="318"/>
      <c r="K152" s="319"/>
      <c r="L152" s="647"/>
      <c r="M152" s="615"/>
      <c r="N152" s="318"/>
      <c r="O152" s="318"/>
      <c r="P152" s="318"/>
    </row>
    <row r="153" spans="1:17" s="320" customFormat="1" ht="20.25" customHeight="1" x14ac:dyDescent="0.15">
      <c r="A153" s="316"/>
      <c r="B153" s="319"/>
      <c r="C153" s="318"/>
      <c r="D153" s="318"/>
      <c r="E153" s="318"/>
      <c r="F153" s="318"/>
      <c r="G153" s="318"/>
      <c r="H153" s="318"/>
      <c r="I153" s="318"/>
      <c r="J153" s="318"/>
      <c r="K153" s="319"/>
      <c r="L153" s="647"/>
      <c r="M153" s="615"/>
      <c r="N153" s="318"/>
      <c r="O153" s="318"/>
      <c r="P153" s="318"/>
    </row>
    <row r="154" spans="1:17" x14ac:dyDescent="0.45">
      <c r="B154" s="29"/>
      <c r="C154" s="29"/>
      <c r="D154" s="29"/>
      <c r="E154" s="29"/>
      <c r="F154" s="29"/>
      <c r="G154" s="29"/>
      <c r="H154" s="374"/>
      <c r="I154" s="374"/>
      <c r="J154" s="374"/>
      <c r="K154" s="375"/>
      <c r="L154" s="645"/>
      <c r="M154" s="660"/>
      <c r="N154" s="29"/>
      <c r="O154" s="29"/>
      <c r="P154" s="29"/>
    </row>
    <row r="155" spans="1:17" x14ac:dyDescent="0.45">
      <c r="B155" s="29"/>
      <c r="C155" s="29"/>
      <c r="D155" s="29"/>
      <c r="E155" s="29"/>
      <c r="F155" s="29"/>
      <c r="G155" s="29"/>
      <c r="H155" s="374"/>
      <c r="I155" s="374"/>
      <c r="J155" s="374"/>
      <c r="K155" s="375"/>
      <c r="L155" s="645"/>
      <c r="M155" s="660"/>
      <c r="N155" s="29"/>
      <c r="O155" s="29"/>
      <c r="P155" s="29"/>
    </row>
    <row r="156" spans="1:17" s="313" customFormat="1" ht="19.5" x14ac:dyDescent="0.15">
      <c r="A156" s="264"/>
      <c r="B156" s="743"/>
      <c r="C156" s="743"/>
      <c r="D156" s="743"/>
      <c r="E156" s="743"/>
      <c r="F156" s="743"/>
      <c r="G156" s="743"/>
      <c r="H156" s="743"/>
      <c r="I156" s="743"/>
      <c r="J156" s="743"/>
      <c r="K156" s="743"/>
      <c r="L156" s="743"/>
      <c r="M156" s="743"/>
      <c r="N156" s="743"/>
      <c r="O156" s="743"/>
      <c r="P156" s="743"/>
    </row>
    <row r="157" spans="1:17" s="313" customFormat="1" ht="19.5" x14ac:dyDescent="0.15">
      <c r="A157" s="264"/>
      <c r="B157" s="729"/>
      <c r="C157" s="729"/>
      <c r="D157" s="729"/>
      <c r="E157" s="729"/>
      <c r="F157" s="729"/>
      <c r="G157" s="729"/>
      <c r="H157" s="729"/>
      <c r="I157" s="729"/>
      <c r="J157" s="729"/>
      <c r="K157" s="729"/>
      <c r="L157" s="729"/>
      <c r="M157" s="729"/>
      <c r="N157" s="729"/>
      <c r="O157" s="729"/>
      <c r="P157" s="729"/>
    </row>
    <row r="158" spans="1:17" s="313" customFormat="1" x14ac:dyDescent="0.15">
      <c r="A158" s="266"/>
      <c r="B158" s="365"/>
      <c r="C158" s="365"/>
      <c r="D158" s="365"/>
      <c r="E158" s="365"/>
      <c r="F158" s="365"/>
      <c r="G158" s="365"/>
      <c r="H158" s="365"/>
      <c r="I158" s="365"/>
      <c r="J158" s="365"/>
      <c r="K158" s="365"/>
      <c r="L158" s="637"/>
      <c r="M158" s="606"/>
      <c r="N158" s="365"/>
      <c r="O158" s="365"/>
      <c r="P158" s="365"/>
      <c r="Q158" s="324"/>
    </row>
    <row r="159" spans="1:17" s="267" customFormat="1" x14ac:dyDescent="0.45">
      <c r="B159" s="377"/>
      <c r="C159" s="265"/>
      <c r="D159" s="265"/>
      <c r="E159" s="265"/>
      <c r="F159" s="265"/>
      <c r="G159" s="265"/>
      <c r="H159" s="265"/>
      <c r="I159" s="265"/>
      <c r="J159" s="265"/>
      <c r="K159" s="376"/>
      <c r="L159" s="646"/>
      <c r="M159" s="614"/>
      <c r="N159" s="265"/>
      <c r="O159" s="265"/>
      <c r="P159" s="265"/>
      <c r="Q159" s="325"/>
    </row>
    <row r="160" spans="1:17" s="267" customFormat="1" x14ac:dyDescent="0.45">
      <c r="B160" s="378"/>
      <c r="C160" s="265"/>
      <c r="D160" s="265"/>
      <c r="E160" s="265"/>
      <c r="F160" s="265"/>
      <c r="G160" s="265"/>
      <c r="H160" s="265"/>
      <c r="I160" s="265"/>
      <c r="J160" s="265"/>
      <c r="K160" s="376"/>
      <c r="L160" s="646"/>
      <c r="M160" s="614"/>
      <c r="N160" s="265"/>
      <c r="O160" s="265"/>
      <c r="P160" s="265"/>
      <c r="Q160" s="325"/>
    </row>
    <row r="161" spans="1:17" s="267" customFormat="1" x14ac:dyDescent="0.45">
      <c r="B161" s="378"/>
      <c r="C161" s="265"/>
      <c r="D161" s="265"/>
      <c r="E161" s="265"/>
      <c r="F161" s="265"/>
      <c r="G161" s="265"/>
      <c r="H161" s="265"/>
      <c r="I161" s="265"/>
      <c r="J161" s="265"/>
      <c r="K161" s="376"/>
      <c r="L161" s="646"/>
      <c r="M161" s="614"/>
      <c r="N161" s="265"/>
      <c r="O161" s="265"/>
      <c r="P161" s="265"/>
      <c r="Q161" s="325"/>
    </row>
    <row r="162" spans="1:17" s="267" customFormat="1" x14ac:dyDescent="0.45">
      <c r="B162" s="377"/>
      <c r="C162" s="265"/>
      <c r="D162" s="265"/>
      <c r="E162" s="265"/>
      <c r="F162" s="265"/>
      <c r="G162" s="265"/>
      <c r="H162" s="265"/>
      <c r="I162" s="265"/>
      <c r="J162" s="265"/>
      <c r="K162" s="376"/>
      <c r="L162" s="646"/>
      <c r="M162" s="614"/>
      <c r="N162" s="265"/>
      <c r="O162" s="265"/>
      <c r="P162" s="265"/>
      <c r="Q162" s="325"/>
    </row>
    <row r="163" spans="1:17" s="267" customFormat="1" x14ac:dyDescent="0.45">
      <c r="B163" s="378"/>
      <c r="C163" s="265"/>
      <c r="D163" s="265"/>
      <c r="E163" s="265"/>
      <c r="F163" s="265"/>
      <c r="G163" s="265"/>
      <c r="H163" s="265"/>
      <c r="I163" s="265"/>
      <c r="J163" s="265"/>
      <c r="K163" s="376"/>
      <c r="L163" s="646"/>
      <c r="M163" s="614"/>
      <c r="N163" s="265"/>
      <c r="O163" s="265"/>
      <c r="P163" s="265"/>
    </row>
    <row r="164" spans="1:17" s="267" customFormat="1" x14ac:dyDescent="0.45">
      <c r="B164" s="378"/>
      <c r="C164" s="265"/>
      <c r="D164" s="265"/>
      <c r="E164" s="265"/>
      <c r="F164" s="265"/>
      <c r="G164" s="265"/>
      <c r="H164" s="265"/>
      <c r="I164" s="265"/>
      <c r="J164" s="265"/>
      <c r="K164" s="376"/>
      <c r="L164" s="646"/>
      <c r="M164" s="614"/>
      <c r="N164" s="265"/>
      <c r="O164" s="265"/>
      <c r="P164" s="265"/>
    </row>
    <row r="165" spans="1:17" s="267" customFormat="1" x14ac:dyDescent="0.45">
      <c r="B165" s="377"/>
      <c r="C165" s="265"/>
      <c r="D165" s="265"/>
      <c r="E165" s="265"/>
      <c r="F165" s="265"/>
      <c r="G165" s="265"/>
      <c r="H165" s="265"/>
      <c r="I165" s="265"/>
      <c r="J165" s="265"/>
      <c r="K165" s="376"/>
      <c r="L165" s="646"/>
      <c r="M165" s="614"/>
      <c r="N165" s="265"/>
      <c r="O165" s="265"/>
      <c r="P165" s="265"/>
    </row>
    <row r="166" spans="1:17" s="267" customFormat="1" x14ac:dyDescent="0.45">
      <c r="B166" s="378"/>
      <c r="C166" s="265"/>
      <c r="D166" s="265"/>
      <c r="E166" s="265"/>
      <c r="F166" s="265"/>
      <c r="G166" s="265"/>
      <c r="H166" s="265"/>
      <c r="I166" s="265"/>
      <c r="J166" s="265"/>
      <c r="K166" s="376"/>
      <c r="L166" s="646"/>
      <c r="M166" s="614"/>
      <c r="N166" s="265"/>
      <c r="O166" s="265"/>
      <c r="P166" s="265"/>
    </row>
    <row r="167" spans="1:17" s="267" customFormat="1" x14ac:dyDescent="0.45">
      <c r="B167" s="378"/>
      <c r="C167" s="265"/>
      <c r="D167" s="265"/>
      <c r="E167" s="265"/>
      <c r="F167" s="265"/>
      <c r="G167" s="265"/>
      <c r="H167" s="265"/>
      <c r="I167" s="265"/>
      <c r="J167" s="265"/>
      <c r="K167" s="376"/>
      <c r="L167" s="646"/>
      <c r="M167" s="614"/>
      <c r="N167" s="265"/>
      <c r="O167" s="265"/>
      <c r="P167" s="265"/>
    </row>
    <row r="168" spans="1:17" s="320" customFormat="1" ht="20.25" customHeight="1" x14ac:dyDescent="0.15">
      <c r="A168" s="316"/>
      <c r="B168" s="319"/>
      <c r="C168" s="318"/>
      <c r="D168" s="318"/>
      <c r="E168" s="318"/>
      <c r="F168" s="318"/>
      <c r="G168" s="318"/>
      <c r="H168" s="318"/>
      <c r="I168" s="318"/>
      <c r="J168" s="318"/>
      <c r="K168" s="319"/>
      <c r="L168" s="647"/>
      <c r="M168" s="615"/>
      <c r="N168" s="318"/>
      <c r="O168" s="318"/>
      <c r="P168" s="318"/>
    </row>
    <row r="169" spans="1:17" x14ac:dyDescent="0.45">
      <c r="B169" s="29"/>
      <c r="C169" s="29"/>
      <c r="D169" s="29"/>
      <c r="E169" s="29"/>
      <c r="F169" s="29"/>
      <c r="G169" s="29"/>
      <c r="H169" s="374"/>
      <c r="I169" s="374"/>
      <c r="J169" s="374"/>
      <c r="K169" s="375"/>
      <c r="L169" s="645"/>
      <c r="M169" s="660"/>
      <c r="N169" s="29"/>
      <c r="O169" s="29"/>
      <c r="P169" s="29"/>
    </row>
    <row r="170" spans="1:17" x14ac:dyDescent="0.45">
      <c r="B170" s="29"/>
      <c r="C170" s="29"/>
      <c r="D170" s="29"/>
      <c r="E170" s="29"/>
      <c r="F170" s="29"/>
      <c r="G170" s="29"/>
      <c r="H170" s="374"/>
      <c r="I170" s="374"/>
      <c r="J170" s="374"/>
      <c r="K170" s="375"/>
      <c r="L170" s="645"/>
      <c r="M170" s="660"/>
      <c r="N170" s="29"/>
      <c r="O170" s="29"/>
      <c r="P170" s="29"/>
    </row>
    <row r="171" spans="1:17" s="259" customFormat="1" ht="19.5" x14ac:dyDescent="0.15">
      <c r="A171" s="293"/>
      <c r="B171" s="741"/>
      <c r="C171" s="741"/>
      <c r="D171" s="741"/>
      <c r="E171" s="741"/>
      <c r="F171" s="741"/>
      <c r="G171" s="741"/>
      <c r="H171" s="741"/>
      <c r="I171" s="741"/>
      <c r="J171" s="741"/>
      <c r="K171" s="741"/>
      <c r="L171" s="741"/>
      <c r="M171" s="741"/>
      <c r="N171" s="741"/>
      <c r="O171" s="741"/>
      <c r="P171" s="741"/>
    </row>
    <row r="172" spans="1:17" s="259" customFormat="1" ht="19.5" x14ac:dyDescent="0.15">
      <c r="A172" s="293"/>
      <c r="B172" s="741"/>
      <c r="C172" s="741"/>
      <c r="D172" s="741"/>
      <c r="E172" s="741"/>
      <c r="F172" s="741"/>
      <c r="G172" s="741"/>
      <c r="H172" s="741"/>
      <c r="I172" s="741"/>
      <c r="J172" s="741"/>
      <c r="K172" s="741"/>
      <c r="L172" s="741"/>
      <c r="M172" s="741"/>
      <c r="N172" s="741"/>
      <c r="O172" s="741"/>
      <c r="P172" s="741"/>
    </row>
    <row r="173" spans="1:17" x14ac:dyDescent="0.45">
      <c r="B173" s="29"/>
      <c r="C173" s="29"/>
      <c r="D173" s="29"/>
      <c r="E173" s="29"/>
      <c r="F173" s="29"/>
      <c r="G173" s="29"/>
      <c r="H173" s="374"/>
      <c r="I173" s="374"/>
      <c r="J173" s="374"/>
      <c r="K173" s="375"/>
      <c r="L173" s="645"/>
      <c r="M173" s="660"/>
      <c r="N173" s="29"/>
      <c r="O173" s="29"/>
      <c r="P173" s="29"/>
    </row>
    <row r="174" spans="1:17" x14ac:dyDescent="0.45">
      <c r="B174" s="379"/>
      <c r="C174" s="380"/>
      <c r="D174" s="29"/>
      <c r="E174" s="29"/>
      <c r="F174" s="29"/>
      <c r="G174" s="29"/>
      <c r="H174" s="374"/>
      <c r="I174" s="374"/>
      <c r="J174" s="374"/>
      <c r="K174" s="375"/>
      <c r="L174" s="645"/>
      <c r="M174" s="660"/>
      <c r="N174" s="29"/>
      <c r="O174" s="29"/>
      <c r="P174" s="29"/>
    </row>
    <row r="175" spans="1:17" x14ac:dyDescent="0.45">
      <c r="B175" s="381"/>
      <c r="C175" s="380"/>
      <c r="D175" s="29"/>
      <c r="E175" s="29"/>
      <c r="F175" s="29"/>
      <c r="G175" s="29"/>
      <c r="H175" s="374"/>
      <c r="I175" s="374"/>
      <c r="J175" s="374"/>
      <c r="K175" s="375"/>
      <c r="L175" s="645"/>
      <c r="M175" s="660"/>
      <c r="N175" s="29"/>
      <c r="O175" s="29"/>
      <c r="P175" s="29"/>
    </row>
    <row r="176" spans="1:17" x14ac:dyDescent="0.45">
      <c r="B176" s="382"/>
      <c r="C176" s="380"/>
      <c r="D176" s="29"/>
      <c r="E176" s="29"/>
      <c r="F176" s="29"/>
      <c r="G176" s="29"/>
      <c r="H176" s="374"/>
      <c r="I176" s="374"/>
      <c r="J176" s="374"/>
      <c r="K176" s="375"/>
      <c r="L176" s="645"/>
      <c r="M176" s="660"/>
      <c r="N176" s="29"/>
      <c r="O176" s="29"/>
      <c r="P176" s="29"/>
    </row>
    <row r="177" spans="2:16" x14ac:dyDescent="0.45">
      <c r="B177" s="382"/>
      <c r="C177" s="380"/>
      <c r="D177" s="29"/>
      <c r="E177" s="29"/>
      <c r="F177" s="29"/>
      <c r="G177" s="29"/>
      <c r="H177" s="374"/>
      <c r="I177" s="374"/>
      <c r="J177" s="374"/>
      <c r="K177" s="375"/>
      <c r="L177" s="645"/>
      <c r="M177" s="660"/>
      <c r="N177" s="29"/>
      <c r="O177" s="29"/>
      <c r="P177" s="29"/>
    </row>
    <row r="178" spans="2:16" x14ac:dyDescent="0.45">
      <c r="B178" s="382"/>
      <c r="C178" s="380"/>
      <c r="D178" s="29"/>
      <c r="E178" s="29"/>
      <c r="F178" s="29"/>
      <c r="G178" s="29"/>
      <c r="H178" s="374"/>
      <c r="I178" s="374"/>
      <c r="J178" s="374"/>
      <c r="K178" s="375"/>
      <c r="L178" s="645"/>
      <c r="M178" s="660"/>
      <c r="N178" s="29"/>
      <c r="O178" s="29"/>
      <c r="P178" s="29"/>
    </row>
    <row r="179" spans="2:16" x14ac:dyDescent="0.45">
      <c r="B179" s="381"/>
      <c r="C179" s="380"/>
      <c r="D179" s="29"/>
      <c r="E179" s="29"/>
      <c r="F179" s="29"/>
      <c r="G179" s="29"/>
      <c r="H179" s="374"/>
      <c r="I179" s="374"/>
      <c r="J179" s="374"/>
      <c r="K179" s="375"/>
      <c r="L179" s="645"/>
      <c r="M179" s="660"/>
      <c r="N179" s="29"/>
      <c r="O179" s="29"/>
      <c r="P179" s="29"/>
    </row>
    <row r="180" spans="2:16" x14ac:dyDescent="0.45">
      <c r="B180" s="29"/>
      <c r="C180" s="29"/>
      <c r="D180" s="29"/>
      <c r="E180" s="29"/>
      <c r="F180" s="29"/>
      <c r="G180" s="29"/>
      <c r="H180" s="374"/>
      <c r="I180" s="374"/>
      <c r="J180" s="374"/>
      <c r="K180" s="375"/>
      <c r="L180" s="645"/>
      <c r="M180" s="660"/>
      <c r="N180" s="29"/>
      <c r="O180" s="29"/>
      <c r="P180" s="29"/>
    </row>
    <row r="181" spans="2:16" x14ac:dyDescent="0.45">
      <c r="B181" s="379"/>
      <c r="C181" s="380"/>
      <c r="D181" s="29"/>
      <c r="E181" s="29"/>
      <c r="F181" s="29"/>
      <c r="G181" s="29"/>
      <c r="H181" s="374"/>
      <c r="I181" s="374"/>
      <c r="J181" s="374"/>
      <c r="K181" s="375"/>
      <c r="L181" s="645"/>
      <c r="M181" s="660"/>
      <c r="N181" s="29"/>
      <c r="O181" s="29"/>
      <c r="P181" s="29"/>
    </row>
    <row r="182" spans="2:16" x14ac:dyDescent="0.45">
      <c r="B182" s="382"/>
      <c r="C182" s="380"/>
      <c r="D182" s="29"/>
      <c r="E182" s="29"/>
      <c r="F182" s="29"/>
      <c r="G182" s="29"/>
      <c r="H182" s="374"/>
      <c r="I182" s="374"/>
      <c r="J182" s="374"/>
      <c r="K182" s="375"/>
      <c r="L182" s="645"/>
      <c r="M182" s="660"/>
      <c r="N182" s="29"/>
      <c r="O182" s="29"/>
      <c r="P182" s="29"/>
    </row>
    <row r="183" spans="2:16" x14ac:dyDescent="0.45">
      <c r="B183" s="382"/>
      <c r="C183" s="380"/>
      <c r="D183" s="29"/>
      <c r="E183" s="29"/>
      <c r="F183" s="29"/>
      <c r="G183" s="29"/>
      <c r="H183" s="374"/>
      <c r="I183" s="374"/>
      <c r="J183" s="374"/>
      <c r="K183" s="375"/>
      <c r="L183" s="645"/>
      <c r="M183" s="660"/>
      <c r="N183" s="29"/>
      <c r="O183" s="29"/>
      <c r="P183" s="29"/>
    </row>
    <row r="184" spans="2:16" x14ac:dyDescent="0.45">
      <c r="B184" s="382"/>
      <c r="C184" s="380"/>
      <c r="D184" s="29"/>
      <c r="E184" s="29"/>
      <c r="F184" s="29"/>
      <c r="G184" s="29"/>
      <c r="H184" s="374"/>
      <c r="I184" s="374"/>
      <c r="J184" s="374"/>
      <c r="K184" s="375"/>
      <c r="L184" s="645"/>
      <c r="M184" s="660"/>
      <c r="N184" s="29"/>
      <c r="O184" s="29"/>
      <c r="P184" s="29"/>
    </row>
    <row r="185" spans="2:16" x14ac:dyDescent="0.45">
      <c r="B185" s="381"/>
      <c r="C185" s="383"/>
      <c r="D185" s="384"/>
      <c r="E185" s="384"/>
      <c r="F185" s="384"/>
      <c r="G185" s="384"/>
      <c r="H185" s="375"/>
      <c r="I185" s="375"/>
      <c r="J185" s="375"/>
      <c r="K185" s="375"/>
      <c r="L185" s="648"/>
      <c r="M185" s="661"/>
      <c r="N185" s="384"/>
      <c r="O185" s="384"/>
      <c r="P185" s="384"/>
    </row>
    <row r="186" spans="2:16" x14ac:dyDescent="0.45">
      <c r="B186" s="382"/>
      <c r="C186" s="380"/>
      <c r="D186" s="29"/>
      <c r="E186" s="29"/>
      <c r="F186" s="29"/>
      <c r="G186" s="29"/>
      <c r="H186" s="374"/>
      <c r="I186" s="374"/>
      <c r="J186" s="374"/>
      <c r="K186" s="375"/>
      <c r="L186" s="645"/>
      <c r="M186" s="660"/>
      <c r="N186" s="29"/>
      <c r="O186" s="29"/>
      <c r="P186" s="29"/>
    </row>
    <row r="187" spans="2:16" x14ac:dyDescent="0.45">
      <c r="B187" s="382"/>
      <c r="C187" s="380"/>
      <c r="D187" s="29"/>
      <c r="E187" s="29"/>
      <c r="F187" s="29"/>
      <c r="G187" s="29"/>
      <c r="H187" s="374"/>
      <c r="I187" s="374"/>
      <c r="J187" s="374"/>
      <c r="K187" s="375"/>
      <c r="L187" s="645"/>
      <c r="M187" s="660"/>
      <c r="N187" s="29"/>
      <c r="O187" s="29"/>
      <c r="P187" s="29"/>
    </row>
    <row r="188" spans="2:16" x14ac:dyDescent="0.45">
      <c r="B188" s="382"/>
      <c r="C188" s="380"/>
      <c r="D188" s="29"/>
      <c r="E188" s="29"/>
      <c r="F188" s="29"/>
      <c r="G188" s="29"/>
      <c r="H188" s="374"/>
      <c r="I188" s="374"/>
      <c r="J188" s="374"/>
      <c r="K188" s="375"/>
      <c r="L188" s="645"/>
      <c r="M188" s="660"/>
      <c r="N188" s="29"/>
      <c r="O188" s="29"/>
      <c r="P188" s="29"/>
    </row>
    <row r="189" spans="2:16" x14ac:dyDescent="0.45">
      <c r="B189" s="382"/>
      <c r="C189" s="380"/>
      <c r="D189" s="29"/>
      <c r="E189" s="29"/>
      <c r="F189" s="29"/>
      <c r="G189" s="29"/>
      <c r="H189" s="374"/>
      <c r="I189" s="374"/>
      <c r="J189" s="374"/>
      <c r="K189" s="375"/>
      <c r="L189" s="645"/>
      <c r="M189" s="660"/>
      <c r="N189" s="29"/>
      <c r="O189" s="29"/>
      <c r="P189" s="29"/>
    </row>
    <row r="190" spans="2:16" x14ac:dyDescent="0.45">
      <c r="B190" s="382"/>
      <c r="C190" s="380"/>
      <c r="D190" s="29"/>
      <c r="E190" s="29"/>
      <c r="F190" s="29"/>
      <c r="G190" s="29"/>
      <c r="H190" s="374"/>
      <c r="I190" s="374"/>
      <c r="J190" s="374"/>
      <c r="K190" s="375"/>
      <c r="L190" s="645"/>
      <c r="M190" s="660"/>
      <c r="N190" s="29"/>
      <c r="O190" s="29"/>
      <c r="P190" s="29"/>
    </row>
    <row r="191" spans="2:16" x14ac:dyDescent="0.45">
      <c r="B191" s="382"/>
      <c r="C191" s="380"/>
      <c r="D191" s="29"/>
      <c r="E191" s="29"/>
      <c r="F191" s="29"/>
      <c r="G191" s="29"/>
      <c r="H191" s="374"/>
      <c r="I191" s="374"/>
      <c r="J191" s="374"/>
      <c r="K191" s="375"/>
      <c r="L191" s="645"/>
      <c r="M191" s="660"/>
      <c r="N191" s="29"/>
      <c r="O191" s="29"/>
      <c r="P191" s="29"/>
    </row>
    <row r="192" spans="2:16" x14ac:dyDescent="0.45">
      <c r="B192" s="385"/>
      <c r="C192" s="29"/>
      <c r="D192" s="29"/>
      <c r="E192" s="29"/>
      <c r="F192" s="29"/>
      <c r="G192" s="29"/>
      <c r="H192" s="374"/>
      <c r="I192" s="374"/>
      <c r="J192" s="374"/>
      <c r="K192" s="375"/>
      <c r="L192" s="645"/>
      <c r="M192" s="660"/>
      <c r="N192" s="29"/>
      <c r="O192" s="29"/>
      <c r="P192" s="29"/>
    </row>
    <row r="193" spans="2:16" x14ac:dyDescent="0.45">
      <c r="B193" s="29"/>
      <c r="C193" s="29"/>
      <c r="D193" s="29"/>
      <c r="E193" s="29"/>
      <c r="F193" s="29"/>
      <c r="G193" s="29"/>
      <c r="H193" s="374"/>
      <c r="I193" s="374"/>
      <c r="J193" s="374"/>
      <c r="K193" s="375"/>
      <c r="L193" s="645"/>
      <c r="M193" s="660"/>
      <c r="N193" s="29"/>
      <c r="O193" s="29"/>
      <c r="P193" s="29"/>
    </row>
  </sheetData>
  <mergeCells count="25">
    <mergeCell ref="B172:P172"/>
    <mergeCell ref="B119:P119"/>
    <mergeCell ref="B117:P117"/>
    <mergeCell ref="B106:P106"/>
    <mergeCell ref="B143:P143"/>
    <mergeCell ref="B156:P156"/>
    <mergeCell ref="B157:P157"/>
    <mergeCell ref="B130:P130"/>
    <mergeCell ref="B171:P171"/>
    <mergeCell ref="B138:P138"/>
    <mergeCell ref="D1:M1"/>
    <mergeCell ref="B97:P97"/>
    <mergeCell ref="B7:F7"/>
    <mergeCell ref="B43:F43"/>
    <mergeCell ref="B44:F44"/>
    <mergeCell ref="B135:P135"/>
    <mergeCell ref="B86:P86"/>
    <mergeCell ref="B85:P85"/>
    <mergeCell ref="B71:P71"/>
    <mergeCell ref="B84:P84"/>
    <mergeCell ref="B87:P87"/>
    <mergeCell ref="B127:P127"/>
    <mergeCell ref="B123:P123"/>
    <mergeCell ref="B137:P137"/>
    <mergeCell ref="B128:P128"/>
  </mergeCells>
  <phoneticPr fontId="28" type="noConversion"/>
  <printOptions horizontalCentered="1"/>
  <pageMargins left="0.19685039370078741" right="0.19685039370078741" top="0.19685039370078741" bottom="0.15748031496062992" header="0.19685039370078741" footer="0.19685039370078741"/>
  <pageSetup paperSize="9" scale="47" fitToHeight="0" orientation="portrait" r:id="rId1"/>
  <rowBreaks count="1" manualBreakCount="1">
    <brk id="4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zoomScale="80" zoomScaleNormal="100" zoomScaleSheetLayoutView="80" workbookViewId="0">
      <selection activeCell="G4" sqref="G4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744" t="s">
        <v>59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49" t="str">
        <f>'TECHNICAL SHEET GARMENT'!A2</f>
        <v>LFV11412</v>
      </c>
      <c r="B2" s="59"/>
      <c r="C2" s="59"/>
      <c r="D2" s="60"/>
      <c r="E2" s="512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GARMENT'!$K$2</f>
        <v>V1BULK</v>
      </c>
      <c r="L2" s="62"/>
    </row>
    <row r="3" spans="1:12" s="3" customFormat="1" ht="18" customHeight="1" x14ac:dyDescent="0.15">
      <c r="A3" s="463" t="str">
        <f>'TECHNICAL SHEET GARMENT'!A3</f>
        <v>FABRIC / SUPPLIER: 06302 / LIBOLON</v>
      </c>
      <c r="B3" s="54"/>
      <c r="C3" s="63"/>
      <c r="D3" s="54"/>
      <c r="E3" s="54"/>
      <c r="F3" s="54"/>
      <c r="G3" s="54"/>
      <c r="H3" s="54"/>
      <c r="I3" s="150" t="str">
        <f>'TECHNICAL SHEET GARMENT'!J3</f>
        <v>DEVELOPPER</v>
      </c>
      <c r="K3" s="122" t="str">
        <f>'TECHNICAL SHEET GARMENT'!L3</f>
        <v>Marjorie</v>
      </c>
      <c r="L3" s="55"/>
    </row>
    <row r="4" spans="1:12" s="3" customFormat="1" ht="18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  <c r="L4" s="58"/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ht="29.25" customHeight="1" thickBot="1" x14ac:dyDescent="0.2">
      <c r="A37" s="51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3"/>
    </row>
    <row r="38" spans="1:12" s="1" customFormat="1" x14ac:dyDescent="0.15"/>
    <row r="39" spans="1:12" s="1" customFormat="1" x14ac:dyDescent="0.15"/>
  </sheetData>
  <mergeCells count="1">
    <mergeCell ref="C1:H1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42"/>
  <sheetViews>
    <sheetView showGridLines="0" tabSelected="1" view="pageBreakPreview" zoomScale="80" zoomScaleNormal="100" zoomScaleSheetLayoutView="80" workbookViewId="0">
      <selection activeCell="E4" sqref="E4"/>
    </sheetView>
  </sheetViews>
  <sheetFormatPr defaultColWidth="12" defaultRowHeight="11.25" x14ac:dyDescent="0.15"/>
  <cols>
    <col min="1" max="1" width="10.1640625" customWidth="1"/>
    <col min="2" max="2" width="23.3320312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17.83203125" customWidth="1"/>
  </cols>
  <sheetData>
    <row r="1" spans="1:12" s="1" customFormat="1" ht="42.75" customHeight="1" thickBot="1" x14ac:dyDescent="0.2">
      <c r="A1" s="36"/>
      <c r="B1" s="33"/>
      <c r="C1" s="744" t="s">
        <v>58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49" t="str">
        <f>'TECHNICAL SHEET GARMENT'!A2</f>
        <v>LFV11412</v>
      </c>
      <c r="B2" s="59"/>
      <c r="C2" s="59"/>
      <c r="D2" s="60"/>
      <c r="E2" s="512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  <c r="L2" s="62"/>
    </row>
    <row r="3" spans="1:12" s="3" customFormat="1" ht="18" customHeight="1" x14ac:dyDescent="0.15">
      <c r="A3" s="463" t="str">
        <f>'TECHNICAL SHEET GARMENT'!A3</f>
        <v>FABRIC / SUPPLIER: 06302 / LIBOLON</v>
      </c>
      <c r="B3" s="54"/>
      <c r="C3" s="63"/>
      <c r="D3" s="54"/>
      <c r="E3" s="54"/>
      <c r="F3" s="54"/>
      <c r="G3" s="54"/>
      <c r="H3" s="54"/>
      <c r="I3" s="150" t="str">
        <f>'TECHNICAL SHEET GARMENT'!J3</f>
        <v>DEVELOPPER</v>
      </c>
      <c r="K3" s="122" t="str">
        <f>'TECHNICAL SHEET GARMENT'!L3</f>
        <v>Marjorie</v>
      </c>
      <c r="L3" s="55"/>
    </row>
    <row r="4" spans="1:12" s="3" customFormat="1" ht="18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124" t="str">
        <f>'TECHNICAL SHEET GARMENT'!L4</f>
        <v>PRIMA CHANNEL</v>
      </c>
      <c r="L4" s="58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8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8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8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8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 t="s">
        <v>55</v>
      </c>
    </row>
    <row r="21" spans="1:18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8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8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 t="s">
        <v>55</v>
      </c>
    </row>
    <row r="24" spans="1:18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8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8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8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  <c r="R27" s="1" t="s">
        <v>55</v>
      </c>
    </row>
    <row r="28" spans="1:18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8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8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8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8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x14ac:dyDescent="0.15">
      <c r="A39" s="43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50"/>
    </row>
    <row r="40" spans="1:12" s="1" customFormat="1" x14ac:dyDescent="0.15">
      <c r="A40" s="43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50"/>
    </row>
    <row r="41" spans="1:12" s="1" customFormat="1" ht="54.75" customHeight="1" thickBot="1" x14ac:dyDescent="0.2">
      <c r="A41" s="51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3"/>
    </row>
    <row r="42" spans="1:12" s="1" customFormat="1" x14ac:dyDescent="0.15"/>
  </sheetData>
  <mergeCells count="1">
    <mergeCell ref="C1:H1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7" zoomScale="80" zoomScaleNormal="100" zoomScaleSheetLayoutView="80" workbookViewId="0">
      <selection activeCell="I32" sqref="I32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x14ac:dyDescent="0.15">
      <c r="A1" s="387"/>
      <c r="B1" s="388"/>
      <c r="C1" s="745" t="s">
        <v>58</v>
      </c>
      <c r="D1" s="745"/>
      <c r="E1" s="745"/>
      <c r="F1" s="745"/>
      <c r="G1" s="745"/>
      <c r="H1" s="745"/>
      <c r="I1" s="389" t="str">
        <f>'TECHNICAL SHEET GARMENT'!J1</f>
        <v>WINTER 2018/19</v>
      </c>
      <c r="J1" s="388"/>
      <c r="K1" s="388"/>
      <c r="L1" s="390"/>
    </row>
    <row r="2" spans="1:12" s="4" customFormat="1" ht="18" customHeight="1" x14ac:dyDescent="0.15">
      <c r="A2" s="410" t="str">
        <f>'TECHNICAL SHEET GARMENT'!A2</f>
        <v>LFV11412</v>
      </c>
      <c r="B2" s="411"/>
      <c r="C2" s="460"/>
      <c r="D2" s="460"/>
      <c r="E2" s="460" t="str">
        <f>'TECHNICAL SHEET GARMENT'!F2</f>
        <v>TRACK 3in1 LOFT JKT</v>
      </c>
      <c r="F2" s="460"/>
      <c r="G2" s="460"/>
      <c r="H2" s="460"/>
      <c r="I2" s="412" t="s">
        <v>2</v>
      </c>
      <c r="J2" s="413" t="str">
        <f>'TECHNICAL SHEET GARMENT'!K2</f>
        <v>V1BULK</v>
      </c>
      <c r="K2" s="414"/>
      <c r="L2" s="415"/>
    </row>
    <row r="3" spans="1:12" s="3" customFormat="1" ht="18" customHeight="1" x14ac:dyDescent="0.15">
      <c r="A3" s="748" t="str">
        <f>'TECHNICAL SHEET GARMENT'!A3</f>
        <v>FABRIC / SUPPLIER: 06302 / LIBOLON</v>
      </c>
      <c r="B3" s="749"/>
      <c r="C3" s="749"/>
      <c r="D3" s="749"/>
      <c r="E3" s="749"/>
      <c r="F3" s="749"/>
      <c r="G3" s="749"/>
      <c r="H3" s="749"/>
      <c r="I3" s="417" t="str">
        <f>'TECHNICAL SHEET GARMENT'!J3</f>
        <v>DEVELOPPER</v>
      </c>
      <c r="J3" s="418"/>
      <c r="K3" s="419" t="str">
        <f>'TECHNICAL SHEET GARMENT'!L3</f>
        <v>Marjorie</v>
      </c>
      <c r="L3" s="420"/>
    </row>
    <row r="4" spans="1:12" s="3" customFormat="1" ht="18" customHeight="1" x14ac:dyDescent="0.15">
      <c r="A4" s="416" t="s">
        <v>1</v>
      </c>
      <c r="B4" s="421">
        <f ca="1">'TECHNICAL SHEET GARMENT'!B4</f>
        <v>43833</v>
      </c>
      <c r="C4" s="747"/>
      <c r="D4" s="747"/>
      <c r="E4" s="747"/>
      <c r="F4" s="747"/>
      <c r="G4" s="747"/>
      <c r="H4" s="747"/>
      <c r="I4" s="194" t="str">
        <f>'TECHNICAL SHEET GARMENT'!J4</f>
        <v xml:space="preserve">SUPPLIER : </v>
      </c>
      <c r="J4" s="77"/>
      <c r="K4" s="422" t="str">
        <f>'TECHNICAL SHEET GARMENT'!L4</f>
        <v>PRIMA CHANNEL</v>
      </c>
      <c r="L4" s="400"/>
    </row>
    <row r="5" spans="1:12" s="1" customFormat="1" ht="16.5" x14ac:dyDescent="0.15">
      <c r="A5" s="391"/>
      <c r="B5" s="42"/>
      <c r="C5" s="42"/>
      <c r="D5" s="42"/>
      <c r="E5" s="42"/>
      <c r="F5" s="42"/>
      <c r="G5" s="42"/>
      <c r="H5" s="42"/>
      <c r="I5" s="42"/>
      <c r="J5" s="42"/>
      <c r="K5" s="42"/>
      <c r="L5" s="392"/>
    </row>
    <row r="6" spans="1:12" s="1" customFormat="1" ht="16.5" x14ac:dyDescent="0.15">
      <c r="A6" s="391"/>
      <c r="B6" s="42"/>
      <c r="C6" s="195"/>
      <c r="D6" s="42"/>
      <c r="E6" s="42"/>
      <c r="F6" s="42"/>
      <c r="G6" s="42"/>
      <c r="H6" s="195"/>
      <c r="I6" s="195"/>
      <c r="J6" s="195"/>
      <c r="L6" s="392"/>
    </row>
    <row r="7" spans="1:12" s="1" customFormat="1" x14ac:dyDescent="0.15">
      <c r="A7" s="393"/>
      <c r="B7" s="44"/>
      <c r="C7" s="44"/>
      <c r="D7" s="44"/>
      <c r="E7" s="44"/>
      <c r="F7" s="44"/>
      <c r="G7" s="44"/>
      <c r="J7" s="44"/>
      <c r="K7" s="44"/>
      <c r="L7" s="394"/>
    </row>
    <row r="8" spans="1:12" s="1" customFormat="1" x14ac:dyDescent="0.15">
      <c r="A8" s="393"/>
      <c r="B8" s="44"/>
      <c r="C8" s="44"/>
      <c r="D8" s="44"/>
      <c r="E8" s="44"/>
      <c r="F8" s="44"/>
      <c r="G8" s="44"/>
      <c r="H8" s="44"/>
      <c r="I8" s="44"/>
      <c r="J8" s="44"/>
      <c r="K8" s="44"/>
      <c r="L8" s="394"/>
    </row>
    <row r="9" spans="1:12" s="1" customFormat="1" x14ac:dyDescent="0.15">
      <c r="A9" s="393"/>
      <c r="B9" s="44"/>
      <c r="C9" s="44"/>
      <c r="D9" s="44"/>
      <c r="E9" s="44"/>
      <c r="F9" s="44"/>
      <c r="G9" s="44"/>
      <c r="H9" s="44"/>
      <c r="I9" s="44"/>
      <c r="J9" s="44"/>
      <c r="K9" s="44"/>
      <c r="L9" s="394"/>
    </row>
    <row r="10" spans="1:12" s="1" customFormat="1" x14ac:dyDescent="0.15">
      <c r="A10" s="39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394"/>
    </row>
    <row r="11" spans="1:12" s="1" customFormat="1" x14ac:dyDescent="0.15">
      <c r="A11" s="39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394"/>
    </row>
    <row r="12" spans="1:12" s="1" customFormat="1" x14ac:dyDescent="0.15">
      <c r="A12" s="39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394"/>
    </row>
    <row r="13" spans="1:12" s="1" customFormat="1" x14ac:dyDescent="0.15">
      <c r="A13" s="39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394"/>
    </row>
    <row r="14" spans="1:12" s="1" customFormat="1" x14ac:dyDescent="0.15">
      <c r="A14" s="39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394"/>
    </row>
    <row r="15" spans="1:12" s="1" customFormat="1" x14ac:dyDescent="0.15">
      <c r="A15" s="39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394"/>
    </row>
    <row r="16" spans="1:12" s="1" customFormat="1" x14ac:dyDescent="0.15">
      <c r="A16" s="39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394"/>
    </row>
    <row r="17" spans="1:12" s="1" customFormat="1" x14ac:dyDescent="0.15">
      <c r="A17" s="39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394"/>
    </row>
    <row r="18" spans="1:12" s="1" customFormat="1" x14ac:dyDescent="0.15">
      <c r="A18" s="393"/>
      <c r="B18" s="44"/>
      <c r="C18" s="44"/>
      <c r="D18" s="44"/>
      <c r="E18" s="44"/>
      <c r="F18" s="44"/>
      <c r="G18" s="44"/>
      <c r="H18" s="259"/>
      <c r="I18" s="44"/>
      <c r="J18" s="44"/>
      <c r="K18" s="44"/>
      <c r="L18" s="394"/>
    </row>
    <row r="19" spans="1:12" s="1" customFormat="1" x14ac:dyDescent="0.15">
      <c r="A19" s="39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394"/>
    </row>
    <row r="20" spans="1:12" s="1" customFormat="1" x14ac:dyDescent="0.15">
      <c r="A20" s="39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394"/>
    </row>
    <row r="21" spans="1:12" s="1" customFormat="1" x14ac:dyDescent="0.15">
      <c r="A21" s="39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394"/>
    </row>
    <row r="22" spans="1:12" s="1" customFormat="1" x14ac:dyDescent="0.15">
      <c r="A22" s="39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394"/>
    </row>
    <row r="23" spans="1:12" s="1" customFormat="1" x14ac:dyDescent="0.15">
      <c r="A23" s="39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394"/>
    </row>
    <row r="24" spans="1:12" s="1" customFormat="1" x14ac:dyDescent="0.15">
      <c r="A24" s="39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394"/>
    </row>
    <row r="25" spans="1:12" s="1" customFormat="1" x14ac:dyDescent="0.15">
      <c r="A25" s="39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394"/>
    </row>
    <row r="26" spans="1:12" s="1" customFormat="1" ht="16.5" x14ac:dyDescent="0.15">
      <c r="A26" s="393"/>
      <c r="B26" s="44"/>
      <c r="C26" s="44"/>
      <c r="D26" s="44"/>
      <c r="E26" s="44"/>
      <c r="F26" s="44"/>
      <c r="G26" s="44"/>
      <c r="H26" s="746"/>
      <c r="I26" s="746"/>
      <c r="J26" s="44"/>
      <c r="K26" s="44"/>
      <c r="L26" s="394"/>
    </row>
    <row r="27" spans="1:12" s="1" customFormat="1" x14ac:dyDescent="0.15">
      <c r="A27" s="39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394"/>
    </row>
    <row r="28" spans="1:12" s="1" customFormat="1" x14ac:dyDescent="0.15">
      <c r="A28" s="39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394"/>
    </row>
    <row r="29" spans="1:12" s="1" customFormat="1" x14ac:dyDescent="0.15">
      <c r="A29" s="39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394"/>
    </row>
    <row r="30" spans="1:12" s="1" customFormat="1" x14ac:dyDescent="0.15">
      <c r="A30" s="393"/>
      <c r="B30" s="44"/>
      <c r="C30" s="44"/>
      <c r="D30" s="44"/>
      <c r="E30" s="44"/>
      <c r="F30" s="259"/>
      <c r="G30" s="259"/>
      <c r="H30" s="44"/>
      <c r="I30" s="259"/>
      <c r="J30" s="259"/>
      <c r="K30" s="44"/>
      <c r="L30" s="394"/>
    </row>
    <row r="31" spans="1:12" s="1" customFormat="1" ht="16.5" x14ac:dyDescent="0.15">
      <c r="A31" s="393"/>
      <c r="B31" s="44"/>
      <c r="C31" s="44"/>
      <c r="D31" s="44"/>
      <c r="E31" s="44"/>
      <c r="F31" s="44"/>
      <c r="G31" s="44"/>
      <c r="H31" s="195"/>
      <c r="I31" s="44"/>
      <c r="J31" s="44"/>
      <c r="K31" s="44"/>
      <c r="L31" s="394"/>
    </row>
    <row r="32" spans="1:12" s="1" customFormat="1" x14ac:dyDescent="0.15">
      <c r="A32" s="393"/>
      <c r="B32" s="44"/>
      <c r="C32" s="44"/>
      <c r="D32" s="44"/>
      <c r="E32" s="44"/>
      <c r="F32" s="44"/>
      <c r="G32" s="44"/>
      <c r="H32" s="259"/>
      <c r="I32" s="44"/>
      <c r="J32" s="44"/>
      <c r="K32" s="44"/>
      <c r="L32" s="394"/>
    </row>
    <row r="33" spans="1:12" s="1" customFormat="1" x14ac:dyDescent="0.15">
      <c r="A33" s="39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394"/>
    </row>
    <row r="34" spans="1:12" s="1" customFormat="1" x14ac:dyDescent="0.15">
      <c r="A34" s="39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394"/>
    </row>
    <row r="35" spans="1:12" s="1" customFormat="1" x14ac:dyDescent="0.15">
      <c r="A35" s="39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394"/>
    </row>
    <row r="36" spans="1:12" s="1" customFormat="1" x14ac:dyDescent="0.15">
      <c r="A36" s="39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394"/>
    </row>
    <row r="37" spans="1:12" s="1" customFormat="1" x14ac:dyDescent="0.15">
      <c r="A37" s="39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394"/>
    </row>
    <row r="38" spans="1:12" s="1" customFormat="1" ht="56.25" customHeight="1" x14ac:dyDescent="0.15">
      <c r="A38" s="395"/>
      <c r="B38" s="396"/>
      <c r="C38" s="396"/>
      <c r="D38" s="396"/>
      <c r="E38" s="396"/>
      <c r="F38" s="396"/>
      <c r="G38" s="396"/>
      <c r="H38" s="396"/>
      <c r="I38" s="396"/>
      <c r="J38" s="396"/>
      <c r="K38" s="396"/>
      <c r="L38" s="397"/>
    </row>
    <row r="39" spans="1:12" s="1" customFormat="1" ht="24" customHeight="1" x14ac:dyDescent="0.1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</row>
    <row r="40" spans="1:12" s="1" customFormat="1" x14ac:dyDescent="0.15"/>
  </sheetData>
  <mergeCells count="4">
    <mergeCell ref="C1:H1"/>
    <mergeCell ref="H26:I26"/>
    <mergeCell ref="C4:H4"/>
    <mergeCell ref="A3:H3"/>
  </mergeCells>
  <phoneticPr fontId="26" type="noConversion"/>
  <printOptions horizontalCentered="1"/>
  <pageMargins left="0.39370078740157483" right="0.39370078740157483" top="0.39370078740157483" bottom="0.15748031496062992" header="0.39370078740157483" footer="0.39370078740157483"/>
  <pageSetup paperSize="9" scale="9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showGridLines="0" view="pageBreakPreview" topLeftCell="A7" zoomScale="80" zoomScaleNormal="100" zoomScaleSheetLayoutView="80" workbookViewId="0">
      <selection activeCell="O42" sqref="O42"/>
    </sheetView>
  </sheetViews>
  <sheetFormatPr defaultColWidth="12" defaultRowHeight="11.25" x14ac:dyDescent="0.15"/>
  <cols>
    <col min="1" max="1" width="10.1640625" customWidth="1"/>
    <col min="2" max="2" width="17.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744" t="s">
        <v>60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49" t="str">
        <f>'TECHNICAL SHEET GARMENT'!A2</f>
        <v>LFV11412</v>
      </c>
      <c r="B2" s="59"/>
      <c r="C2" s="59"/>
      <c r="D2" s="60"/>
      <c r="E2" s="59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  <c r="L2" s="62"/>
    </row>
    <row r="3" spans="1:12" s="3" customFormat="1" ht="18" customHeight="1" x14ac:dyDescent="0.15">
      <c r="A3" s="750" t="str">
        <f>'TECHNICAL SHEET GARMENT'!A3</f>
        <v>FABRIC / SUPPLIER: 06302 / LIBOLON</v>
      </c>
      <c r="B3" s="749"/>
      <c r="C3" s="749"/>
      <c r="D3" s="749"/>
      <c r="E3" s="54"/>
      <c r="F3" s="54"/>
      <c r="G3" s="54"/>
      <c r="H3" s="54"/>
      <c r="I3" s="194" t="str">
        <f>'TECHNICAL SHEET GARMENT'!J3</f>
        <v>DEVELOPPER</v>
      </c>
      <c r="K3" s="122" t="str">
        <f>'TECHNICAL SHEET GARMENT'!L3</f>
        <v>Marjorie</v>
      </c>
      <c r="L3" s="55"/>
    </row>
    <row r="4" spans="1:12" s="3" customFormat="1" ht="18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  <c r="L4" s="58"/>
    </row>
    <row r="5" spans="1:12" s="1" customFormat="1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ht="70.5" customHeight="1" thickBot="1" x14ac:dyDescent="0.2">
      <c r="A36" s="5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3"/>
    </row>
    <row r="37" spans="1:12" s="1" customFormat="1" x14ac:dyDescent="0.15"/>
  </sheetData>
  <mergeCells count="2">
    <mergeCell ref="C1:H1"/>
    <mergeCell ref="A3:D3"/>
  </mergeCells>
  <phoneticPr fontId="26" type="noConversion"/>
  <printOptions horizontalCentered="1"/>
  <pageMargins left="0.39370078740157483" right="0.39370078740157483" top="0.39370078740157483" bottom="0.15748031496062992" header="0.39370078740157483" footer="0.19685039370078741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6"/>
  <sheetViews>
    <sheetView topLeftCell="A2" zoomScale="80" zoomScaleNormal="80" workbookViewId="0">
      <selection activeCell="O29" sqref="O29"/>
    </sheetView>
  </sheetViews>
  <sheetFormatPr defaultColWidth="12" defaultRowHeight="11.25" x14ac:dyDescent="0.15"/>
  <cols>
    <col min="1" max="1" width="12" customWidth="1"/>
    <col min="2" max="2" width="12.83203125" customWidth="1"/>
  </cols>
  <sheetData>
    <row r="1" spans="1:12" ht="28.5" thickBot="1" x14ac:dyDescent="0.2">
      <c r="A1" s="36"/>
      <c r="B1" s="33"/>
      <c r="C1" s="744" t="s">
        <v>60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ht="19.5" x14ac:dyDescent="0.15">
      <c r="A2" s="149" t="str">
        <f>'TECHNICAL SHEET GARMENT'!A2</f>
        <v>LFV11412</v>
      </c>
      <c r="B2" s="59"/>
      <c r="C2" s="59"/>
      <c r="D2" s="60"/>
      <c r="E2" s="59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  <c r="K2" s="4"/>
      <c r="L2" s="62"/>
    </row>
    <row r="3" spans="1:12" ht="16.5" x14ac:dyDescent="0.15">
      <c r="A3" s="750" t="str">
        <f>'TECHNICAL SHEET GARMENT'!A3</f>
        <v>FABRIC / SUPPLIER: 06302 / LIBOLON</v>
      </c>
      <c r="B3" s="749"/>
      <c r="C3" s="749"/>
      <c r="D3" s="749"/>
      <c r="E3" s="542"/>
      <c r="F3" s="542"/>
      <c r="G3" s="542"/>
      <c r="H3" s="542"/>
      <c r="I3" s="194" t="str">
        <f>'TECHNICAL SHEET GARMENT'!J3</f>
        <v>DEVELOPPER</v>
      </c>
      <c r="J3" s="3"/>
      <c r="K3" s="122" t="str">
        <f>'TECHNICAL SHEET GARMENT'!L3</f>
        <v>Marjorie</v>
      </c>
      <c r="L3" s="55"/>
    </row>
    <row r="4" spans="1:12" ht="17.25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  <c r="L4" s="58"/>
    </row>
    <row r="5" spans="1:12" x14ac:dyDescent="0.1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ht="12" thickBot="1" x14ac:dyDescent="0.2">
      <c r="A36" s="5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3"/>
    </row>
  </sheetData>
  <mergeCells count="2">
    <mergeCell ref="C1:H1"/>
    <mergeCell ref="A3:D3"/>
  </mergeCells>
  <phoneticPr fontId="26" type="noConversion"/>
  <printOptions horizontalCentered="1"/>
  <pageMargins left="0.31496062992125984" right="0.11811023622047245" top="0.74803149606299213" bottom="0.15748031496062992" header="0.31496062992125984" footer="0.31496062992125984"/>
  <pageSetup paperSize="9" scale="11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K4"/>
  <sheetViews>
    <sheetView view="pageBreakPreview" topLeftCell="A5" zoomScale="80" zoomScaleNormal="100" zoomScaleSheetLayoutView="80" zoomScalePageLayoutView="80" workbookViewId="0">
      <selection activeCell="K22" sqref="K22"/>
    </sheetView>
  </sheetViews>
  <sheetFormatPr defaultRowHeight="11.25" x14ac:dyDescent="0.15"/>
  <cols>
    <col min="1" max="1" width="21.33203125" style="723" bestFit="1" customWidth="1"/>
    <col min="2" max="2" width="16" style="723" bestFit="1" customWidth="1"/>
    <col min="3" max="4" width="9.33203125" style="723"/>
    <col min="5" max="5" width="43.83203125" style="723" bestFit="1" customWidth="1"/>
    <col min="6" max="8" width="0" style="723" hidden="1" customWidth="1"/>
    <col min="9" max="9" width="43.83203125" style="723" bestFit="1" customWidth="1"/>
    <col min="10" max="10" width="17" style="723" bestFit="1" customWidth="1"/>
    <col min="11" max="11" width="30.5" style="723" bestFit="1" customWidth="1"/>
    <col min="12" max="17" width="9.33203125" style="723"/>
    <col min="18" max="18" width="14.33203125" style="723" customWidth="1"/>
    <col min="19" max="16384" width="9.33203125" style="723"/>
  </cols>
  <sheetData>
    <row r="1" spans="1:11" s="1" customFormat="1" ht="42.75" customHeight="1" thickBot="1" x14ac:dyDescent="0.2">
      <c r="A1" s="36"/>
      <c r="B1" s="33"/>
      <c r="C1" s="744" t="s">
        <v>213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</row>
    <row r="2" spans="1:11" s="4" customFormat="1" ht="18" customHeight="1" x14ac:dyDescent="0.15">
      <c r="A2" s="149" t="str">
        <f>'TECHNICAL SHEET GARMENT'!A2</f>
        <v>LFV11412</v>
      </c>
      <c r="B2" s="59"/>
      <c r="C2" s="59"/>
      <c r="D2" s="60"/>
      <c r="E2" s="512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</row>
    <row r="3" spans="1:11" s="3" customFormat="1" ht="18" customHeight="1" x14ac:dyDescent="0.15">
      <c r="A3" s="750" t="str">
        <f>'TECHNICAL SHEET GARMENT'!A3</f>
        <v>FABRIC / SUPPLIER: 06302 / LIBOLON</v>
      </c>
      <c r="B3" s="749"/>
      <c r="C3" s="749"/>
      <c r="D3" s="749"/>
      <c r="E3" s="599"/>
      <c r="F3" s="599"/>
      <c r="G3" s="599"/>
      <c r="H3" s="599"/>
      <c r="I3" s="194" t="str">
        <f>'TECHNICAL SHEET GARMENT'!J3</f>
        <v>DEVELOPPER</v>
      </c>
      <c r="K3" s="122" t="str">
        <f>'TECHNICAL SHEET GARMENT'!L3</f>
        <v>Marjorie</v>
      </c>
    </row>
    <row r="4" spans="1:11" s="3" customFormat="1" ht="18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</row>
  </sheetData>
  <mergeCells count="2">
    <mergeCell ref="C1:H1"/>
    <mergeCell ref="A3:D3"/>
  </mergeCells>
  <phoneticPr fontId="26" type="noConversion"/>
  <printOptions horizontalCentered="1"/>
  <pageMargins left="0.70866141732283472" right="0.31496062992125984" top="0.27559055118110237" bottom="7.874015748031496E-2" header="0.31496062992125984" footer="0.11811023622047245"/>
  <pageSetup paperSize="9" scale="9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zoomScale="70" zoomScaleNormal="100" zoomScaleSheetLayoutView="70" workbookViewId="0">
      <selection sqref="A1:IV4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744" t="s">
        <v>213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s="4" customFormat="1" ht="18" customHeight="1" x14ac:dyDescent="0.15">
      <c r="A2" s="149" t="str">
        <f>'TECHNICAL SHEET GARMENT'!A2</f>
        <v>LFV11412</v>
      </c>
      <c r="B2" s="59"/>
      <c r="C2" s="59"/>
      <c r="D2" s="60"/>
      <c r="E2" s="512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  <c r="L2" s="62"/>
    </row>
    <row r="3" spans="1:12" s="3" customFormat="1" ht="18" customHeight="1" x14ac:dyDescent="0.15">
      <c r="A3" s="750" t="str">
        <f>'TECHNICAL SHEET GARMENT'!A3</f>
        <v>FABRIC / SUPPLIER: 06302 / LIBOLON</v>
      </c>
      <c r="B3" s="749"/>
      <c r="C3" s="749"/>
      <c r="D3" s="749"/>
      <c r="E3" s="54"/>
      <c r="F3" s="54"/>
      <c r="G3" s="54"/>
      <c r="H3" s="54"/>
      <c r="I3" s="194" t="str">
        <f>'TECHNICAL SHEET GARMENT'!J3</f>
        <v>DEVELOPPER</v>
      </c>
      <c r="K3" s="122" t="str">
        <f>'TECHNICAL SHEET GARMENT'!L3</f>
        <v>Marjorie</v>
      </c>
      <c r="L3" s="55"/>
    </row>
    <row r="4" spans="1:12" s="3" customFormat="1" ht="18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  <c r="L4" s="58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 t="s">
        <v>55</v>
      </c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 t="s">
        <v>55</v>
      </c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 t="s">
        <v>104</v>
      </c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x14ac:dyDescent="0.15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 t="s">
        <v>102</v>
      </c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30.75" customHeight="1" thickBot="1" x14ac:dyDescent="0.2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 x14ac:dyDescent="0.15"/>
  </sheetData>
  <mergeCells count="2">
    <mergeCell ref="C1:H1"/>
    <mergeCell ref="A3:D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zoomScale="90" zoomScaleNormal="100" zoomScaleSheetLayoutView="90" workbookViewId="0">
      <selection activeCell="O24" sqref="O24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6"/>
      <c r="B1" s="33"/>
      <c r="C1" s="744" t="s">
        <v>3</v>
      </c>
      <c r="D1" s="744"/>
      <c r="E1" s="744"/>
      <c r="F1" s="744"/>
      <c r="G1" s="744"/>
      <c r="H1" s="744"/>
      <c r="I1" s="121" t="str">
        <f>'TECHNICAL SHEET GARMENT'!J1</f>
        <v>WINTER 2018/19</v>
      </c>
      <c r="J1" s="33"/>
      <c r="K1" s="33"/>
      <c r="L1" s="34"/>
    </row>
    <row r="2" spans="1:12" s="4" customFormat="1" ht="21.75" customHeight="1" x14ac:dyDescent="0.15">
      <c r="A2" s="149" t="str">
        <f>'TECHNICAL SHEET GARMENT'!A2</f>
        <v>LFV11412</v>
      </c>
      <c r="B2" s="59"/>
      <c r="C2" s="59"/>
      <c r="D2" s="60"/>
      <c r="E2" s="512" t="str">
        <f>'TECHNICAL SHEET GARMENT'!F2</f>
        <v>TRACK 3in1 LOFT JKT</v>
      </c>
      <c r="F2" s="59"/>
      <c r="G2" s="59"/>
      <c r="H2" s="59"/>
      <c r="I2" s="148" t="s">
        <v>2</v>
      </c>
      <c r="J2" s="61" t="str">
        <f>'TECHNICAL SHEET GARMENT'!K2</f>
        <v>V1BULK</v>
      </c>
      <c r="L2" s="62"/>
    </row>
    <row r="3" spans="1:12" s="3" customFormat="1" ht="21.75" customHeight="1" x14ac:dyDescent="0.15">
      <c r="A3" s="750" t="str">
        <f>'TECHNICAL SHEET GARMENT'!A3</f>
        <v>FABRIC / SUPPLIER: 06302 / LIBOLON</v>
      </c>
      <c r="B3" s="749"/>
      <c r="C3" s="749"/>
      <c r="D3" s="749"/>
      <c r="E3" s="54"/>
      <c r="F3" s="54"/>
      <c r="G3" s="54"/>
      <c r="H3" s="54"/>
      <c r="I3" s="150" t="str">
        <f>'TECHNICAL SHEET GARMENT'!J3</f>
        <v>DEVELOPPER</v>
      </c>
      <c r="K3" s="122" t="str">
        <f>'TECHNICAL SHEET GARMENT'!L3</f>
        <v>Marjorie</v>
      </c>
      <c r="L3" s="55"/>
    </row>
    <row r="4" spans="1:12" s="3" customFormat="1" ht="21.75" customHeight="1" thickBot="1" x14ac:dyDescent="0.2">
      <c r="A4" s="128" t="s">
        <v>1</v>
      </c>
      <c r="B4" s="56">
        <f ca="1">'TECHNICAL SHEET GARMENT'!B4</f>
        <v>43833</v>
      </c>
      <c r="C4" s="57"/>
      <c r="D4" s="57"/>
      <c r="E4" s="57"/>
      <c r="F4" s="57"/>
      <c r="G4" s="57"/>
      <c r="H4" s="57"/>
      <c r="I4" s="151" t="str">
        <f>'TECHNICAL SHEET GARMENT'!J4</f>
        <v xml:space="preserve">SUPPLIER : </v>
      </c>
      <c r="J4" s="79"/>
      <c r="K4" s="423" t="str">
        <f>'TECHNICAL SHEET GARMENT'!L4</f>
        <v>PRIMA CHANNEL</v>
      </c>
      <c r="L4" s="58"/>
    </row>
    <row r="5" spans="1:12" s="1" customFormat="1" ht="16.5" x14ac:dyDescent="0.15">
      <c r="A5" s="41"/>
      <c r="B5" s="195"/>
      <c r="C5" s="42"/>
      <c r="D5" s="42"/>
      <c r="E5" s="42"/>
      <c r="F5" s="42"/>
      <c r="G5" s="42"/>
      <c r="H5" s="42"/>
      <c r="I5" s="42"/>
      <c r="J5" s="42"/>
      <c r="K5" s="42"/>
      <c r="L5" s="49"/>
    </row>
    <row r="6" spans="1:12" s="1" customFormat="1" x14ac:dyDescent="0.1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 x14ac:dyDescent="0.1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x14ac:dyDescent="0.15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x14ac:dyDescent="0.1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x14ac:dyDescent="0.15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x14ac:dyDescent="0.15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x14ac:dyDescent="0.15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x14ac:dyDescent="0.15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x14ac:dyDescent="0.15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x14ac:dyDescent="0.15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x14ac:dyDescent="0.1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 x14ac:dyDescent="0.15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 x14ac:dyDescent="0.15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 x14ac:dyDescent="0.15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 x14ac:dyDescent="0.1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 x14ac:dyDescent="0.15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 x14ac:dyDescent="0.15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 x14ac:dyDescent="0.15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 x14ac:dyDescent="0.15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ht="16.5" x14ac:dyDescent="0.15">
      <c r="A25" s="43"/>
      <c r="B25" s="195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 x14ac:dyDescent="0.15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 x14ac:dyDescent="0.15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 x14ac:dyDescent="0.15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 x14ac:dyDescent="0.15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 x14ac:dyDescent="0.15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 x14ac:dyDescent="0.15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 x14ac:dyDescent="0.15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x14ac:dyDescent="0.15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x14ac:dyDescent="0.15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x14ac:dyDescent="0.15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x14ac:dyDescent="0.15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x14ac:dyDescent="0.15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x14ac:dyDescent="0.15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59.25" customHeight="1" thickBot="1" x14ac:dyDescent="0.2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 x14ac:dyDescent="0.15"/>
    <row r="41" spans="1:12" s="1" customFormat="1" x14ac:dyDescent="0.15"/>
  </sheetData>
  <mergeCells count="2">
    <mergeCell ref="C1:H1"/>
    <mergeCell ref="A3:D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77"/>
  <sheetViews>
    <sheetView showGridLines="0" view="pageBreakPreview" zoomScale="80" zoomScaleNormal="70" zoomScaleSheetLayoutView="80" workbookViewId="0">
      <pane ySplit="5" topLeftCell="A27" activePane="bottomLeft" state="frozen"/>
      <selection pane="bottomLeft" activeCell="D66" sqref="D66:D67"/>
    </sheetView>
  </sheetViews>
  <sheetFormatPr defaultColWidth="12" defaultRowHeight="11.25" x14ac:dyDescent="0.15"/>
  <cols>
    <col min="1" max="1" width="12.33203125" style="1" customWidth="1"/>
    <col min="2" max="2" width="20" style="1" customWidth="1"/>
    <col min="3" max="3" width="25.1640625" style="1" customWidth="1"/>
    <col min="4" max="4" width="14" style="1" customWidth="1"/>
    <col min="5" max="5" width="15" style="1" customWidth="1"/>
    <col min="6" max="6" width="36" customWidth="1"/>
    <col min="7" max="7" width="10.33203125" customWidth="1"/>
    <col min="8" max="11" width="31.6640625" style="25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64"/>
      <c r="B1" s="65"/>
      <c r="C1" s="730" t="s">
        <v>4</v>
      </c>
      <c r="D1" s="730"/>
      <c r="E1" s="730"/>
      <c r="F1" s="730"/>
      <c r="G1" s="730"/>
      <c r="H1" s="730"/>
      <c r="I1" s="730"/>
      <c r="J1" s="730"/>
      <c r="K1" s="730"/>
      <c r="L1" s="66" t="str">
        <f>'TECHNICAL SHEET GARMENT'!J1</f>
        <v>WINTER 2018/19</v>
      </c>
      <c r="M1" s="65"/>
      <c r="N1" s="65"/>
      <c r="O1" s="65"/>
      <c r="P1" s="65"/>
      <c r="Q1" s="67"/>
    </row>
    <row r="2" spans="1:23" s="4" customFormat="1" ht="21" customHeight="1" x14ac:dyDescent="0.3">
      <c r="A2" s="206" t="str">
        <f>'TECHNICAL SHEET GARMENT'!A2</f>
        <v>LFV11412</v>
      </c>
      <c r="B2" s="69"/>
      <c r="C2" s="68"/>
      <c r="D2" s="69"/>
      <c r="E2" s="68"/>
      <c r="F2" s="68" t="str">
        <f>'TECHNICAL SHEET GARMENT'!F2</f>
        <v>TRACK 3in1 LOFT JKT</v>
      </c>
      <c r="G2" s="68"/>
      <c r="H2" s="82"/>
      <c r="I2" s="82"/>
      <c r="J2" s="82"/>
      <c r="K2" s="82"/>
      <c r="L2" s="68" t="s">
        <v>2</v>
      </c>
      <c r="M2" s="75" t="str">
        <f>'TECHNICAL SHEET GARMENT'!K2</f>
        <v>V1BULK</v>
      </c>
      <c r="N2" s="68"/>
      <c r="O2" s="68"/>
      <c r="P2" s="68"/>
      <c r="Q2" s="70"/>
    </row>
    <row r="3" spans="1:23" s="3" customFormat="1" ht="21" customHeight="1" x14ac:dyDescent="0.25">
      <c r="A3" s="780" t="str">
        <f>'TECHNICAL SHEET GARMENT'!A3</f>
        <v>FABRIC / SUPPLIER: 06302 / LIBOLON</v>
      </c>
      <c r="B3" s="781"/>
      <c r="C3" s="781"/>
      <c r="D3" s="781"/>
      <c r="E3" s="77"/>
      <c r="F3" s="71"/>
      <c r="G3" s="71"/>
      <c r="H3" s="84"/>
      <c r="I3" s="85"/>
      <c r="J3" s="85"/>
      <c r="K3" s="84"/>
      <c r="L3" s="71" t="s">
        <v>14</v>
      </c>
      <c r="M3" s="77"/>
      <c r="N3" s="122"/>
      <c r="O3" s="122" t="str">
        <f>'TECHNICAL SHEET GARMENT'!L3</f>
        <v>Marjorie</v>
      </c>
      <c r="P3" s="122"/>
      <c r="Q3" s="80"/>
    </row>
    <row r="4" spans="1:23" s="3" customFormat="1" ht="21" customHeight="1" thickBot="1" x14ac:dyDescent="0.3">
      <c r="A4" s="207" t="s">
        <v>1</v>
      </c>
      <c r="B4" s="56">
        <f ca="1">'TECHNICAL SHEET GARMENT'!B4</f>
        <v>43833</v>
      </c>
      <c r="C4" s="79"/>
      <c r="D4" s="79"/>
      <c r="E4" s="73"/>
      <c r="F4" s="73"/>
      <c r="G4" s="73"/>
      <c r="H4" s="86"/>
      <c r="I4" s="87"/>
      <c r="J4" s="87"/>
      <c r="K4" s="86"/>
      <c r="L4" s="96" t="str">
        <f>'TECHNICAL SHEET GARMENT'!J4</f>
        <v xml:space="preserve">SUPPLIER : </v>
      </c>
      <c r="M4" s="79"/>
      <c r="N4" s="127"/>
      <c r="O4" s="127" t="str">
        <f>'TECHNICAL SHEET GARMENT'!L4</f>
        <v>PRIMA CHANNEL</v>
      </c>
      <c r="P4" s="127"/>
      <c r="Q4" s="81"/>
    </row>
    <row r="5" spans="1:23" s="2" customFormat="1" ht="34.5" customHeight="1" x14ac:dyDescent="0.15">
      <c r="A5" s="241" t="s">
        <v>83</v>
      </c>
      <c r="B5" s="242"/>
      <c r="C5" s="243"/>
      <c r="D5" s="243"/>
      <c r="E5" s="243"/>
      <c r="F5" s="243"/>
      <c r="G5" s="243"/>
      <c r="H5" s="244" t="s">
        <v>258</v>
      </c>
      <c r="I5" s="244" t="s">
        <v>259</v>
      </c>
      <c r="J5" s="244" t="s">
        <v>260</v>
      </c>
      <c r="K5" s="244"/>
      <c r="L5" s="245"/>
      <c r="M5" s="246"/>
      <c r="N5" s="243"/>
      <c r="O5" s="243"/>
      <c r="P5" s="243"/>
      <c r="Q5" s="247"/>
      <c r="R5" s="13"/>
      <c r="S5" s="14"/>
      <c r="T5" s="14"/>
      <c r="U5" s="15"/>
      <c r="V5" s="15"/>
      <c r="W5" s="15"/>
    </row>
    <row r="6" spans="1:23" s="466" customFormat="1" ht="69.75" customHeight="1" x14ac:dyDescent="0.15">
      <c r="A6" s="777" t="s">
        <v>261</v>
      </c>
      <c r="B6" s="778"/>
      <c r="C6" s="778"/>
      <c r="D6" s="779"/>
      <c r="E6" s="514" t="s">
        <v>176</v>
      </c>
      <c r="F6" s="775" t="s">
        <v>177</v>
      </c>
      <c r="G6" s="776"/>
      <c r="H6" s="520" t="s">
        <v>265</v>
      </c>
      <c r="I6" s="182" t="s">
        <v>262</v>
      </c>
      <c r="J6" s="182" t="s">
        <v>264</v>
      </c>
      <c r="K6" s="158"/>
      <c r="L6" s="464"/>
      <c r="M6" s="464"/>
      <c r="N6" s="464"/>
      <c r="O6" s="465"/>
      <c r="P6" s="465"/>
      <c r="Q6" s="209"/>
      <c r="R6" s="102"/>
      <c r="S6" s="102"/>
      <c r="T6" s="102"/>
      <c r="U6" s="12"/>
      <c r="V6" s="12"/>
      <c r="W6" s="12"/>
    </row>
    <row r="7" spans="1:23" s="466" customFormat="1" ht="59.25" customHeight="1" x14ac:dyDescent="0.15">
      <c r="A7" s="777" t="s">
        <v>178</v>
      </c>
      <c r="B7" s="783"/>
      <c r="C7" s="783"/>
      <c r="D7" s="784"/>
      <c r="E7" s="521" t="s">
        <v>66</v>
      </c>
      <c r="F7" s="773" t="s">
        <v>179</v>
      </c>
      <c r="G7" s="774"/>
      <c r="H7" s="197" t="s">
        <v>292</v>
      </c>
      <c r="I7" s="197" t="s">
        <v>63</v>
      </c>
      <c r="J7" s="197" t="s">
        <v>63</v>
      </c>
      <c r="K7" s="197"/>
      <c r="L7" s="464"/>
      <c r="M7" s="464"/>
      <c r="N7" s="465"/>
      <c r="O7" s="465"/>
      <c r="P7" s="465"/>
      <c r="Q7" s="209"/>
      <c r="R7" s="102"/>
      <c r="S7" s="102"/>
      <c r="T7" s="102"/>
      <c r="U7" s="12"/>
      <c r="V7" s="12"/>
      <c r="W7" s="12"/>
    </row>
    <row r="8" spans="1:23" s="103" customFormat="1" ht="54" customHeight="1" x14ac:dyDescent="0.15">
      <c r="A8" s="777" t="s">
        <v>184</v>
      </c>
      <c r="B8" s="783"/>
      <c r="C8" s="783"/>
      <c r="D8" s="784"/>
      <c r="E8" s="523" t="s">
        <v>66</v>
      </c>
      <c r="F8" s="771" t="s">
        <v>254</v>
      </c>
      <c r="G8" s="772"/>
      <c r="H8" s="197" t="s">
        <v>292</v>
      </c>
      <c r="I8" s="197" t="s">
        <v>63</v>
      </c>
      <c r="J8" s="197" t="s">
        <v>63</v>
      </c>
      <c r="K8" s="197"/>
      <c r="L8" s="101"/>
      <c r="M8" s="101"/>
      <c r="N8" s="108"/>
      <c r="O8" s="108"/>
      <c r="P8" s="108"/>
      <c r="Q8" s="209"/>
      <c r="R8" s="9"/>
      <c r="S8" s="9"/>
      <c r="T8" s="9"/>
      <c r="U8" s="9"/>
      <c r="V8" s="9"/>
    </row>
    <row r="9" spans="1:23" s="103" customFormat="1" ht="54" customHeight="1" x14ac:dyDescent="0.15">
      <c r="A9" s="777" t="s">
        <v>186</v>
      </c>
      <c r="B9" s="783"/>
      <c r="C9" s="783"/>
      <c r="D9" s="784"/>
      <c r="E9" s="522" t="s">
        <v>66</v>
      </c>
      <c r="F9" s="506" t="s">
        <v>187</v>
      </c>
      <c r="G9" s="507"/>
      <c r="H9" s="197" t="s">
        <v>292</v>
      </c>
      <c r="I9" s="197" t="s">
        <v>63</v>
      </c>
      <c r="J9" s="197" t="s">
        <v>63</v>
      </c>
      <c r="K9" s="197"/>
      <c r="L9" s="101"/>
      <c r="M9" s="101"/>
      <c r="N9" s="108"/>
      <c r="O9" s="108"/>
      <c r="P9" s="108"/>
      <c r="Q9" s="209"/>
      <c r="R9" s="9"/>
      <c r="S9" s="9"/>
      <c r="T9" s="9"/>
      <c r="U9" s="9"/>
      <c r="V9" s="9"/>
    </row>
    <row r="10" spans="1:23" s="103" customFormat="1" ht="54" customHeight="1" x14ac:dyDescent="0.15">
      <c r="A10" s="785" t="s">
        <v>180</v>
      </c>
      <c r="B10" s="778"/>
      <c r="C10" s="778"/>
      <c r="D10" s="779"/>
      <c r="E10" s="523" t="s">
        <v>66</v>
      </c>
      <c r="F10" s="773" t="s">
        <v>181</v>
      </c>
      <c r="G10" s="774"/>
      <c r="H10" s="197" t="s">
        <v>272</v>
      </c>
      <c r="I10" s="197" t="s">
        <v>272</v>
      </c>
      <c r="J10" s="197" t="s">
        <v>272</v>
      </c>
      <c r="K10" s="197"/>
      <c r="L10" s="101"/>
      <c r="M10" s="101"/>
      <c r="N10" s="108"/>
      <c r="O10" s="108"/>
      <c r="P10" s="108"/>
      <c r="Q10" s="209"/>
      <c r="R10" s="163"/>
      <c r="S10" s="163"/>
      <c r="T10" s="163"/>
      <c r="U10" s="163"/>
      <c r="V10" s="163"/>
    </row>
    <row r="11" spans="1:23" s="103" customFormat="1" ht="54" customHeight="1" x14ac:dyDescent="0.15">
      <c r="A11" s="785" t="s">
        <v>182</v>
      </c>
      <c r="B11" s="778"/>
      <c r="C11" s="778"/>
      <c r="D11" s="779"/>
      <c r="E11" s="523" t="s">
        <v>66</v>
      </c>
      <c r="F11" s="773" t="s">
        <v>62</v>
      </c>
      <c r="G11" s="774"/>
      <c r="H11" s="197" t="s">
        <v>273</v>
      </c>
      <c r="I11" s="197" t="s">
        <v>273</v>
      </c>
      <c r="J11" s="197" t="s">
        <v>273</v>
      </c>
      <c r="K11" s="197"/>
      <c r="L11" s="101"/>
      <c r="M11" s="101"/>
      <c r="N11" s="108"/>
      <c r="O11" s="108"/>
      <c r="P11" s="108"/>
      <c r="Q11" s="209"/>
      <c r="R11" s="9"/>
      <c r="S11" s="9"/>
      <c r="T11" s="9"/>
      <c r="U11" s="9"/>
      <c r="V11" s="9"/>
    </row>
    <row r="12" spans="1:23" s="103" customFormat="1" ht="45.75" customHeight="1" x14ac:dyDescent="0.15">
      <c r="A12" s="208" t="s">
        <v>82</v>
      </c>
      <c r="B12" s="21"/>
      <c r="C12" s="22"/>
      <c r="D12" s="22"/>
      <c r="E12" s="22"/>
      <c r="F12" s="22"/>
      <c r="G12" s="198"/>
      <c r="H12" s="199" t="str">
        <f>H5</f>
        <v>HEATHER GREY
4809</v>
      </c>
      <c r="I12" s="202" t="str">
        <f>I5</f>
        <v>ECLIPSE BLUE
8598</v>
      </c>
      <c r="J12" s="202" t="str">
        <f>J5</f>
        <v>BURGUNDY
8606</v>
      </c>
      <c r="K12" s="202"/>
      <c r="L12" s="818"/>
      <c r="M12" s="819"/>
      <c r="N12" s="819"/>
      <c r="O12" s="819"/>
      <c r="P12" s="819"/>
      <c r="Q12" s="820"/>
      <c r="R12" s="9"/>
      <c r="S12" s="9"/>
      <c r="T12" s="9"/>
      <c r="U12" s="9"/>
      <c r="V12" s="9"/>
    </row>
    <row r="13" spans="1:23" s="103" customFormat="1" ht="66" customHeight="1" x14ac:dyDescent="0.15">
      <c r="A13" s="805" t="s">
        <v>327</v>
      </c>
      <c r="B13" s="806"/>
      <c r="C13" s="806"/>
      <c r="D13" s="807"/>
      <c r="E13" s="523" t="s">
        <v>66</v>
      </c>
      <c r="F13" s="771" t="s">
        <v>214</v>
      </c>
      <c r="G13" s="772"/>
      <c r="H13" s="322" t="s">
        <v>63</v>
      </c>
      <c r="I13" s="552" t="s">
        <v>300</v>
      </c>
      <c r="J13" s="322" t="s">
        <v>63</v>
      </c>
      <c r="K13" s="322"/>
      <c r="L13" s="101"/>
      <c r="M13" s="101"/>
      <c r="N13" s="108"/>
      <c r="O13" s="108"/>
      <c r="P13" s="108"/>
      <c r="Q13" s="209"/>
      <c r="R13" s="9"/>
      <c r="S13" s="9"/>
      <c r="T13" s="9"/>
      <c r="U13" s="9"/>
      <c r="V13" s="9"/>
    </row>
    <row r="14" spans="1:23" s="103" customFormat="1" ht="45.75" customHeight="1" x14ac:dyDescent="0.15">
      <c r="A14" s="821" t="s">
        <v>188</v>
      </c>
      <c r="B14" s="822"/>
      <c r="C14" s="822"/>
      <c r="D14" s="823"/>
      <c r="E14" s="522" t="s">
        <v>66</v>
      </c>
      <c r="F14" s="773" t="s">
        <v>183</v>
      </c>
      <c r="G14" s="774"/>
      <c r="H14" s="197" t="s">
        <v>292</v>
      </c>
      <c r="I14" s="197" t="s">
        <v>63</v>
      </c>
      <c r="J14" s="197" t="s">
        <v>63</v>
      </c>
      <c r="K14" s="197"/>
      <c r="L14" s="101"/>
      <c r="M14" s="101"/>
      <c r="N14" s="108"/>
      <c r="O14" s="108"/>
      <c r="P14" s="108"/>
      <c r="Q14" s="209"/>
      <c r="R14" s="9"/>
      <c r="S14" s="9"/>
      <c r="T14" s="9"/>
      <c r="U14" s="9"/>
      <c r="V14" s="9"/>
    </row>
    <row r="15" spans="1:23" s="103" customFormat="1" ht="60" customHeight="1" x14ac:dyDescent="0.15">
      <c r="A15" s="777" t="s">
        <v>186</v>
      </c>
      <c r="B15" s="783"/>
      <c r="C15" s="783"/>
      <c r="D15" s="784"/>
      <c r="E15" s="523" t="s">
        <v>66</v>
      </c>
      <c r="F15" s="771" t="s">
        <v>61</v>
      </c>
      <c r="G15" s="772"/>
      <c r="H15" s="197" t="s">
        <v>292</v>
      </c>
      <c r="I15" s="197" t="s">
        <v>63</v>
      </c>
      <c r="J15" s="197" t="s">
        <v>63</v>
      </c>
      <c r="K15" s="322"/>
      <c r="L15" s="101"/>
      <c r="M15" s="101"/>
      <c r="N15" s="108"/>
      <c r="O15" s="108"/>
      <c r="P15" s="108"/>
      <c r="Q15" s="209"/>
      <c r="R15" s="9"/>
      <c r="S15" s="9"/>
      <c r="T15" s="9"/>
      <c r="U15" s="9"/>
      <c r="V15" s="9"/>
    </row>
    <row r="16" spans="1:23" s="103" customFormat="1" ht="54" customHeight="1" x14ac:dyDescent="0.15">
      <c r="A16" s="805" t="s">
        <v>293</v>
      </c>
      <c r="B16" s="806"/>
      <c r="C16" s="806"/>
      <c r="D16" s="807"/>
      <c r="E16" s="523" t="s">
        <v>185</v>
      </c>
      <c r="F16" s="771" t="s">
        <v>294</v>
      </c>
      <c r="G16" s="772"/>
      <c r="H16" s="323" t="s">
        <v>226</v>
      </c>
      <c r="I16" s="323" t="s">
        <v>226</v>
      </c>
      <c r="J16" s="323" t="s">
        <v>226</v>
      </c>
      <c r="K16" s="323"/>
      <c r="L16" s="101"/>
      <c r="M16" s="101"/>
      <c r="N16" s="108"/>
      <c r="O16" s="108"/>
      <c r="P16" s="108"/>
      <c r="Q16" s="209"/>
      <c r="R16" s="9"/>
      <c r="S16" s="9"/>
      <c r="T16" s="9"/>
      <c r="U16" s="9"/>
      <c r="V16" s="9"/>
    </row>
    <row r="17" spans="1:23" s="2" customFormat="1" ht="24.75" customHeight="1" x14ac:dyDescent="0.15">
      <c r="A17" s="751" t="s">
        <v>81</v>
      </c>
      <c r="B17" s="752"/>
      <c r="C17" s="752"/>
      <c r="D17" s="752"/>
      <c r="E17" s="752"/>
      <c r="F17" s="752"/>
      <c r="G17" s="752"/>
      <c r="H17" s="752"/>
      <c r="I17" s="752"/>
      <c r="J17" s="752"/>
      <c r="K17" s="752"/>
      <c r="L17" s="752"/>
      <c r="M17" s="752"/>
      <c r="N17" s="752"/>
      <c r="O17" s="752"/>
      <c r="P17" s="752"/>
      <c r="Q17" s="753"/>
      <c r="R17" s="16"/>
      <c r="S17" s="15"/>
      <c r="T17" s="15"/>
      <c r="U17" s="15"/>
      <c r="V17" s="15"/>
      <c r="W17" s="15"/>
    </row>
    <row r="18" spans="1:23" s="2" customFormat="1" ht="39" customHeight="1" x14ac:dyDescent="0.15">
      <c r="A18" s="210"/>
      <c r="B18" s="105" t="s">
        <v>5</v>
      </c>
      <c r="C18" s="203"/>
      <c r="D18" s="204" t="s">
        <v>143</v>
      </c>
      <c r="E18" s="188" t="s">
        <v>142</v>
      </c>
      <c r="F18" s="18" t="s">
        <v>13</v>
      </c>
      <c r="G18" s="205" t="s">
        <v>7</v>
      </c>
      <c r="H18" s="187" t="str">
        <f>H5</f>
        <v>HEATHER GREY
4809</v>
      </c>
      <c r="I18" s="188" t="str">
        <f>I5</f>
        <v>ECLIPSE BLUE
8598</v>
      </c>
      <c r="J18" s="188" t="str">
        <f>J5</f>
        <v>BURGUNDY
8606</v>
      </c>
      <c r="K18" s="188">
        <f>K5</f>
        <v>0</v>
      </c>
      <c r="L18" s="18" t="s">
        <v>9</v>
      </c>
      <c r="M18" s="18" t="s">
        <v>10</v>
      </c>
      <c r="N18" s="19" t="s">
        <v>11</v>
      </c>
      <c r="O18" s="18" t="s">
        <v>12</v>
      </c>
      <c r="P18" s="18" t="s">
        <v>23</v>
      </c>
      <c r="Q18" s="211" t="s">
        <v>57</v>
      </c>
      <c r="T18" s="17"/>
      <c r="U18" s="754"/>
      <c r="V18" s="754"/>
      <c r="W18" s="754"/>
    </row>
    <row r="19" spans="1:23" s="100" customFormat="1" ht="54.75" customHeight="1" x14ac:dyDescent="0.15">
      <c r="A19" s="800" t="s">
        <v>189</v>
      </c>
      <c r="B19" s="792"/>
      <c r="C19" s="793"/>
      <c r="D19" s="158"/>
      <c r="E19" s="182" t="s">
        <v>190</v>
      </c>
      <c r="F19" s="153" t="s">
        <v>64</v>
      </c>
      <c r="G19" s="181">
        <v>1</v>
      </c>
      <c r="H19" s="275" t="s">
        <v>274</v>
      </c>
      <c r="I19" s="275" t="s">
        <v>275</v>
      </c>
      <c r="J19" s="567" t="s">
        <v>306</v>
      </c>
      <c r="K19" s="275"/>
      <c r="L19" s="428"/>
      <c r="M19" s="428"/>
      <c r="N19" s="429"/>
      <c r="O19" s="428"/>
      <c r="P19" s="430"/>
      <c r="Q19" s="431"/>
    </row>
    <row r="20" spans="1:23" s="100" customFormat="1" ht="68.25" customHeight="1" x14ac:dyDescent="0.15">
      <c r="A20" s="791" t="s">
        <v>146</v>
      </c>
      <c r="B20" s="792"/>
      <c r="C20" s="793"/>
      <c r="D20" s="158"/>
      <c r="E20" s="158" t="s">
        <v>106</v>
      </c>
      <c r="F20" s="261" t="s">
        <v>65</v>
      </c>
      <c r="G20" s="160">
        <v>1</v>
      </c>
      <c r="H20" s="158" t="s">
        <v>287</v>
      </c>
      <c r="I20" s="158" t="s">
        <v>276</v>
      </c>
      <c r="J20" s="582" t="s">
        <v>307</v>
      </c>
      <c r="K20" s="473"/>
      <c r="L20" s="428"/>
      <c r="M20" s="428"/>
      <c r="N20" s="429"/>
      <c r="O20" s="428"/>
      <c r="P20" s="193"/>
      <c r="Q20" s="213"/>
    </row>
    <row r="21" spans="1:23" s="100" customFormat="1" ht="67.5" customHeight="1" x14ac:dyDescent="0.15">
      <c r="A21" s="788" t="s">
        <v>191</v>
      </c>
      <c r="B21" s="789"/>
      <c r="C21" s="790"/>
      <c r="D21" s="158"/>
      <c r="E21" s="158" t="s">
        <v>190</v>
      </c>
      <c r="F21" s="261" t="s">
        <v>192</v>
      </c>
      <c r="G21" s="160">
        <v>3</v>
      </c>
      <c r="H21" s="275" t="s">
        <v>274</v>
      </c>
      <c r="I21" s="275" t="s">
        <v>275</v>
      </c>
      <c r="J21" s="567" t="s">
        <v>306</v>
      </c>
      <c r="K21" s="473"/>
      <c r="L21" s="428"/>
      <c r="M21" s="428"/>
      <c r="N21" s="429"/>
      <c r="O21" s="428"/>
      <c r="P21" s="193"/>
      <c r="Q21" s="213"/>
    </row>
    <row r="22" spans="1:23" s="100" customFormat="1" ht="66.75" customHeight="1" x14ac:dyDescent="0.15">
      <c r="A22" s="802" t="s">
        <v>168</v>
      </c>
      <c r="B22" s="803"/>
      <c r="C22" s="804"/>
      <c r="D22" s="253"/>
      <c r="E22" s="514" t="s">
        <v>106</v>
      </c>
      <c r="F22" s="261" t="s">
        <v>169</v>
      </c>
      <c r="G22" s="254">
        <v>1</v>
      </c>
      <c r="H22" s="275" t="s">
        <v>274</v>
      </c>
      <c r="I22" s="275" t="s">
        <v>275</v>
      </c>
      <c r="J22" s="567" t="s">
        <v>306</v>
      </c>
      <c r="K22" s="473"/>
      <c r="L22" s="432"/>
      <c r="M22" s="432"/>
      <c r="N22" s="429"/>
      <c r="O22" s="432"/>
      <c r="P22" s="432"/>
      <c r="Q22" s="255"/>
      <c r="R22" s="251"/>
      <c r="S22" s="251"/>
      <c r="T22" s="251"/>
      <c r="U22" s="251"/>
      <c r="V22" s="251"/>
      <c r="W22" s="251"/>
    </row>
    <row r="23" spans="1:23" s="100" customFormat="1" ht="59.25" customHeight="1" x14ac:dyDescent="0.15">
      <c r="A23" s="801" t="s">
        <v>277</v>
      </c>
      <c r="B23" s="801"/>
      <c r="C23" s="801"/>
      <c r="D23" s="158" t="s">
        <v>278</v>
      </c>
      <c r="E23" s="158" t="s">
        <v>279</v>
      </c>
      <c r="F23" s="261" t="s">
        <v>281</v>
      </c>
      <c r="G23" s="181">
        <v>1</v>
      </c>
      <c r="H23" s="277" t="s">
        <v>282</v>
      </c>
      <c r="I23" s="182" t="s">
        <v>263</v>
      </c>
      <c r="J23" s="182" t="s">
        <v>282</v>
      </c>
      <c r="K23" s="275"/>
      <c r="L23" s="99"/>
      <c r="M23" s="99"/>
      <c r="N23" s="109"/>
      <c r="O23" s="99"/>
      <c r="P23" s="189"/>
      <c r="Q23" s="212"/>
    </row>
    <row r="24" spans="1:23" s="100" customFormat="1" ht="59.25" customHeight="1" x14ac:dyDescent="0.15">
      <c r="A24" s="801" t="s">
        <v>277</v>
      </c>
      <c r="B24" s="801"/>
      <c r="C24" s="801"/>
      <c r="D24" s="158" t="s">
        <v>278</v>
      </c>
      <c r="E24" s="158" t="s">
        <v>279</v>
      </c>
      <c r="F24" s="261" t="s">
        <v>280</v>
      </c>
      <c r="G24" s="181">
        <v>3</v>
      </c>
      <c r="H24" s="277" t="s">
        <v>282</v>
      </c>
      <c r="I24" s="182" t="s">
        <v>283</v>
      </c>
      <c r="J24" s="182" t="s">
        <v>282</v>
      </c>
      <c r="K24" s="275"/>
      <c r="L24" s="99"/>
      <c r="M24" s="99"/>
      <c r="N24" s="109"/>
      <c r="O24" s="99"/>
      <c r="P24" s="189"/>
      <c r="Q24" s="212"/>
    </row>
    <row r="25" spans="1:23" s="100" customFormat="1" ht="59.25" customHeight="1" x14ac:dyDescent="0.15">
      <c r="A25" s="788" t="s">
        <v>227</v>
      </c>
      <c r="B25" s="768"/>
      <c r="C25" s="769"/>
      <c r="D25" s="181"/>
      <c r="E25" s="181" t="s">
        <v>66</v>
      </c>
      <c r="F25" s="256" t="s">
        <v>193</v>
      </c>
      <c r="G25" s="181">
        <v>3</v>
      </c>
      <c r="H25" s="181" t="s">
        <v>68</v>
      </c>
      <c r="I25" s="181" t="s">
        <v>68</v>
      </c>
      <c r="J25" s="181" t="s">
        <v>68</v>
      </c>
      <c r="K25" s="181"/>
      <c r="L25" s="99"/>
      <c r="M25" s="99"/>
      <c r="N25" s="109"/>
      <c r="O25" s="99"/>
      <c r="P25" s="189"/>
      <c r="Q25" s="212"/>
    </row>
    <row r="26" spans="1:23" s="100" customFormat="1" ht="66.75" customHeight="1" x14ac:dyDescent="0.15">
      <c r="A26" s="788" t="s">
        <v>227</v>
      </c>
      <c r="B26" s="768"/>
      <c r="C26" s="769"/>
      <c r="D26" s="160"/>
      <c r="E26" s="160" t="s">
        <v>66</v>
      </c>
      <c r="F26" s="261" t="s">
        <v>194</v>
      </c>
      <c r="G26" s="160">
        <v>7</v>
      </c>
      <c r="H26" s="181" t="s">
        <v>68</v>
      </c>
      <c r="I26" s="181" t="s">
        <v>68</v>
      </c>
      <c r="J26" s="181" t="s">
        <v>68</v>
      </c>
      <c r="K26" s="181"/>
      <c r="L26" s="99"/>
      <c r="M26" s="99"/>
      <c r="N26" s="109"/>
      <c r="O26" s="99"/>
      <c r="P26" s="189"/>
      <c r="Q26" s="212"/>
    </row>
    <row r="27" spans="1:23" s="100" customFormat="1" ht="48" customHeight="1" x14ac:dyDescent="0.15">
      <c r="A27" s="788" t="s">
        <v>228</v>
      </c>
      <c r="B27" s="768"/>
      <c r="C27" s="769"/>
      <c r="D27" s="160"/>
      <c r="E27" s="160" t="s">
        <v>66</v>
      </c>
      <c r="F27" s="261" t="s">
        <v>195</v>
      </c>
      <c r="G27" s="160">
        <v>3</v>
      </c>
      <c r="H27" s="181" t="s">
        <v>68</v>
      </c>
      <c r="I27" s="181" t="s">
        <v>68</v>
      </c>
      <c r="J27" s="181" t="s">
        <v>68</v>
      </c>
      <c r="K27" s="181"/>
      <c r="L27" s="99"/>
      <c r="M27" s="99"/>
      <c r="N27" s="111"/>
      <c r="O27" s="99"/>
      <c r="P27" s="99"/>
      <c r="Q27" s="215"/>
    </row>
    <row r="28" spans="1:23" s="100" customFormat="1" ht="50.25" customHeight="1" x14ac:dyDescent="0.15">
      <c r="A28" s="757" t="s">
        <v>145</v>
      </c>
      <c r="B28" s="758"/>
      <c r="C28" s="759"/>
      <c r="D28" s="182"/>
      <c r="E28" s="181" t="s">
        <v>66</v>
      </c>
      <c r="F28" s="256" t="s">
        <v>99</v>
      </c>
      <c r="G28" s="181">
        <v>2</v>
      </c>
      <c r="H28" s="182" t="s">
        <v>63</v>
      </c>
      <c r="I28" s="182" t="s">
        <v>63</v>
      </c>
      <c r="J28" s="182" t="s">
        <v>63</v>
      </c>
      <c r="K28" s="181"/>
      <c r="L28" s="99"/>
      <c r="M28" s="99"/>
      <c r="N28" s="111"/>
      <c r="O28" s="109"/>
      <c r="P28" s="109"/>
      <c r="Q28" s="215"/>
    </row>
    <row r="29" spans="1:23" s="100" customFormat="1" ht="60" customHeight="1" x14ac:dyDescent="0.15">
      <c r="A29" s="782" t="s">
        <v>267</v>
      </c>
      <c r="B29" s="770"/>
      <c r="C29" s="770"/>
      <c r="D29" s="468" t="s">
        <v>257</v>
      </c>
      <c r="E29" s="468" t="s">
        <v>67</v>
      </c>
      <c r="F29" s="256" t="s">
        <v>100</v>
      </c>
      <c r="G29" s="181">
        <v>3</v>
      </c>
      <c r="H29" s="181" t="s">
        <v>282</v>
      </c>
      <c r="I29" s="181" t="s">
        <v>282</v>
      </c>
      <c r="J29" s="181" t="s">
        <v>282</v>
      </c>
      <c r="K29" s="181"/>
      <c r="L29" s="99"/>
      <c r="M29" s="99"/>
      <c r="N29" s="111"/>
      <c r="O29" s="109"/>
      <c r="P29" s="109"/>
      <c r="Q29" s="215"/>
    </row>
    <row r="30" spans="1:23" s="100" customFormat="1" ht="51.75" customHeight="1" x14ac:dyDescent="0.15">
      <c r="A30" s="757" t="s">
        <v>69</v>
      </c>
      <c r="B30" s="758"/>
      <c r="C30" s="759"/>
      <c r="D30" s="182"/>
      <c r="E30" s="182" t="s">
        <v>66</v>
      </c>
      <c r="F30" s="256" t="s">
        <v>101</v>
      </c>
      <c r="G30" s="181">
        <v>6</v>
      </c>
      <c r="H30" s="181" t="s">
        <v>68</v>
      </c>
      <c r="I30" s="181" t="s">
        <v>68</v>
      </c>
      <c r="J30" s="181" t="s">
        <v>68</v>
      </c>
      <c r="K30" s="181"/>
      <c r="L30" s="99"/>
      <c r="M30" s="99"/>
      <c r="N30" s="111"/>
      <c r="O30" s="109"/>
      <c r="P30" s="109"/>
      <c r="Q30" s="215"/>
    </row>
    <row r="31" spans="1:23" s="100" customFormat="1" ht="60" customHeight="1" x14ac:dyDescent="0.15">
      <c r="A31" s="770" t="s">
        <v>266</v>
      </c>
      <c r="B31" s="770"/>
      <c r="C31" s="770"/>
      <c r="D31" s="545" t="s">
        <v>271</v>
      </c>
      <c r="E31" s="545" t="s">
        <v>67</v>
      </c>
      <c r="F31" s="256" t="s">
        <v>114</v>
      </c>
      <c r="G31" s="181">
        <v>2</v>
      </c>
      <c r="H31" s="181" t="s">
        <v>282</v>
      </c>
      <c r="I31" s="181" t="s">
        <v>282</v>
      </c>
      <c r="J31" s="181" t="s">
        <v>282</v>
      </c>
      <c r="K31" s="160"/>
      <c r="L31" s="99"/>
      <c r="M31" s="99"/>
      <c r="N31" s="111"/>
      <c r="O31" s="109"/>
      <c r="P31" s="109"/>
      <c r="Q31" s="215"/>
    </row>
    <row r="32" spans="1:23" s="100" customFormat="1" ht="51" customHeight="1" x14ac:dyDescent="0.15">
      <c r="A32" s="757" t="s">
        <v>302</v>
      </c>
      <c r="B32" s="758"/>
      <c r="C32" s="759"/>
      <c r="D32" s="182" t="s">
        <v>269</v>
      </c>
      <c r="E32" s="181" t="s">
        <v>270</v>
      </c>
      <c r="F32" s="256" t="s">
        <v>285</v>
      </c>
      <c r="G32" s="181">
        <v>4</v>
      </c>
      <c r="H32" s="181" t="s">
        <v>282</v>
      </c>
      <c r="I32" s="181" t="s">
        <v>282</v>
      </c>
      <c r="J32" s="181" t="s">
        <v>282</v>
      </c>
      <c r="K32" s="181"/>
      <c r="L32" s="99"/>
      <c r="M32" s="99"/>
      <c r="N32" s="111"/>
      <c r="O32" s="109"/>
      <c r="P32" s="109"/>
      <c r="Q32" s="215"/>
    </row>
    <row r="33" spans="1:23" s="100" customFormat="1" ht="39.75" customHeight="1" x14ac:dyDescent="0.15">
      <c r="A33" s="808" t="s">
        <v>196</v>
      </c>
      <c r="B33" s="809"/>
      <c r="C33" s="810"/>
      <c r="D33" s="181"/>
      <c r="E33" s="158" t="s">
        <v>155</v>
      </c>
      <c r="F33" s="256" t="s">
        <v>197</v>
      </c>
      <c r="G33" s="181">
        <v>3</v>
      </c>
      <c r="H33" s="181" t="s">
        <v>63</v>
      </c>
      <c r="I33" s="182" t="s">
        <v>284</v>
      </c>
      <c r="J33" s="181" t="s">
        <v>63</v>
      </c>
      <c r="K33" s="181"/>
      <c r="L33" s="99"/>
      <c r="M33" s="99"/>
      <c r="N33" s="111"/>
      <c r="O33" s="109"/>
      <c r="P33" s="109"/>
      <c r="Q33" s="215"/>
    </row>
    <row r="34" spans="1:23" s="100" customFormat="1" ht="39.75" customHeight="1" x14ac:dyDescent="0.15">
      <c r="A34" s="757" t="s">
        <v>198</v>
      </c>
      <c r="B34" s="758"/>
      <c r="C34" s="759"/>
      <c r="D34" s="181"/>
      <c r="E34" s="158" t="s">
        <v>155</v>
      </c>
      <c r="F34" s="256" t="s">
        <v>199</v>
      </c>
      <c r="G34" s="181">
        <v>3</v>
      </c>
      <c r="H34" s="181" t="s">
        <v>63</v>
      </c>
      <c r="I34" s="182" t="s">
        <v>284</v>
      </c>
      <c r="J34" s="181" t="s">
        <v>63</v>
      </c>
      <c r="K34" s="181"/>
      <c r="L34" s="99"/>
      <c r="M34" s="99"/>
      <c r="N34" s="111"/>
      <c r="O34" s="109"/>
      <c r="P34" s="109"/>
      <c r="Q34" s="215"/>
    </row>
    <row r="35" spans="1:23" s="100" customFormat="1" ht="45.75" customHeight="1" x14ac:dyDescent="0.15">
      <c r="A35" s="757" t="s">
        <v>171</v>
      </c>
      <c r="B35" s="758"/>
      <c r="C35" s="759"/>
      <c r="D35" s="181"/>
      <c r="E35" s="158" t="s">
        <v>155</v>
      </c>
      <c r="F35" s="256" t="s">
        <v>71</v>
      </c>
      <c r="G35" s="181">
        <v>1</v>
      </c>
      <c r="H35" s="181" t="s">
        <v>63</v>
      </c>
      <c r="I35" s="182" t="s">
        <v>284</v>
      </c>
      <c r="J35" s="181" t="s">
        <v>63</v>
      </c>
      <c r="K35" s="158"/>
      <c r="L35" s="99"/>
      <c r="M35" s="99"/>
      <c r="N35" s="111"/>
      <c r="O35" s="109"/>
      <c r="P35" s="109"/>
      <c r="Q35" s="215"/>
    </row>
    <row r="36" spans="1:23" s="100" customFormat="1" ht="45" customHeight="1" x14ac:dyDescent="0.15">
      <c r="A36" s="757" t="s">
        <v>170</v>
      </c>
      <c r="B36" s="758"/>
      <c r="C36" s="759"/>
      <c r="D36" s="181"/>
      <c r="E36" s="158" t="s">
        <v>155</v>
      </c>
      <c r="F36" s="256" t="s">
        <v>72</v>
      </c>
      <c r="G36" s="181">
        <v>1</v>
      </c>
      <c r="H36" s="181" t="s">
        <v>63</v>
      </c>
      <c r="I36" s="182" t="s">
        <v>284</v>
      </c>
      <c r="J36" s="181" t="s">
        <v>63</v>
      </c>
      <c r="K36" s="158"/>
      <c r="L36" s="99"/>
      <c r="M36" s="99"/>
      <c r="N36" s="111"/>
      <c r="O36" s="109"/>
      <c r="P36" s="109"/>
      <c r="Q36" s="215"/>
    </row>
    <row r="37" spans="1:23" s="100" customFormat="1" ht="42" customHeight="1" x14ac:dyDescent="0.15">
      <c r="A37" s="757" t="s">
        <v>171</v>
      </c>
      <c r="B37" s="758"/>
      <c r="C37" s="759"/>
      <c r="D37" s="181"/>
      <c r="E37" s="158" t="s">
        <v>155</v>
      </c>
      <c r="F37" s="256" t="s">
        <v>73</v>
      </c>
      <c r="G37" s="181">
        <v>2</v>
      </c>
      <c r="H37" s="181" t="s">
        <v>63</v>
      </c>
      <c r="I37" s="182" t="s">
        <v>284</v>
      </c>
      <c r="J37" s="181" t="s">
        <v>63</v>
      </c>
      <c r="K37" s="158"/>
      <c r="L37" s="99"/>
      <c r="M37" s="99"/>
      <c r="N37" s="111"/>
      <c r="O37" s="109"/>
      <c r="P37" s="109"/>
      <c r="Q37" s="215"/>
    </row>
    <row r="38" spans="1:23" s="100" customFormat="1" ht="45.75" customHeight="1" x14ac:dyDescent="0.15">
      <c r="A38" s="757" t="s">
        <v>172</v>
      </c>
      <c r="B38" s="758"/>
      <c r="C38" s="759"/>
      <c r="D38" s="181"/>
      <c r="E38" s="158" t="s">
        <v>155</v>
      </c>
      <c r="F38" s="256" t="s">
        <v>74</v>
      </c>
      <c r="G38" s="181">
        <v>2</v>
      </c>
      <c r="H38" s="181" t="s">
        <v>63</v>
      </c>
      <c r="I38" s="182" t="s">
        <v>284</v>
      </c>
      <c r="J38" s="181" t="s">
        <v>63</v>
      </c>
      <c r="K38" s="158"/>
      <c r="L38" s="99"/>
      <c r="M38" s="99"/>
      <c r="N38" s="111"/>
      <c r="O38" s="109"/>
      <c r="P38" s="109"/>
      <c r="Q38" s="215"/>
    </row>
    <row r="39" spans="1:23" s="100" customFormat="1" ht="54.75" customHeight="1" x14ac:dyDescent="0.15">
      <c r="A39" s="808" t="s">
        <v>70</v>
      </c>
      <c r="B39" s="809"/>
      <c r="C39" s="810"/>
      <c r="D39" s="181"/>
      <c r="E39" s="181" t="s">
        <v>66</v>
      </c>
      <c r="F39" s="256" t="s">
        <v>141</v>
      </c>
      <c r="G39" s="181">
        <v>3</v>
      </c>
      <c r="H39" s="181" t="s">
        <v>63</v>
      </c>
      <c r="I39" s="181" t="s">
        <v>63</v>
      </c>
      <c r="J39" s="181" t="s">
        <v>63</v>
      </c>
      <c r="K39" s="181"/>
      <c r="L39" s="99"/>
      <c r="M39" s="99"/>
      <c r="N39" s="111"/>
      <c r="O39" s="109"/>
      <c r="P39" s="109"/>
      <c r="Q39" s="215"/>
    </row>
    <row r="40" spans="1:23" s="100" customFormat="1" ht="59.25" customHeight="1" x14ac:dyDescent="0.15">
      <c r="A40" s="808" t="s">
        <v>131</v>
      </c>
      <c r="B40" s="809"/>
      <c r="C40" s="810"/>
      <c r="D40" s="181"/>
      <c r="E40" s="181" t="s">
        <v>66</v>
      </c>
      <c r="F40" s="256" t="s">
        <v>144</v>
      </c>
      <c r="G40" s="181">
        <v>3</v>
      </c>
      <c r="H40" s="181" t="s">
        <v>63</v>
      </c>
      <c r="I40" s="181" t="s">
        <v>63</v>
      </c>
      <c r="J40" s="181" t="s">
        <v>63</v>
      </c>
      <c r="K40" s="181"/>
      <c r="L40" s="99"/>
      <c r="M40" s="99"/>
      <c r="N40" s="111"/>
      <c r="O40" s="109"/>
      <c r="P40" s="109"/>
      <c r="Q40" s="215"/>
    </row>
    <row r="41" spans="1:23" s="2" customFormat="1" ht="24.75" customHeight="1" x14ac:dyDescent="0.15">
      <c r="A41" s="751" t="s">
        <v>105</v>
      </c>
      <c r="B41" s="752"/>
      <c r="C41" s="752"/>
      <c r="D41" s="752"/>
      <c r="E41" s="752"/>
      <c r="F41" s="752"/>
      <c r="G41" s="752"/>
      <c r="H41" s="752"/>
      <c r="I41" s="752"/>
      <c r="J41" s="752"/>
      <c r="K41" s="752"/>
      <c r="L41" s="752"/>
      <c r="M41" s="752"/>
      <c r="N41" s="752"/>
      <c r="O41" s="752"/>
      <c r="P41" s="752"/>
      <c r="Q41" s="753"/>
      <c r="R41" s="16"/>
      <c r="S41" s="15"/>
      <c r="T41" s="15"/>
      <c r="U41" s="15"/>
      <c r="V41" s="15"/>
      <c r="W41" s="15"/>
    </row>
    <row r="42" spans="1:23" s="2" customFormat="1" ht="39" customHeight="1" x14ac:dyDescent="0.15">
      <c r="A42" s="210"/>
      <c r="B42" s="105" t="s">
        <v>5</v>
      </c>
      <c r="C42" s="203"/>
      <c r="D42" s="204" t="s">
        <v>143</v>
      </c>
      <c r="E42" s="188" t="s">
        <v>142</v>
      </c>
      <c r="F42" s="18" t="s">
        <v>13</v>
      </c>
      <c r="G42" s="205" t="s">
        <v>7</v>
      </c>
      <c r="H42" s="187" t="str">
        <f>H12</f>
        <v>HEATHER GREY
4809</v>
      </c>
      <c r="I42" s="188" t="str">
        <f>I12</f>
        <v>ECLIPSE BLUE
8598</v>
      </c>
      <c r="J42" s="188" t="str">
        <f>J12</f>
        <v>BURGUNDY
8606</v>
      </c>
      <c r="K42" s="188">
        <f>K12</f>
        <v>0</v>
      </c>
      <c r="L42" s="18" t="s">
        <v>9</v>
      </c>
      <c r="M42" s="18" t="s">
        <v>10</v>
      </c>
      <c r="N42" s="18" t="s">
        <v>11</v>
      </c>
      <c r="O42" s="18" t="s">
        <v>12</v>
      </c>
      <c r="P42" s="18" t="s">
        <v>23</v>
      </c>
      <c r="Q42" s="211" t="s">
        <v>57</v>
      </c>
      <c r="T42" s="17"/>
      <c r="U42" s="754"/>
      <c r="V42" s="754"/>
      <c r="W42" s="754"/>
    </row>
    <row r="43" spans="1:23" s="100" customFormat="1" ht="67.5" customHeight="1" x14ac:dyDescent="0.15">
      <c r="A43" s="791" t="s">
        <v>140</v>
      </c>
      <c r="B43" s="792"/>
      <c r="C43" s="793"/>
      <c r="D43" s="158"/>
      <c r="E43" s="158" t="s">
        <v>106</v>
      </c>
      <c r="F43" s="159" t="s">
        <v>64</v>
      </c>
      <c r="G43" s="160">
        <v>1</v>
      </c>
      <c r="H43" s="158" t="s">
        <v>286</v>
      </c>
      <c r="I43" s="158" t="s">
        <v>276</v>
      </c>
      <c r="J43" s="582" t="s">
        <v>307</v>
      </c>
      <c r="K43" s="473"/>
      <c r="L43" s="428"/>
      <c r="M43" s="428"/>
      <c r="N43" s="429"/>
      <c r="O43" s="428"/>
      <c r="P43" s="193"/>
      <c r="Q43" s="213"/>
    </row>
    <row r="44" spans="1:23" s="100" customFormat="1" ht="63" customHeight="1" x14ac:dyDescent="0.15">
      <c r="A44" s="788" t="s">
        <v>191</v>
      </c>
      <c r="B44" s="789"/>
      <c r="C44" s="790"/>
      <c r="D44" s="158"/>
      <c r="E44" s="158" t="s">
        <v>190</v>
      </c>
      <c r="F44" s="261" t="s">
        <v>200</v>
      </c>
      <c r="G44" s="160">
        <v>2</v>
      </c>
      <c r="H44" s="275" t="s">
        <v>274</v>
      </c>
      <c r="I44" s="275" t="s">
        <v>275</v>
      </c>
      <c r="J44" s="567" t="s">
        <v>306</v>
      </c>
      <c r="K44" s="473"/>
      <c r="L44" s="428"/>
      <c r="M44" s="428"/>
      <c r="N44" s="429"/>
      <c r="O44" s="524"/>
      <c r="P44" s="525"/>
      <c r="Q44" s="213"/>
    </row>
    <row r="45" spans="1:23" s="100" customFormat="1" ht="62.25" customHeight="1" x14ac:dyDescent="0.15">
      <c r="A45" s="817" t="s">
        <v>268</v>
      </c>
      <c r="B45" s="764"/>
      <c r="C45" s="765"/>
      <c r="D45" s="546" t="s">
        <v>269</v>
      </c>
      <c r="E45" s="544" t="s">
        <v>270</v>
      </c>
      <c r="F45" s="256" t="s">
        <v>215</v>
      </c>
      <c r="G45" s="181">
        <v>3</v>
      </c>
      <c r="H45" s="276" t="s">
        <v>282</v>
      </c>
      <c r="I45" s="182" t="s">
        <v>288</v>
      </c>
      <c r="J45" s="468" t="s">
        <v>282</v>
      </c>
      <c r="K45" s="468"/>
      <c r="L45" s="99"/>
      <c r="M45" s="99"/>
      <c r="N45" s="111"/>
      <c r="O45" s="109"/>
      <c r="P45" s="109"/>
      <c r="Q45" s="215"/>
    </row>
    <row r="46" spans="1:23" s="100" customFormat="1" ht="77.25" customHeight="1" x14ac:dyDescent="0.15">
      <c r="A46" s="424" t="s">
        <v>137</v>
      </c>
      <c r="B46" s="425"/>
      <c r="C46" s="426"/>
      <c r="D46" s="427" t="s">
        <v>138</v>
      </c>
      <c r="E46" s="454" t="s">
        <v>139</v>
      </c>
      <c r="F46" s="256" t="s">
        <v>216</v>
      </c>
      <c r="G46" s="181">
        <v>2</v>
      </c>
      <c r="H46" s="181" t="s">
        <v>282</v>
      </c>
      <c r="I46" s="182" t="s">
        <v>289</v>
      </c>
      <c r="J46" s="474" t="s">
        <v>282</v>
      </c>
      <c r="K46" s="468"/>
      <c r="L46" s="99"/>
      <c r="M46" s="99"/>
      <c r="N46" s="111"/>
      <c r="O46" s="109"/>
      <c r="P46" s="109"/>
      <c r="Q46" s="215"/>
    </row>
    <row r="47" spans="1:23" s="2" customFormat="1" ht="24.75" customHeight="1" x14ac:dyDescent="0.15">
      <c r="A47" s="751" t="s">
        <v>80</v>
      </c>
      <c r="B47" s="752"/>
      <c r="C47" s="752"/>
      <c r="D47" s="752"/>
      <c r="E47" s="752"/>
      <c r="F47" s="752"/>
      <c r="G47" s="752"/>
      <c r="H47" s="752"/>
      <c r="I47" s="752"/>
      <c r="J47" s="752"/>
      <c r="K47" s="752"/>
      <c r="L47" s="752"/>
      <c r="M47" s="752"/>
      <c r="N47" s="752"/>
      <c r="O47" s="752"/>
      <c r="P47" s="752"/>
      <c r="Q47" s="753"/>
      <c r="R47" s="16"/>
      <c r="S47" s="15"/>
      <c r="T47" s="15"/>
      <c r="U47" s="15"/>
      <c r="V47" s="15"/>
      <c r="W47" s="15"/>
    </row>
    <row r="48" spans="1:23" s="2" customFormat="1" ht="95.25" customHeight="1" x14ac:dyDescent="0.15">
      <c r="A48" s="763" t="s">
        <v>75</v>
      </c>
      <c r="B48" s="764"/>
      <c r="C48" s="765"/>
      <c r="D48" s="181"/>
      <c r="E48" s="182" t="s">
        <v>290</v>
      </c>
      <c r="F48" s="153" t="s">
        <v>78</v>
      </c>
      <c r="G48" s="181">
        <v>1</v>
      </c>
      <c r="H48" s="567" t="s">
        <v>308</v>
      </c>
      <c r="I48" s="567" t="s">
        <v>291</v>
      </c>
      <c r="J48" s="182" t="s">
        <v>63</v>
      </c>
      <c r="K48" s="182"/>
      <c r="L48" s="174"/>
      <c r="M48" s="174"/>
      <c r="N48" s="111"/>
      <c r="O48" s="110"/>
      <c r="P48" s="110"/>
      <c r="Q48" s="214"/>
      <c r="R48" s="16"/>
      <c r="S48" s="15"/>
      <c r="T48" s="15"/>
      <c r="U48" s="15"/>
      <c r="V48" s="15"/>
      <c r="W48" s="15"/>
    </row>
    <row r="49" spans="1:23" s="2" customFormat="1" ht="105.75" customHeight="1" x14ac:dyDescent="0.15">
      <c r="A49" s="763" t="s">
        <v>76</v>
      </c>
      <c r="B49" s="764"/>
      <c r="C49" s="765"/>
      <c r="D49" s="181"/>
      <c r="E49" s="182" t="s">
        <v>290</v>
      </c>
      <c r="F49" s="153" t="s">
        <v>77</v>
      </c>
      <c r="G49" s="181">
        <v>1</v>
      </c>
      <c r="H49" s="567" t="s">
        <v>308</v>
      </c>
      <c r="I49" s="567" t="s">
        <v>291</v>
      </c>
      <c r="J49" s="182" t="s">
        <v>63</v>
      </c>
      <c r="K49" s="182"/>
      <c r="L49" s="174"/>
      <c r="M49" s="174"/>
      <c r="N49" s="111"/>
      <c r="O49" s="110"/>
      <c r="P49" s="110"/>
      <c r="Q49" s="214"/>
      <c r="R49" s="16"/>
      <c r="S49" s="15"/>
      <c r="T49" s="15"/>
      <c r="U49" s="15"/>
      <c r="V49" s="15"/>
      <c r="W49" s="15"/>
    </row>
    <row r="50" spans="1:23" s="2" customFormat="1" ht="92.25" customHeight="1" x14ac:dyDescent="0.15">
      <c r="A50" s="794" t="s">
        <v>201</v>
      </c>
      <c r="B50" s="764"/>
      <c r="C50" s="765"/>
      <c r="D50" s="181" t="s">
        <v>202</v>
      </c>
      <c r="E50" s="181" t="s">
        <v>107</v>
      </c>
      <c r="F50" s="153" t="s">
        <v>92</v>
      </c>
      <c r="G50" s="181">
        <v>1</v>
      </c>
      <c r="H50" s="182" t="s">
        <v>63</v>
      </c>
      <c r="I50" s="182" t="s">
        <v>63</v>
      </c>
      <c r="J50" s="182" t="s">
        <v>63</v>
      </c>
      <c r="K50" s="182"/>
      <c r="L50" s="174"/>
      <c r="M50" s="174"/>
      <c r="N50" s="111"/>
      <c r="O50" s="110"/>
      <c r="P50" s="110"/>
      <c r="Q50" s="214"/>
      <c r="R50" s="16"/>
      <c r="S50" s="15"/>
      <c r="T50" s="15"/>
      <c r="U50" s="15"/>
      <c r="V50" s="15"/>
      <c r="W50" s="15"/>
    </row>
    <row r="51" spans="1:23" s="2" customFormat="1" ht="19.5" x14ac:dyDescent="0.15">
      <c r="A51" s="751" t="s">
        <v>79</v>
      </c>
      <c r="B51" s="752"/>
      <c r="C51" s="752"/>
      <c r="D51" s="752"/>
      <c r="E51" s="752"/>
      <c r="F51" s="752"/>
      <c r="G51" s="752"/>
      <c r="H51" s="752"/>
      <c r="I51" s="752"/>
      <c r="J51" s="752"/>
      <c r="K51" s="752"/>
      <c r="L51" s="752"/>
      <c r="M51" s="752"/>
      <c r="N51" s="752"/>
      <c r="O51" s="752"/>
      <c r="P51" s="752"/>
      <c r="Q51" s="753"/>
      <c r="R51" s="16"/>
      <c r="S51" s="15"/>
      <c r="T51" s="15"/>
      <c r="U51" s="15"/>
      <c r="V51" s="15"/>
      <c r="W51" s="15"/>
    </row>
    <row r="52" spans="1:23" s="2" customFormat="1" ht="105.75" customHeight="1" x14ac:dyDescent="0.15">
      <c r="A52" s="763" t="s">
        <v>75</v>
      </c>
      <c r="B52" s="764"/>
      <c r="C52" s="765"/>
      <c r="D52" s="181"/>
      <c r="E52" s="182" t="s">
        <v>290</v>
      </c>
      <c r="F52" s="153" t="s">
        <v>78</v>
      </c>
      <c r="G52" s="181">
        <v>1</v>
      </c>
      <c r="H52" s="567" t="s">
        <v>308</v>
      </c>
      <c r="I52" s="182" t="s">
        <v>291</v>
      </c>
      <c r="J52" s="567" t="s">
        <v>309</v>
      </c>
      <c r="K52" s="182"/>
      <c r="L52" s="174"/>
      <c r="M52" s="174"/>
      <c r="N52" s="111"/>
      <c r="O52" s="110"/>
      <c r="P52" s="110"/>
      <c r="Q52" s="214"/>
      <c r="R52" s="16"/>
      <c r="S52" s="15"/>
      <c r="T52" s="14"/>
      <c r="U52" s="15"/>
      <c r="V52" s="15"/>
      <c r="W52" s="15"/>
    </row>
    <row r="53" spans="1:23" s="2" customFormat="1" ht="105.75" customHeight="1" x14ac:dyDescent="0.15">
      <c r="A53" s="763" t="s">
        <v>76</v>
      </c>
      <c r="B53" s="764"/>
      <c r="C53" s="765"/>
      <c r="D53" s="181"/>
      <c r="E53" s="182" t="s">
        <v>290</v>
      </c>
      <c r="F53" s="153" t="s">
        <v>77</v>
      </c>
      <c r="G53" s="181">
        <v>1</v>
      </c>
      <c r="H53" s="567" t="s">
        <v>308</v>
      </c>
      <c r="I53" s="182" t="s">
        <v>291</v>
      </c>
      <c r="J53" s="567" t="s">
        <v>309</v>
      </c>
      <c r="K53" s="182"/>
      <c r="L53" s="174"/>
      <c r="M53" s="174"/>
      <c r="N53" s="111"/>
      <c r="O53" s="110"/>
      <c r="P53" s="110"/>
      <c r="Q53" s="214"/>
      <c r="R53" s="16"/>
      <c r="S53" s="15"/>
      <c r="T53" s="15"/>
      <c r="U53" s="15"/>
      <c r="V53" s="15"/>
      <c r="W53" s="15"/>
    </row>
    <row r="54" spans="1:23" s="2" customFormat="1" ht="105.75" customHeight="1" x14ac:dyDescent="0.15">
      <c r="A54" s="794" t="s">
        <v>203</v>
      </c>
      <c r="B54" s="764"/>
      <c r="C54" s="765"/>
      <c r="D54" s="160" t="s">
        <v>204</v>
      </c>
      <c r="E54" s="160" t="s">
        <v>185</v>
      </c>
      <c r="F54" s="261" t="s">
        <v>92</v>
      </c>
      <c r="G54" s="181">
        <v>1</v>
      </c>
      <c r="H54" s="766"/>
      <c r="I54" s="764"/>
      <c r="J54" s="765"/>
      <c r="K54" s="540"/>
      <c r="L54" s="505"/>
      <c r="M54" s="174"/>
      <c r="N54" s="111"/>
      <c r="O54" s="110"/>
      <c r="P54" s="110"/>
      <c r="Q54" s="214"/>
      <c r="R54" s="16"/>
      <c r="S54" s="15"/>
      <c r="T54" s="15"/>
      <c r="U54" s="15"/>
      <c r="V54" s="15"/>
      <c r="W54" s="15"/>
    </row>
    <row r="55" spans="1:23" s="2" customFormat="1" ht="19.5" x14ac:dyDescent="0.15">
      <c r="A55" s="751" t="s">
        <v>136</v>
      </c>
      <c r="B55" s="752"/>
      <c r="C55" s="752"/>
      <c r="D55" s="752"/>
      <c r="E55" s="752"/>
      <c r="F55" s="752"/>
      <c r="G55" s="752"/>
      <c r="H55" s="752"/>
      <c r="I55" s="752"/>
      <c r="J55" s="752"/>
      <c r="K55" s="752"/>
      <c r="L55" s="752"/>
      <c r="M55" s="752"/>
      <c r="N55" s="752"/>
      <c r="O55" s="752"/>
      <c r="P55" s="752"/>
      <c r="Q55" s="753"/>
      <c r="R55" s="16"/>
      <c r="S55" s="15"/>
      <c r="T55" s="15"/>
      <c r="U55" s="15"/>
      <c r="V55" s="15"/>
      <c r="W55" s="15"/>
    </row>
    <row r="56" spans="1:23" s="100" customFormat="1" ht="105.75" customHeight="1" x14ac:dyDescent="0.15">
      <c r="A56" s="767" t="s">
        <v>205</v>
      </c>
      <c r="B56" s="768"/>
      <c r="C56" s="769"/>
      <c r="D56" s="160" t="s">
        <v>86</v>
      </c>
      <c r="E56" s="158" t="s">
        <v>132</v>
      </c>
      <c r="F56" s="159" t="s">
        <v>84</v>
      </c>
      <c r="G56" s="160">
        <v>1</v>
      </c>
      <c r="H56" s="755" t="s">
        <v>85</v>
      </c>
      <c r="I56" s="756"/>
      <c r="J56" s="756"/>
      <c r="K56" s="756"/>
      <c r="L56" s="174"/>
      <c r="M56" s="174"/>
      <c r="N56" s="111"/>
      <c r="O56" s="110"/>
      <c r="P56" s="110"/>
      <c r="Q56" s="214"/>
    </row>
    <row r="57" spans="1:23" s="100" customFormat="1" ht="123" customHeight="1" x14ac:dyDescent="0.15">
      <c r="A57" s="766" t="s">
        <v>223</v>
      </c>
      <c r="B57" s="764"/>
      <c r="C57" s="765"/>
      <c r="D57" s="540" t="s">
        <v>224</v>
      </c>
      <c r="E57" s="505" t="s">
        <v>132</v>
      </c>
      <c r="F57" s="159" t="s">
        <v>84</v>
      </c>
      <c r="G57" s="160">
        <v>1</v>
      </c>
      <c r="H57" s="755" t="s">
        <v>226</v>
      </c>
      <c r="I57" s="756"/>
      <c r="J57" s="756"/>
      <c r="K57" s="756"/>
      <c r="L57" s="174"/>
      <c r="M57" s="174"/>
      <c r="N57" s="111"/>
      <c r="O57" s="110"/>
      <c r="P57" s="110"/>
      <c r="Q57" s="214"/>
    </row>
    <row r="58" spans="1:23" s="100" customFormat="1" ht="81" customHeight="1" x14ac:dyDescent="0.15">
      <c r="A58" s="760" t="s">
        <v>89</v>
      </c>
      <c r="B58" s="761"/>
      <c r="C58" s="762"/>
      <c r="D58" s="181" t="s">
        <v>88</v>
      </c>
      <c r="E58" s="182" t="s">
        <v>66</v>
      </c>
      <c r="F58" s="153" t="s">
        <v>92</v>
      </c>
      <c r="G58" s="181">
        <v>1</v>
      </c>
      <c r="H58" s="755" t="s">
        <v>93</v>
      </c>
      <c r="I58" s="756"/>
      <c r="J58" s="756"/>
      <c r="K58" s="756"/>
      <c r="L58" s="174"/>
      <c r="M58" s="174"/>
      <c r="N58" s="111"/>
      <c r="O58" s="110"/>
      <c r="P58" s="110"/>
      <c r="Q58" s="214"/>
    </row>
    <row r="59" spans="1:23" s="2" customFormat="1" ht="19.5" x14ac:dyDescent="0.25">
      <c r="A59" s="216" t="s">
        <v>56</v>
      </c>
      <c r="B59" s="166"/>
      <c r="C59" s="167"/>
      <c r="D59" s="167"/>
      <c r="E59" s="167"/>
      <c r="F59" s="167"/>
      <c r="G59" s="167"/>
      <c r="H59" s="168"/>
      <c r="I59" s="168"/>
      <c r="J59" s="168"/>
      <c r="K59" s="168"/>
      <c r="L59" s="167"/>
      <c r="M59" s="169"/>
      <c r="N59" s="170"/>
      <c r="O59" s="167"/>
      <c r="P59" s="167"/>
      <c r="Q59" s="217"/>
      <c r="R59" s="16"/>
      <c r="S59" s="15"/>
      <c r="T59" s="15"/>
      <c r="U59" s="15"/>
      <c r="V59" s="15"/>
      <c r="W59" s="15"/>
    </row>
    <row r="60" spans="1:23" s="100" customFormat="1" ht="105.75" customHeight="1" x14ac:dyDescent="0.15">
      <c r="A60" s="767" t="s">
        <v>205</v>
      </c>
      <c r="B60" s="768"/>
      <c r="C60" s="769"/>
      <c r="D60" s="160" t="s">
        <v>86</v>
      </c>
      <c r="E60" s="158" t="s">
        <v>132</v>
      </c>
      <c r="F60" s="159" t="s">
        <v>84</v>
      </c>
      <c r="G60" s="160">
        <v>1</v>
      </c>
      <c r="H60" s="755" t="s">
        <v>85</v>
      </c>
      <c r="I60" s="756"/>
      <c r="J60" s="756"/>
      <c r="K60" s="756"/>
      <c r="L60" s="174"/>
      <c r="M60" s="174"/>
      <c r="N60" s="111"/>
      <c r="O60" s="110"/>
      <c r="P60" s="110"/>
      <c r="Q60" s="214"/>
    </row>
    <row r="61" spans="1:23" s="100" customFormat="1" ht="136.5" customHeight="1" x14ac:dyDescent="0.15">
      <c r="A61" s="766" t="s">
        <v>223</v>
      </c>
      <c r="B61" s="764"/>
      <c r="C61" s="765"/>
      <c r="D61" s="540" t="s">
        <v>224</v>
      </c>
      <c r="E61" s="505" t="s">
        <v>132</v>
      </c>
      <c r="F61" s="159" t="s">
        <v>84</v>
      </c>
      <c r="G61" s="160">
        <v>1</v>
      </c>
      <c r="H61" s="755" t="s">
        <v>225</v>
      </c>
      <c r="I61" s="756"/>
      <c r="J61" s="756"/>
      <c r="K61" s="756"/>
      <c r="L61" s="174"/>
      <c r="M61" s="174"/>
      <c r="N61" s="111"/>
      <c r="O61" s="110"/>
      <c r="P61" s="110"/>
      <c r="Q61" s="214"/>
    </row>
    <row r="62" spans="1:23" s="100" customFormat="1" ht="99" customHeight="1" x14ac:dyDescent="0.15">
      <c r="A62" s="760" t="s">
        <v>89</v>
      </c>
      <c r="B62" s="761"/>
      <c r="C62" s="762"/>
      <c r="D62" s="181" t="s">
        <v>88</v>
      </c>
      <c r="E62" s="182" t="s">
        <v>66</v>
      </c>
      <c r="F62" s="153" t="s">
        <v>92</v>
      </c>
      <c r="G62" s="181"/>
      <c r="H62" s="755" t="s">
        <v>93</v>
      </c>
      <c r="I62" s="756"/>
      <c r="J62" s="756"/>
      <c r="K62" s="756"/>
      <c r="L62" s="174"/>
      <c r="M62" s="174"/>
      <c r="N62" s="111"/>
      <c r="O62" s="110"/>
      <c r="P62" s="110"/>
      <c r="Q62" s="214"/>
    </row>
    <row r="63" spans="1:23" s="2" customFormat="1" ht="19.5" x14ac:dyDescent="0.15">
      <c r="A63" s="751" t="s">
        <v>54</v>
      </c>
      <c r="B63" s="752"/>
      <c r="C63" s="752"/>
      <c r="D63" s="752"/>
      <c r="E63" s="752"/>
      <c r="F63" s="752"/>
      <c r="G63" s="752"/>
      <c r="H63" s="752"/>
      <c r="I63" s="752"/>
      <c r="J63" s="752"/>
      <c r="K63" s="752"/>
      <c r="L63" s="752"/>
      <c r="M63" s="752"/>
      <c r="N63" s="752"/>
      <c r="O63" s="752"/>
      <c r="P63" s="752"/>
      <c r="Q63" s="753"/>
      <c r="R63" s="16"/>
      <c r="S63" s="15"/>
      <c r="T63" s="15"/>
      <c r="U63" s="15"/>
      <c r="V63" s="15"/>
      <c r="W63" s="15"/>
    </row>
    <row r="64" spans="1:23" s="100" customFormat="1" ht="153.75" customHeight="1" x14ac:dyDescent="0.15">
      <c r="A64" s="797" t="s">
        <v>156</v>
      </c>
      <c r="B64" s="797"/>
      <c r="C64" s="798"/>
      <c r="D64" s="296" t="s">
        <v>157</v>
      </c>
      <c r="E64" s="468" t="s">
        <v>107</v>
      </c>
      <c r="F64" s="515" t="s">
        <v>212</v>
      </c>
      <c r="G64" s="181">
        <v>1</v>
      </c>
      <c r="H64" s="786" t="s">
        <v>226</v>
      </c>
      <c r="I64" s="787"/>
      <c r="J64" s="787"/>
      <c r="K64" s="787"/>
      <c r="L64" s="174"/>
      <c r="M64" s="174"/>
      <c r="N64" s="111" t="s">
        <v>55</v>
      </c>
      <c r="O64" s="110"/>
      <c r="P64" s="110"/>
      <c r="Q64" s="214"/>
    </row>
    <row r="65" spans="1:17" s="100" customFormat="1" ht="153.75" customHeight="1" x14ac:dyDescent="0.15">
      <c r="A65" s="767" t="s">
        <v>208</v>
      </c>
      <c r="B65" s="768"/>
      <c r="C65" s="769"/>
      <c r="D65" s="529" t="s">
        <v>211</v>
      </c>
      <c r="E65" s="323" t="s">
        <v>107</v>
      </c>
      <c r="F65" s="527"/>
      <c r="G65" s="160">
        <v>1</v>
      </c>
      <c r="H65" s="786" t="s">
        <v>226</v>
      </c>
      <c r="I65" s="787"/>
      <c r="J65" s="787"/>
      <c r="K65" s="787"/>
      <c r="L65" s="174"/>
      <c r="M65" s="174"/>
      <c r="N65" s="111"/>
      <c r="O65" s="110"/>
      <c r="P65" s="110"/>
      <c r="Q65" s="214"/>
    </row>
    <row r="66" spans="1:17" s="100" customFormat="1" ht="195" customHeight="1" x14ac:dyDescent="0.15">
      <c r="A66" s="811" t="s">
        <v>87</v>
      </c>
      <c r="B66" s="812"/>
      <c r="C66" s="813"/>
      <c r="D66" s="583" t="s">
        <v>310</v>
      </c>
      <c r="E66" s="584" t="s">
        <v>107</v>
      </c>
      <c r="F66" s="515" t="s">
        <v>311</v>
      </c>
      <c r="G66" s="585">
        <v>1</v>
      </c>
      <c r="H66" s="786" t="s">
        <v>226</v>
      </c>
      <c r="I66" s="814"/>
      <c r="J66" s="814"/>
      <c r="K66" s="814"/>
      <c r="L66" s="174"/>
      <c r="M66" s="174"/>
      <c r="N66" s="111"/>
      <c r="O66" s="110"/>
      <c r="P66" s="110"/>
      <c r="Q66" s="214"/>
    </row>
    <row r="67" spans="1:17" s="100" customFormat="1" ht="195" customHeight="1" x14ac:dyDescent="0.15">
      <c r="A67" s="767" t="s">
        <v>312</v>
      </c>
      <c r="B67" s="815"/>
      <c r="C67" s="816"/>
      <c r="D67" s="586" t="s">
        <v>313</v>
      </c>
      <c r="E67" s="584" t="s">
        <v>107</v>
      </c>
      <c r="F67" s="515" t="s">
        <v>314</v>
      </c>
      <c r="G67" s="181">
        <v>1</v>
      </c>
      <c r="H67" s="786" t="s">
        <v>226</v>
      </c>
      <c r="I67" s="814"/>
      <c r="J67" s="814"/>
      <c r="K67" s="814"/>
      <c r="L67" s="174"/>
      <c r="M67" s="174"/>
      <c r="N67" s="111"/>
      <c r="O67" s="110"/>
      <c r="P67" s="110"/>
      <c r="Q67" s="214"/>
    </row>
    <row r="68" spans="1:17" s="100" customFormat="1" ht="162.75" customHeight="1" x14ac:dyDescent="0.15">
      <c r="A68" s="767" t="s">
        <v>206</v>
      </c>
      <c r="B68" s="815"/>
      <c r="C68" s="816"/>
      <c r="D68" s="526" t="s">
        <v>207</v>
      </c>
      <c r="E68" s="514" t="s">
        <v>185</v>
      </c>
      <c r="F68" s="527"/>
      <c r="G68" s="528">
        <v>1</v>
      </c>
      <c r="H68" s="786" t="s">
        <v>226</v>
      </c>
      <c r="I68" s="787"/>
      <c r="J68" s="787"/>
      <c r="K68" s="787"/>
      <c r="L68" s="174"/>
      <c r="M68" s="174"/>
      <c r="N68" s="111"/>
      <c r="O68" s="110"/>
      <c r="P68" s="110"/>
      <c r="Q68" s="214"/>
    </row>
    <row r="69" spans="1:17" s="519" customFormat="1" ht="157.5" customHeight="1" x14ac:dyDescent="0.15">
      <c r="A69" s="797" t="s">
        <v>209</v>
      </c>
      <c r="B69" s="797"/>
      <c r="C69" s="798"/>
      <c r="D69" s="296" t="s">
        <v>210</v>
      </c>
      <c r="E69" s="323" t="s">
        <v>107</v>
      </c>
      <c r="F69" s="515"/>
      <c r="G69" s="181">
        <v>1</v>
      </c>
      <c r="H69" s="786" t="s">
        <v>226</v>
      </c>
      <c r="I69" s="787"/>
      <c r="J69" s="787"/>
      <c r="K69" s="787"/>
      <c r="L69" s="516"/>
      <c r="M69" s="516"/>
      <c r="N69" s="252"/>
      <c r="O69" s="517"/>
      <c r="P69" s="517"/>
      <c r="Q69" s="518"/>
    </row>
    <row r="70" spans="1:17" s="100" customFormat="1" ht="91.5" customHeight="1" x14ac:dyDescent="0.15">
      <c r="A70" s="799" t="s">
        <v>90</v>
      </c>
      <c r="B70" s="761"/>
      <c r="C70" s="762"/>
      <c r="D70" s="181"/>
      <c r="E70" s="182" t="s">
        <v>66</v>
      </c>
      <c r="F70" s="262"/>
      <c r="G70" s="181">
        <v>2</v>
      </c>
      <c r="H70" s="755"/>
      <c r="I70" s="756"/>
      <c r="J70" s="756"/>
      <c r="K70" s="756"/>
      <c r="L70" s="174"/>
      <c r="M70" s="174"/>
      <c r="N70" s="111"/>
      <c r="O70" s="110"/>
      <c r="P70" s="110"/>
      <c r="Q70" s="214"/>
    </row>
    <row r="71" spans="1:17" s="100" customFormat="1" ht="89.25" customHeight="1" x14ac:dyDescent="0.15">
      <c r="A71" s="760" t="s">
        <v>133</v>
      </c>
      <c r="B71" s="761"/>
      <c r="C71" s="762"/>
      <c r="D71" s="181"/>
      <c r="E71" s="182" t="s">
        <v>66</v>
      </c>
      <c r="F71" s="256"/>
      <c r="G71" s="181">
        <v>1</v>
      </c>
      <c r="H71" s="371"/>
      <c r="I71" s="371"/>
      <c r="J71" s="371"/>
      <c r="K71" s="371"/>
      <c r="L71" s="174"/>
      <c r="M71" s="174"/>
      <c r="N71" s="111"/>
      <c r="O71" s="110"/>
      <c r="P71" s="110"/>
      <c r="Q71" s="214"/>
    </row>
    <row r="72" spans="1:17" s="100" customFormat="1" ht="99.75" customHeight="1" x14ac:dyDescent="0.15">
      <c r="A72" s="799" t="s">
        <v>91</v>
      </c>
      <c r="B72" s="761"/>
      <c r="C72" s="762"/>
      <c r="D72" s="181"/>
      <c r="E72" s="182" t="s">
        <v>66</v>
      </c>
      <c r="F72" s="262"/>
      <c r="G72" s="181">
        <v>1</v>
      </c>
      <c r="H72" s="755"/>
      <c r="I72" s="756"/>
      <c r="J72" s="756"/>
      <c r="K72" s="756"/>
      <c r="L72" s="174"/>
      <c r="M72" s="174"/>
      <c r="N72" s="111"/>
      <c r="O72" s="110"/>
      <c r="P72" s="110"/>
      <c r="Q72" s="214"/>
    </row>
    <row r="73" spans="1:17" s="100" customFormat="1" ht="75" customHeight="1" thickBot="1" x14ac:dyDescent="0.2">
      <c r="A73" s="218"/>
      <c r="B73" s="219"/>
      <c r="C73" s="220"/>
      <c r="D73" s="106"/>
      <c r="E73" s="221" t="s">
        <v>66</v>
      </c>
      <c r="F73" s="263"/>
      <c r="G73" s="106">
        <v>1</v>
      </c>
      <c r="H73" s="795"/>
      <c r="I73" s="796"/>
      <c r="J73" s="796"/>
      <c r="K73" s="796"/>
      <c r="L73" s="107"/>
      <c r="M73" s="107"/>
      <c r="N73" s="222"/>
      <c r="O73" s="223"/>
      <c r="P73" s="223"/>
      <c r="Q73" s="224"/>
    </row>
    <row r="74" spans="1:17" s="11" customFormat="1" ht="15.75" x14ac:dyDescent="0.25">
      <c r="H74" s="20"/>
      <c r="I74" s="20"/>
      <c r="J74" s="20"/>
      <c r="K74" s="20"/>
    </row>
    <row r="75" spans="1:17" s="2" customFormat="1" ht="15.75" x14ac:dyDescent="0.25">
      <c r="H75" s="26"/>
      <c r="I75" s="26"/>
      <c r="J75" s="26"/>
      <c r="K75" s="26"/>
    </row>
    <row r="76" spans="1:17" s="1" customFormat="1" x14ac:dyDescent="0.15">
      <c r="H76" s="25"/>
      <c r="I76" s="25"/>
      <c r="J76" s="25"/>
      <c r="K76" s="25"/>
    </row>
    <row r="77" spans="1:17" s="1" customFormat="1" x14ac:dyDescent="0.15">
      <c r="H77" s="25"/>
      <c r="I77" s="25"/>
      <c r="J77" s="25"/>
      <c r="K77" s="25"/>
    </row>
  </sheetData>
  <mergeCells count="92">
    <mergeCell ref="L12:Q12"/>
    <mergeCell ref="A16:D16"/>
    <mergeCell ref="A61:C61"/>
    <mergeCell ref="A33:C33"/>
    <mergeCell ref="A14:D14"/>
    <mergeCell ref="A24:C24"/>
    <mergeCell ref="H57:K57"/>
    <mergeCell ref="A34:C34"/>
    <mergeCell ref="F13:G13"/>
    <mergeCell ref="F14:G14"/>
    <mergeCell ref="A64:C64"/>
    <mergeCell ref="H70:K70"/>
    <mergeCell ref="A45:C45"/>
    <mergeCell ref="A39:C39"/>
    <mergeCell ref="A47:Q47"/>
    <mergeCell ref="A67:C67"/>
    <mergeCell ref="H67:K67"/>
    <mergeCell ref="A44:C44"/>
    <mergeCell ref="A54:C54"/>
    <mergeCell ref="H56:K56"/>
    <mergeCell ref="A13:D13"/>
    <mergeCell ref="F15:G15"/>
    <mergeCell ref="A40:C40"/>
    <mergeCell ref="A7:D7"/>
    <mergeCell ref="A72:C72"/>
    <mergeCell ref="A63:Q63"/>
    <mergeCell ref="A66:C66"/>
    <mergeCell ref="H66:K66"/>
    <mergeCell ref="A65:C65"/>
    <mergeCell ref="A68:C68"/>
    <mergeCell ref="A71:C71"/>
    <mergeCell ref="H65:K65"/>
    <mergeCell ref="A60:C60"/>
    <mergeCell ref="A70:C70"/>
    <mergeCell ref="F7:G7"/>
    <mergeCell ref="A19:C19"/>
    <mergeCell ref="A23:C23"/>
    <mergeCell ref="A20:C20"/>
    <mergeCell ref="A22:C22"/>
    <mergeCell ref="H54:J54"/>
    <mergeCell ref="F11:G11"/>
    <mergeCell ref="F16:G16"/>
    <mergeCell ref="A15:D15"/>
    <mergeCell ref="A32:C32"/>
    <mergeCell ref="H73:K73"/>
    <mergeCell ref="H72:K72"/>
    <mergeCell ref="A69:C69"/>
    <mergeCell ref="H69:K69"/>
    <mergeCell ref="H61:K61"/>
    <mergeCell ref="A53:C53"/>
    <mergeCell ref="A28:C28"/>
    <mergeCell ref="A43:C43"/>
    <mergeCell ref="A26:C26"/>
    <mergeCell ref="H58:K58"/>
    <mergeCell ref="A17:Q17"/>
    <mergeCell ref="A50:C50"/>
    <mergeCell ref="A58:C58"/>
    <mergeCell ref="A52:C52"/>
    <mergeCell ref="A29:C29"/>
    <mergeCell ref="A8:D8"/>
    <mergeCell ref="A10:D10"/>
    <mergeCell ref="A11:D11"/>
    <mergeCell ref="H68:K68"/>
    <mergeCell ref="H64:K64"/>
    <mergeCell ref="A25:C25"/>
    <mergeCell ref="A21:C21"/>
    <mergeCell ref="A30:C30"/>
    <mergeCell ref="A27:C27"/>
    <mergeCell ref="C1:K1"/>
    <mergeCell ref="F8:G8"/>
    <mergeCell ref="F10:G10"/>
    <mergeCell ref="F6:G6"/>
    <mergeCell ref="A6:D6"/>
    <mergeCell ref="A3:D3"/>
    <mergeCell ref="A9:D9"/>
    <mergeCell ref="A62:C62"/>
    <mergeCell ref="H62:K62"/>
    <mergeCell ref="A48:C48"/>
    <mergeCell ref="A49:C49"/>
    <mergeCell ref="A55:Q55"/>
    <mergeCell ref="A57:C57"/>
    <mergeCell ref="A56:C56"/>
    <mergeCell ref="A41:Q41"/>
    <mergeCell ref="U18:W18"/>
    <mergeCell ref="H60:K60"/>
    <mergeCell ref="A35:C35"/>
    <mergeCell ref="A36:C36"/>
    <mergeCell ref="A37:C37"/>
    <mergeCell ref="A38:C38"/>
    <mergeCell ref="A51:Q51"/>
    <mergeCell ref="U42:W42"/>
    <mergeCell ref="A31:C31"/>
  </mergeCells>
  <phoneticPr fontId="26" type="noConversion"/>
  <printOptions horizontalCentered="1"/>
  <pageMargins left="0.23622047244094491" right="0.23622047244094491" top="0" bottom="0" header="0.31496062992125984" footer="0.31496062992125984"/>
  <pageSetup paperSize="9" scale="61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13"/>
  <sheetViews>
    <sheetView showGridLines="0" view="pageBreakPreview" topLeftCell="A14" zoomScale="65" zoomScaleNormal="85" zoomScaleSheetLayoutView="65" workbookViewId="0">
      <selection activeCell="H7" sqref="H7:L7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6"/>
      <c r="B1" s="33"/>
      <c r="C1" s="33"/>
      <c r="D1" s="32"/>
      <c r="E1" s="90" t="s">
        <v>15</v>
      </c>
      <c r="F1" s="33"/>
      <c r="G1" s="33"/>
      <c r="H1" s="33"/>
      <c r="I1" s="33"/>
      <c r="J1" s="35" t="str">
        <f>'TECHNICAL SHEET GARMENT'!J1</f>
        <v>WINTER 2018/19</v>
      </c>
      <c r="K1" s="33"/>
      <c r="L1" s="34"/>
    </row>
    <row r="2" spans="1:12" s="4" customFormat="1" ht="19.5" x14ac:dyDescent="0.15">
      <c r="A2" s="154" t="str">
        <f>'TECHNICAL SHEET GARMENT'!A2</f>
        <v>LFV11412</v>
      </c>
      <c r="B2" s="92"/>
      <c r="C2" s="92"/>
      <c r="D2" s="93"/>
      <c r="E2" s="92"/>
      <c r="F2" s="461" t="str">
        <f>'TECHNICAL SHEET GARMENT'!F2</f>
        <v>TRACK 3in1 LOFT JKT</v>
      </c>
      <c r="G2" s="92"/>
      <c r="H2" s="92"/>
      <c r="I2" s="92"/>
      <c r="J2" s="92" t="s">
        <v>2</v>
      </c>
      <c r="K2" s="94" t="str">
        <f>'TECHNICAL SHEET GARMENT'!K2</f>
        <v>V1BULK</v>
      </c>
      <c r="L2" s="95"/>
    </row>
    <row r="3" spans="1:12" s="3" customFormat="1" ht="16.5" x14ac:dyDescent="0.15">
      <c r="A3" s="839" t="str">
        <f>'TECHNICAL SHEET GARMENT'!A3</f>
        <v>FABRIC / SUPPLIER: 06302 / LIBOLON</v>
      </c>
      <c r="B3" s="840"/>
      <c r="C3" s="840"/>
      <c r="D3" s="840"/>
      <c r="E3" s="71"/>
      <c r="F3" s="71"/>
      <c r="G3" s="71"/>
      <c r="H3" s="71"/>
      <c r="I3" s="71"/>
      <c r="J3" s="71" t="s">
        <v>14</v>
      </c>
      <c r="K3" s="71"/>
      <c r="L3" s="126" t="str">
        <f>'TECHNICAL SHEET GARMENT'!L3</f>
        <v>Marjorie</v>
      </c>
    </row>
    <row r="4" spans="1:12" s="3" customFormat="1" ht="17.25" thickBot="1" x14ac:dyDescent="0.2">
      <c r="A4" s="152" t="s">
        <v>1</v>
      </c>
      <c r="B4" s="56">
        <f ca="1">'TECHNICAL SHEET GARMENT'!B4</f>
        <v>43833</v>
      </c>
      <c r="C4" s="73"/>
      <c r="D4" s="73"/>
      <c r="E4" s="73"/>
      <c r="F4" s="73"/>
      <c r="G4" s="73"/>
      <c r="H4" s="73"/>
      <c r="I4" s="73"/>
      <c r="J4" s="96" t="str">
        <f>'TECHNICAL SHEET GARMENT'!J4</f>
        <v xml:space="preserve">SUPPLIER : </v>
      </c>
      <c r="K4" s="73"/>
      <c r="L4" s="433" t="str">
        <f>'TECHNICAL SHEET GARMENT'!L4</f>
        <v>PRIMA CHANNEL</v>
      </c>
    </row>
    <row r="5" spans="1:12" s="3" customFormat="1" ht="21" customHeight="1" thickBot="1" x14ac:dyDescent="0.2">
      <c r="A5" s="841" t="s">
        <v>94</v>
      </c>
      <c r="B5" s="842"/>
      <c r="C5" s="842"/>
      <c r="D5" s="842"/>
      <c r="E5" s="842"/>
      <c r="F5" s="842"/>
      <c r="G5" s="842"/>
      <c r="H5" s="842"/>
      <c r="I5" s="842"/>
      <c r="J5" s="842"/>
      <c r="K5" s="842"/>
      <c r="L5" s="843"/>
    </row>
    <row r="6" spans="1:12" s="3" customFormat="1" ht="20.25" thickBot="1" x14ac:dyDescent="0.2">
      <c r="A6" s="225" t="s">
        <v>13</v>
      </c>
      <c r="B6" s="200"/>
      <c r="C6" s="201"/>
      <c r="D6" s="201"/>
      <c r="E6" s="201"/>
      <c r="F6" s="89"/>
      <c r="G6" s="89"/>
      <c r="H6" s="226"/>
      <c r="I6" s="227" t="s">
        <v>6</v>
      </c>
      <c r="J6" s="228"/>
      <c r="K6" s="229"/>
      <c r="L6" s="230"/>
    </row>
    <row r="7" spans="1:12" s="1" customFormat="1" ht="141" customHeight="1" thickBot="1" x14ac:dyDescent="0.2">
      <c r="A7" s="824" t="s">
        <v>75</v>
      </c>
      <c r="B7" s="825"/>
      <c r="C7" s="825"/>
      <c r="D7" s="825"/>
      <c r="E7" s="825"/>
      <c r="F7" s="825"/>
      <c r="G7" s="826"/>
      <c r="H7" s="827" t="s">
        <v>97</v>
      </c>
      <c r="I7" s="828"/>
      <c r="J7" s="828"/>
      <c r="K7" s="828"/>
      <c r="L7" s="829"/>
    </row>
    <row r="8" spans="1:12" s="1" customFormat="1" ht="162.75" customHeight="1" thickBot="1" x14ac:dyDescent="0.2">
      <c r="A8" s="830" t="s">
        <v>76</v>
      </c>
      <c r="B8" s="831"/>
      <c r="C8" s="831"/>
      <c r="D8" s="831"/>
      <c r="E8" s="831"/>
      <c r="F8" s="831"/>
      <c r="G8" s="832"/>
      <c r="H8" s="827" t="s">
        <v>96</v>
      </c>
      <c r="I8" s="828"/>
      <c r="J8" s="828"/>
      <c r="K8" s="828"/>
      <c r="L8" s="829"/>
    </row>
    <row r="9" spans="1:12" s="1" customFormat="1" ht="124.5" customHeight="1" thickBot="1" x14ac:dyDescent="0.2">
      <c r="A9" s="824" t="s">
        <v>201</v>
      </c>
      <c r="B9" s="844"/>
      <c r="C9" s="844"/>
      <c r="D9" s="510"/>
      <c r="E9" s="510"/>
      <c r="F9" s="510"/>
      <c r="G9" s="511"/>
      <c r="H9" s="530" t="s">
        <v>217</v>
      </c>
      <c r="I9" s="508"/>
      <c r="J9" s="508"/>
      <c r="K9" s="508"/>
      <c r="L9" s="509"/>
    </row>
    <row r="10" spans="1:12" s="3" customFormat="1" ht="20.25" customHeight="1" thickBot="1" x14ac:dyDescent="0.2">
      <c r="A10" s="845" t="s">
        <v>95</v>
      </c>
      <c r="B10" s="846"/>
      <c r="C10" s="846"/>
      <c r="D10" s="846"/>
      <c r="E10" s="846"/>
      <c r="F10" s="846"/>
      <c r="G10" s="846"/>
      <c r="H10" s="842"/>
      <c r="I10" s="842"/>
      <c r="J10" s="842"/>
      <c r="K10" s="842"/>
      <c r="L10" s="843"/>
    </row>
    <row r="11" spans="1:12" s="1" customFormat="1" ht="168" customHeight="1" thickBot="1" x14ac:dyDescent="0.2">
      <c r="A11" s="824" t="s">
        <v>75</v>
      </c>
      <c r="B11" s="825"/>
      <c r="C11" s="825"/>
      <c r="D11" s="825"/>
      <c r="E11" s="825"/>
      <c r="F11" s="825"/>
      <c r="G11" s="826"/>
      <c r="H11" s="827" t="s">
        <v>97</v>
      </c>
      <c r="I11" s="828"/>
      <c r="J11" s="828"/>
      <c r="K11" s="828"/>
      <c r="L11" s="829"/>
    </row>
    <row r="12" spans="1:12" s="1" customFormat="1" ht="237" customHeight="1" thickBot="1" x14ac:dyDescent="0.2">
      <c r="A12" s="824" t="s">
        <v>76</v>
      </c>
      <c r="B12" s="825"/>
      <c r="C12" s="825"/>
      <c r="D12" s="825"/>
      <c r="E12" s="825"/>
      <c r="F12" s="825"/>
      <c r="G12" s="826"/>
      <c r="H12" s="827" t="s">
        <v>96</v>
      </c>
      <c r="I12" s="828"/>
      <c r="J12" s="828"/>
      <c r="K12" s="828"/>
      <c r="L12" s="829"/>
    </row>
    <row r="13" spans="1:12" ht="141" customHeight="1" thickBot="1" x14ac:dyDescent="0.2">
      <c r="A13" s="833" t="s">
        <v>218</v>
      </c>
      <c r="B13" s="834"/>
      <c r="C13" s="834"/>
      <c r="D13" s="834"/>
      <c r="E13" s="834"/>
      <c r="F13" s="834"/>
      <c r="G13" s="835"/>
      <c r="H13" s="836" t="s">
        <v>219</v>
      </c>
      <c r="I13" s="837"/>
      <c r="J13" s="837"/>
      <c r="K13" s="837"/>
      <c r="L13" s="838"/>
    </row>
  </sheetData>
  <mergeCells count="14">
    <mergeCell ref="A3:D3"/>
    <mergeCell ref="A12:G12"/>
    <mergeCell ref="H12:L12"/>
    <mergeCell ref="A5:L5"/>
    <mergeCell ref="A9:C9"/>
    <mergeCell ref="A10:L10"/>
    <mergeCell ref="A11:G11"/>
    <mergeCell ref="H11:L11"/>
    <mergeCell ref="A7:G7"/>
    <mergeCell ref="H7:L7"/>
    <mergeCell ref="A8:G8"/>
    <mergeCell ref="A13:G13"/>
    <mergeCell ref="H13:L13"/>
    <mergeCell ref="H8:L8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58" orientation="portrait" r:id="rId1"/>
  <rowBreaks count="1" manualBreakCount="1">
    <brk id="9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70"/>
  <sheetViews>
    <sheetView showGridLines="0" view="pageBreakPreview" topLeftCell="A17" zoomScale="60" zoomScaleNormal="85" workbookViewId="0">
      <selection activeCell="K23" sqref="K23"/>
    </sheetView>
  </sheetViews>
  <sheetFormatPr defaultColWidth="12" defaultRowHeight="11.25" x14ac:dyDescent="0.15"/>
  <cols>
    <col min="1" max="1" width="5" style="112" customWidth="1"/>
    <col min="2" max="2" width="17.83203125" style="112" customWidth="1"/>
    <col min="3" max="3" width="20.33203125" style="112" customWidth="1"/>
    <col min="4" max="4" width="12" style="112"/>
    <col min="5" max="5" width="19.33203125" style="112" customWidth="1"/>
    <col min="6" max="6" width="64.83203125" style="112" bestFit="1" customWidth="1"/>
    <col min="7" max="7" width="21" style="112" customWidth="1"/>
    <col min="8" max="13" width="15.83203125" style="112" customWidth="1"/>
    <col min="14" max="14" width="15.83203125" style="177" customWidth="1"/>
    <col min="15" max="16" width="12.6640625" style="112" customWidth="1"/>
    <col min="17" max="16384" width="12" style="112"/>
  </cols>
  <sheetData>
    <row r="1" spans="1:16" s="119" customFormat="1" ht="42.75" customHeight="1" thickBot="1" x14ac:dyDescent="0.2">
      <c r="A1" s="117"/>
      <c r="B1" s="118"/>
      <c r="C1" s="118"/>
      <c r="D1" s="744" t="s">
        <v>32</v>
      </c>
      <c r="E1" s="744"/>
      <c r="F1" s="744"/>
      <c r="G1" s="744"/>
      <c r="H1" s="744"/>
      <c r="I1" s="744"/>
      <c r="J1" s="744"/>
      <c r="K1" s="744"/>
      <c r="L1" s="724" t="str">
        <f>'TECHNICAL SHEET GARMENT'!J1</f>
        <v>WINTER 2018/19</v>
      </c>
      <c r="M1" s="724"/>
      <c r="N1" s="724"/>
      <c r="O1" s="725"/>
    </row>
    <row r="2" spans="1:16" s="4" customFormat="1" ht="21.75" customHeight="1" x14ac:dyDescent="0.15">
      <c r="A2" s="97"/>
      <c r="B2" s="94" t="str">
        <f>'TECHNICAL SHEET GARMENT'!A2</f>
        <v>LFV11412</v>
      </c>
      <c r="C2" s="92"/>
      <c r="D2" s="92"/>
      <c r="E2" s="138"/>
      <c r="F2" s="92"/>
      <c r="G2" s="461" t="str">
        <f>'TECHNICAL SHEET GARMENT'!F2</f>
        <v>TRACK 3in1 LOFT JKT</v>
      </c>
      <c r="H2" s="92"/>
      <c r="I2" s="92"/>
      <c r="J2" s="92"/>
      <c r="K2" s="92"/>
      <c r="L2" s="92" t="s">
        <v>2</v>
      </c>
      <c r="M2" s="92"/>
      <c r="N2" s="399" t="str">
        <f>'TECHNICAL SHEET GARMENT'!K2</f>
        <v>V1BULK</v>
      </c>
      <c r="O2" s="436"/>
    </row>
    <row r="3" spans="1:16" s="3" customFormat="1" ht="21.75" customHeight="1" x14ac:dyDescent="0.15">
      <c r="A3" s="76"/>
      <c r="B3" s="781" t="str">
        <f>'TECHNICAL SHEET GARMENT'!A3</f>
        <v>FABRIC / SUPPLIER: 06302 / LIBOLON</v>
      </c>
      <c r="C3" s="781"/>
      <c r="D3" s="781"/>
      <c r="E3" s="781"/>
      <c r="F3" s="71"/>
      <c r="G3" s="71"/>
      <c r="H3" s="71"/>
      <c r="I3" s="71"/>
      <c r="J3" s="71"/>
      <c r="K3" s="71"/>
      <c r="L3" s="71" t="s">
        <v>14</v>
      </c>
      <c r="M3" s="77"/>
      <c r="N3" s="123" t="str">
        <f>'TECHNICAL SHEET GARMENT'!L3</f>
        <v>Marjorie</v>
      </c>
      <c r="O3" s="126"/>
    </row>
    <row r="4" spans="1:16" s="3" customFormat="1" ht="21.75" customHeight="1" thickBot="1" x14ac:dyDescent="0.2">
      <c r="A4" s="78"/>
      <c r="B4" s="192" t="s">
        <v>1</v>
      </c>
      <c r="C4" s="72">
        <f ca="1">'TECHNICAL SHEET GARMENT'!B4</f>
        <v>43833</v>
      </c>
      <c r="D4" s="73"/>
      <c r="E4" s="73"/>
      <c r="F4" s="73"/>
      <c r="G4" s="73"/>
      <c r="H4" s="73"/>
      <c r="I4" s="73"/>
      <c r="J4" s="73"/>
      <c r="K4" s="73"/>
      <c r="L4" s="96" t="str">
        <f>'TECHNICAL SHEET GARMENT'!J4</f>
        <v xml:space="preserve">SUPPLIER : </v>
      </c>
      <c r="M4" s="79"/>
      <c r="N4" s="435" t="str">
        <f>'TECHNICAL SHEET GARMENT'!L4</f>
        <v>PRIMA CHANNEL</v>
      </c>
      <c r="O4" s="433"/>
    </row>
    <row r="5" spans="1:16" s="119" customFormat="1" ht="16.5" x14ac:dyDescent="0.15">
      <c r="A5" s="141"/>
      <c r="B5" s="131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437"/>
    </row>
    <row r="6" spans="1:16" s="119" customFormat="1" ht="30.75" thickBot="1" x14ac:dyDescent="0.2">
      <c r="A6" s="129"/>
      <c r="B6" s="12" t="s">
        <v>152</v>
      </c>
      <c r="C6" s="10"/>
      <c r="D6" s="10"/>
      <c r="E6" s="10"/>
      <c r="F6" s="711" t="s">
        <v>376</v>
      </c>
      <c r="G6" s="10"/>
      <c r="H6" s="10"/>
      <c r="I6" s="10"/>
      <c r="J6" s="10"/>
      <c r="K6" s="10"/>
      <c r="L6" s="10"/>
      <c r="M6" s="10"/>
      <c r="N6" s="10"/>
      <c r="O6" s="467"/>
    </row>
    <row r="7" spans="1:16" ht="19.5" thickBot="1" x14ac:dyDescent="0.2">
      <c r="A7" s="180"/>
      <c r="B7" s="847" t="s">
        <v>13</v>
      </c>
      <c r="C7" s="848"/>
      <c r="D7" s="848"/>
      <c r="E7" s="848"/>
      <c r="F7" s="848"/>
      <c r="G7" s="848"/>
      <c r="H7" s="850"/>
      <c r="I7" s="851"/>
      <c r="J7" s="851"/>
      <c r="K7" s="851"/>
      <c r="L7" s="851"/>
      <c r="M7" s="851"/>
      <c r="N7" s="851"/>
      <c r="O7" s="852"/>
      <c r="P7" s="113"/>
    </row>
    <row r="8" spans="1:16" s="177" customFormat="1" ht="26.25" x14ac:dyDescent="0.15">
      <c r="A8" s="180"/>
      <c r="B8" s="483" t="s">
        <v>25</v>
      </c>
      <c r="C8" s="349"/>
      <c r="D8" s="349"/>
      <c r="E8" s="349"/>
      <c r="F8" s="349"/>
      <c r="G8" s="350" t="s">
        <v>18</v>
      </c>
      <c r="H8" s="693" t="s">
        <v>160</v>
      </c>
      <c r="I8" s="693" t="s">
        <v>8</v>
      </c>
      <c r="J8" s="693" t="s">
        <v>9</v>
      </c>
      <c r="K8" s="694" t="s">
        <v>10</v>
      </c>
      <c r="L8" s="695" t="s">
        <v>11</v>
      </c>
      <c r="M8" s="696" t="s">
        <v>12</v>
      </c>
      <c r="N8" s="697" t="s">
        <v>23</v>
      </c>
      <c r="O8" s="697" t="s">
        <v>57</v>
      </c>
      <c r="P8" s="178"/>
    </row>
    <row r="9" spans="1:16" s="259" customFormat="1" ht="27.75" x14ac:dyDescent="0.15">
      <c r="A9" s="5"/>
      <c r="B9" s="346" t="s">
        <v>35</v>
      </c>
      <c r="C9" s="484" t="s">
        <v>161</v>
      </c>
      <c r="D9" s="347"/>
      <c r="E9" s="485"/>
      <c r="F9" s="663" t="s">
        <v>328</v>
      </c>
      <c r="G9" s="342" t="s">
        <v>21</v>
      </c>
      <c r="H9" s="698">
        <f>J9-3.6</f>
        <v>34.6</v>
      </c>
      <c r="I9" s="698">
        <f>K9-3.6</f>
        <v>36.4</v>
      </c>
      <c r="J9" s="657">
        <f>K9-1.8</f>
        <v>38.200000000000003</v>
      </c>
      <c r="K9" s="699">
        <v>40</v>
      </c>
      <c r="L9" s="657">
        <f>K9+1.8</f>
        <v>41.8</v>
      </c>
      <c r="M9" s="657">
        <f>K9+3.6</f>
        <v>43.6</v>
      </c>
      <c r="N9" s="657">
        <f>K9+7.2</f>
        <v>47.2</v>
      </c>
      <c r="O9" s="657">
        <f>L9+7.2</f>
        <v>49</v>
      </c>
    </row>
    <row r="10" spans="1:16" customFormat="1" ht="27.75" x14ac:dyDescent="0.15">
      <c r="A10" s="133"/>
      <c r="B10" s="333" t="s">
        <v>36</v>
      </c>
      <c r="C10" s="486" t="s">
        <v>19</v>
      </c>
      <c r="D10" s="326"/>
      <c r="E10" s="487"/>
      <c r="F10" s="664" t="s">
        <v>329</v>
      </c>
      <c r="G10" s="341" t="s">
        <v>20</v>
      </c>
      <c r="H10" s="700">
        <f t="shared" ref="H10:I12" si="0">SUM(J10-6)</f>
        <v>50</v>
      </c>
      <c r="I10" s="700">
        <f t="shared" si="0"/>
        <v>53</v>
      </c>
      <c r="J10" s="701">
        <f>SUM(K10-3)</f>
        <v>56</v>
      </c>
      <c r="K10" s="702">
        <v>59</v>
      </c>
      <c r="L10" s="701">
        <f>SUM(K10+3)</f>
        <v>62</v>
      </c>
      <c r="M10" s="657">
        <f>SUM(K10+6)</f>
        <v>65</v>
      </c>
      <c r="N10" s="657">
        <f t="shared" ref="N10:O12" si="1">K10+10</f>
        <v>69</v>
      </c>
      <c r="O10" s="657">
        <f t="shared" si="1"/>
        <v>72</v>
      </c>
      <c r="P10" s="23"/>
    </row>
    <row r="11" spans="1:16" s="1" customFormat="1" ht="27.75" x14ac:dyDescent="0.15">
      <c r="A11" s="5"/>
      <c r="B11" s="333" t="s">
        <v>37</v>
      </c>
      <c r="C11" s="486" t="s">
        <v>162</v>
      </c>
      <c r="D11" s="326"/>
      <c r="E11" s="487"/>
      <c r="F11" s="664" t="s">
        <v>330</v>
      </c>
      <c r="G11" s="341" t="s">
        <v>20</v>
      </c>
      <c r="H11" s="700">
        <f t="shared" si="0"/>
        <v>48</v>
      </c>
      <c r="I11" s="700">
        <f t="shared" si="0"/>
        <v>51</v>
      </c>
      <c r="J11" s="701">
        <f>SUM(K11-3)</f>
        <v>54</v>
      </c>
      <c r="K11" s="702">
        <v>57</v>
      </c>
      <c r="L11" s="701">
        <f>SUM(K11+3)</f>
        <v>60</v>
      </c>
      <c r="M11" s="657">
        <f>SUM(K11+6)</f>
        <v>63</v>
      </c>
      <c r="N11" s="657">
        <f t="shared" si="1"/>
        <v>67</v>
      </c>
      <c r="O11" s="657">
        <f t="shared" si="1"/>
        <v>70</v>
      </c>
      <c r="P11" s="259"/>
    </row>
    <row r="12" spans="1:16" s="1" customFormat="1" ht="27.75" x14ac:dyDescent="0.15">
      <c r="A12" s="5"/>
      <c r="B12" s="333" t="s">
        <v>115</v>
      </c>
      <c r="C12" s="486" t="s">
        <v>116</v>
      </c>
      <c r="D12" s="326"/>
      <c r="E12" s="487"/>
      <c r="F12" s="664" t="s">
        <v>331</v>
      </c>
      <c r="G12" s="341" t="s">
        <v>20</v>
      </c>
      <c r="H12" s="700">
        <f t="shared" si="0"/>
        <v>48</v>
      </c>
      <c r="I12" s="700">
        <f t="shared" si="0"/>
        <v>51</v>
      </c>
      <c r="J12" s="701">
        <f>SUM(K12-3)</f>
        <v>54</v>
      </c>
      <c r="K12" s="702">
        <v>57</v>
      </c>
      <c r="L12" s="701">
        <f>SUM(K12+3)</f>
        <v>60</v>
      </c>
      <c r="M12" s="657">
        <f>SUM(K12+6)</f>
        <v>63</v>
      </c>
      <c r="N12" s="657">
        <f t="shared" si="1"/>
        <v>67</v>
      </c>
      <c r="O12" s="657">
        <f t="shared" si="1"/>
        <v>70</v>
      </c>
      <c r="P12" s="259"/>
    </row>
    <row r="13" spans="1:16" s="1" customFormat="1" ht="27.75" x14ac:dyDescent="0.15">
      <c r="A13" s="5"/>
      <c r="B13" s="336" t="s">
        <v>112</v>
      </c>
      <c r="C13" s="355" t="s">
        <v>117</v>
      </c>
      <c r="D13" s="351"/>
      <c r="E13" s="488"/>
      <c r="F13" s="665" t="s">
        <v>332</v>
      </c>
      <c r="G13" s="342" t="s">
        <v>20</v>
      </c>
      <c r="H13" s="698">
        <f>SUM(J13-4)</f>
        <v>70</v>
      </c>
      <c r="I13" s="698">
        <f>SUM(K13-2)</f>
        <v>72</v>
      </c>
      <c r="J13" s="657">
        <f>SUM(K13)</f>
        <v>74</v>
      </c>
      <c r="K13" s="699">
        <v>74</v>
      </c>
      <c r="L13" s="657">
        <f>SUM(K13)</f>
        <v>74</v>
      </c>
      <c r="M13" s="657">
        <f>SUM(K13+2)</f>
        <v>76</v>
      </c>
      <c r="N13" s="657">
        <f>K13+4</f>
        <v>78</v>
      </c>
      <c r="O13" s="657">
        <f>L13+6</f>
        <v>80</v>
      </c>
      <c r="P13" s="259"/>
    </row>
    <row r="14" spans="1:16" s="259" customFormat="1" ht="26.25" x14ac:dyDescent="0.15">
      <c r="A14" s="5"/>
      <c r="B14" s="352" t="s">
        <v>33</v>
      </c>
      <c r="C14" s="489" t="s">
        <v>38</v>
      </c>
      <c r="D14" s="488"/>
      <c r="E14" s="488"/>
      <c r="F14" s="666" t="s">
        <v>333</v>
      </c>
      <c r="G14" s="342" t="s">
        <v>118</v>
      </c>
      <c r="H14" s="698">
        <f>SUM(J14-1.5)</f>
        <v>10.25</v>
      </c>
      <c r="I14" s="698">
        <f>SUM(K14-1.5)</f>
        <v>11</v>
      </c>
      <c r="J14" s="657">
        <f>SUM(K14-0.75)</f>
        <v>11.75</v>
      </c>
      <c r="K14" s="699">
        <v>12.5</v>
      </c>
      <c r="L14" s="657">
        <f>SUM(K14+0.75)</f>
        <v>13.25</v>
      </c>
      <c r="M14" s="657">
        <f>SUM(K14+1.5)</f>
        <v>14</v>
      </c>
      <c r="N14" s="657">
        <f>K14+2.25</f>
        <v>14.75</v>
      </c>
      <c r="O14" s="657">
        <f>L14+2.25</f>
        <v>15.5</v>
      </c>
    </row>
    <row r="15" spans="1:16" s="1" customFormat="1" ht="27.75" x14ac:dyDescent="0.15">
      <c r="A15" s="5"/>
      <c r="B15" s="451" t="s">
        <v>151</v>
      </c>
      <c r="C15" s="490" t="s">
        <v>163</v>
      </c>
      <c r="D15" s="491"/>
      <c r="E15" s="491"/>
      <c r="F15" s="667" t="s">
        <v>334</v>
      </c>
      <c r="G15" s="492" t="s">
        <v>118</v>
      </c>
      <c r="H15" s="703">
        <f>SUM(J15-1.5)</f>
        <v>22.75</v>
      </c>
      <c r="I15" s="703">
        <f>SUM(K15-1.5)</f>
        <v>23.5</v>
      </c>
      <c r="J15" s="704">
        <f>SUM(K15-0.75)</f>
        <v>24.25</v>
      </c>
      <c r="K15" s="705">
        <v>25</v>
      </c>
      <c r="L15" s="704">
        <f>SUM(K15+0.75)</f>
        <v>25.75</v>
      </c>
      <c r="M15" s="704">
        <f>SUM(K15+1.5)</f>
        <v>26.5</v>
      </c>
      <c r="N15" s="704">
        <f>K15+2.25</f>
        <v>27.25</v>
      </c>
      <c r="O15" s="704">
        <f>L15+2.25</f>
        <v>28</v>
      </c>
      <c r="P15" s="259"/>
    </row>
    <row r="16" spans="1:16" s="1" customFormat="1" ht="27.75" x14ac:dyDescent="0.15">
      <c r="A16" s="5"/>
      <c r="B16" s="333" t="s">
        <v>39</v>
      </c>
      <c r="C16" s="486" t="s">
        <v>24</v>
      </c>
      <c r="D16" s="326"/>
      <c r="E16" s="487"/>
      <c r="F16" s="665" t="s">
        <v>335</v>
      </c>
      <c r="G16" s="341" t="s">
        <v>21</v>
      </c>
      <c r="H16" s="700">
        <f>SUM(J16-2)</f>
        <v>21.5</v>
      </c>
      <c r="I16" s="700">
        <f>SUM(K16-2)</f>
        <v>22.5</v>
      </c>
      <c r="J16" s="701">
        <f>SUM(K16-1)</f>
        <v>23.5</v>
      </c>
      <c r="K16" s="702">
        <v>24.5</v>
      </c>
      <c r="L16" s="701">
        <f>SUM(K16+1)</f>
        <v>25.5</v>
      </c>
      <c r="M16" s="701">
        <f>SUM(K16+2)</f>
        <v>26.5</v>
      </c>
      <c r="N16" s="701">
        <f>SUM(K16+3)</f>
        <v>27.5</v>
      </c>
      <c r="O16" s="701">
        <f>SUM(L16+3)</f>
        <v>28.5</v>
      </c>
      <c r="P16" s="259"/>
    </row>
    <row r="17" spans="1:16" s="1" customFormat="1" ht="27.75" x14ac:dyDescent="0.15">
      <c r="A17" s="5"/>
      <c r="B17" s="333" t="s">
        <v>40</v>
      </c>
      <c r="C17" s="486" t="s">
        <v>119</v>
      </c>
      <c r="D17" s="326"/>
      <c r="E17" s="487"/>
      <c r="F17" s="665" t="s">
        <v>336</v>
      </c>
      <c r="G17" s="341" t="s">
        <v>21</v>
      </c>
      <c r="H17" s="700">
        <f>SUM(J17-1.5)</f>
        <v>17.25</v>
      </c>
      <c r="I17" s="700">
        <f>SUM(K17-1.5)</f>
        <v>18</v>
      </c>
      <c r="J17" s="701">
        <f>SUM(K17-0.75)</f>
        <v>18.75</v>
      </c>
      <c r="K17" s="702">
        <v>19.5</v>
      </c>
      <c r="L17" s="701">
        <f>SUM(K17+0.75)</f>
        <v>20.25</v>
      </c>
      <c r="M17" s="701">
        <f>SUM(K17+1.5)</f>
        <v>21</v>
      </c>
      <c r="N17" s="701">
        <f>SUM(K17+2.25)</f>
        <v>21.75</v>
      </c>
      <c r="O17" s="701">
        <f>SUM(L17+2.25)</f>
        <v>22.5</v>
      </c>
      <c r="P17" s="259"/>
    </row>
    <row r="18" spans="1:16" s="1" customFormat="1" ht="27.75" x14ac:dyDescent="0.15">
      <c r="A18" s="5"/>
      <c r="B18" s="333" t="s">
        <v>42</v>
      </c>
      <c r="C18" s="486" t="s">
        <v>121</v>
      </c>
      <c r="D18" s="326"/>
      <c r="E18" s="487"/>
      <c r="F18" s="665" t="s">
        <v>337</v>
      </c>
      <c r="G18" s="341" t="s">
        <v>21</v>
      </c>
      <c r="H18" s="700">
        <f>SUM(J18-1.2)</f>
        <v>12.700000000000001</v>
      </c>
      <c r="I18" s="700">
        <f>SUM(K18-1.2)</f>
        <v>13.3</v>
      </c>
      <c r="J18" s="701">
        <f>SUM(K18-0.6)</f>
        <v>13.9</v>
      </c>
      <c r="K18" s="699">
        <v>14.5</v>
      </c>
      <c r="L18" s="701">
        <f>SUM(K18+0.6)</f>
        <v>15.1</v>
      </c>
      <c r="M18" s="701">
        <f>SUM(K18+1.2)</f>
        <v>15.7</v>
      </c>
      <c r="N18" s="701">
        <f>SUM(K18+1.8)</f>
        <v>16.3</v>
      </c>
      <c r="O18" s="701">
        <f>SUM(L18+1.8)</f>
        <v>16.899999999999999</v>
      </c>
      <c r="P18" s="259"/>
    </row>
    <row r="19" spans="1:16" s="1" customFormat="1" ht="26.25" x14ac:dyDescent="0.15">
      <c r="A19" s="5"/>
      <c r="B19" s="352" t="s">
        <v>43</v>
      </c>
      <c r="C19" s="501" t="s">
        <v>44</v>
      </c>
      <c r="D19" s="354"/>
      <c r="E19" s="502"/>
      <c r="F19" s="668" t="s">
        <v>339</v>
      </c>
      <c r="G19" s="342" t="s">
        <v>20</v>
      </c>
      <c r="H19" s="698">
        <f>SUM(J19-2)</f>
        <v>64</v>
      </c>
      <c r="I19" s="698">
        <f>SUM(K19-2)</f>
        <v>65</v>
      </c>
      <c r="J19" s="657">
        <f>SUM(K19-1)</f>
        <v>66</v>
      </c>
      <c r="K19" s="699">
        <v>67</v>
      </c>
      <c r="L19" s="657">
        <f>SUM(K19+1)</f>
        <v>68</v>
      </c>
      <c r="M19" s="657">
        <f>SUM(K19+2)</f>
        <v>69</v>
      </c>
      <c r="N19" s="657">
        <f>SUM(K19+3)</f>
        <v>70</v>
      </c>
      <c r="O19" s="657">
        <f>SUM(L19+3)</f>
        <v>71</v>
      </c>
      <c r="P19" s="259"/>
    </row>
    <row r="20" spans="1:16" s="119" customFormat="1" ht="27.75" x14ac:dyDescent="0.15">
      <c r="A20" s="129"/>
      <c r="B20" s="343" t="s">
        <v>26</v>
      </c>
      <c r="C20" s="327"/>
      <c r="D20" s="327"/>
      <c r="E20" s="327"/>
      <c r="F20" s="674"/>
      <c r="G20" s="340"/>
      <c r="H20" s="706"/>
      <c r="I20" s="706"/>
      <c r="J20" s="706"/>
      <c r="K20" s="707"/>
      <c r="L20" s="706"/>
      <c r="M20" s="708"/>
      <c r="N20" s="709"/>
      <c r="O20" s="709"/>
      <c r="P20" s="116"/>
    </row>
    <row r="21" spans="1:16" s="119" customFormat="1" ht="27.75" x14ac:dyDescent="0.15">
      <c r="A21" s="129"/>
      <c r="B21" s="346" t="s">
        <v>45</v>
      </c>
      <c r="C21" s="494" t="s">
        <v>164</v>
      </c>
      <c r="D21" s="347"/>
      <c r="E21" s="485"/>
      <c r="F21" s="663" t="s">
        <v>340</v>
      </c>
      <c r="G21" s="342" t="s">
        <v>21</v>
      </c>
      <c r="H21" s="698">
        <f>J21-3.6</f>
        <v>39.6</v>
      </c>
      <c r="I21" s="698">
        <f>K21-3.6</f>
        <v>41.4</v>
      </c>
      <c r="J21" s="657">
        <f>K21-1.8</f>
        <v>43.2</v>
      </c>
      <c r="K21" s="699">
        <v>45</v>
      </c>
      <c r="L21" s="657">
        <f>K21+1.8</f>
        <v>46.8</v>
      </c>
      <c r="M21" s="657">
        <f>K21+3.6</f>
        <v>48.6</v>
      </c>
      <c r="N21" s="657">
        <f>K21+7.2</f>
        <v>52.2</v>
      </c>
      <c r="O21" s="657">
        <f>L21+7.2</f>
        <v>54</v>
      </c>
      <c r="P21" s="116"/>
    </row>
    <row r="22" spans="1:16" s="119" customFormat="1" ht="27.75" x14ac:dyDescent="0.15">
      <c r="A22" s="129"/>
      <c r="B22" s="503" t="s">
        <v>9</v>
      </c>
      <c r="C22" s="504" t="s">
        <v>22</v>
      </c>
      <c r="D22" s="354"/>
      <c r="E22" s="502"/>
      <c r="F22" s="672" t="s">
        <v>341</v>
      </c>
      <c r="G22" s="342" t="s">
        <v>20</v>
      </c>
      <c r="H22" s="698">
        <f>SUM(J22-4)</f>
        <v>70</v>
      </c>
      <c r="I22" s="698">
        <f>SUM(K22-2)</f>
        <v>72</v>
      </c>
      <c r="J22" s="657">
        <f>SUM(K22)</f>
        <v>74</v>
      </c>
      <c r="K22" s="699">
        <v>74</v>
      </c>
      <c r="L22" s="657">
        <f>SUM(K22)</f>
        <v>74</v>
      </c>
      <c r="M22" s="657">
        <f>SUM(K22+2)</f>
        <v>76</v>
      </c>
      <c r="N22" s="657">
        <f>K22+4</f>
        <v>78</v>
      </c>
      <c r="O22" s="657">
        <f>L22+6</f>
        <v>80</v>
      </c>
      <c r="P22" s="116"/>
    </row>
    <row r="23" spans="1:16" s="119" customFormat="1" ht="26.25" x14ac:dyDescent="0.15">
      <c r="A23" s="129"/>
      <c r="B23" s="336" t="s">
        <v>122</v>
      </c>
      <c r="C23" s="691" t="s">
        <v>123</v>
      </c>
      <c r="D23" s="692"/>
      <c r="E23" s="692"/>
      <c r="G23" s="342" t="s">
        <v>21</v>
      </c>
      <c r="H23" s="698">
        <f>K23-2</f>
        <v>-2</v>
      </c>
      <c r="I23" s="698">
        <f>SUM(K23-1)</f>
        <v>-1</v>
      </c>
      <c r="J23" s="657">
        <f>SUM(K23)</f>
        <v>0</v>
      </c>
      <c r="K23" s="699">
        <v>0</v>
      </c>
      <c r="L23" s="657">
        <f>SUM(K23)</f>
        <v>0</v>
      </c>
      <c r="M23" s="657">
        <f>SUM(K23+1)</f>
        <v>1</v>
      </c>
      <c r="N23" s="657">
        <f>SUM(K23+2)</f>
        <v>2</v>
      </c>
      <c r="O23" s="710">
        <f>K23+3</f>
        <v>3</v>
      </c>
      <c r="P23" s="116"/>
    </row>
    <row r="24" spans="1:16" s="1" customFormat="1" ht="27.75" x14ac:dyDescent="0.15">
      <c r="A24" s="5"/>
      <c r="B24" s="343" t="s">
        <v>27</v>
      </c>
      <c r="C24" s="327"/>
      <c r="D24" s="327"/>
      <c r="E24" s="327"/>
      <c r="F24" s="674"/>
      <c r="G24" s="340"/>
      <c r="H24" s="706"/>
      <c r="I24" s="706"/>
      <c r="J24" s="706"/>
      <c r="K24" s="707"/>
      <c r="L24" s="706"/>
      <c r="M24" s="708"/>
      <c r="N24" s="709"/>
      <c r="O24" s="709"/>
      <c r="P24" s="259"/>
    </row>
    <row r="25" spans="1:16" s="1" customFormat="1" ht="27.75" x14ac:dyDescent="0.15">
      <c r="A25" s="5"/>
      <c r="B25" s="329" t="s">
        <v>108</v>
      </c>
      <c r="C25" s="495" t="s">
        <v>109</v>
      </c>
      <c r="D25" s="339"/>
      <c r="E25" s="496"/>
      <c r="F25" s="671" t="s">
        <v>342</v>
      </c>
      <c r="G25" s="341" t="s">
        <v>20</v>
      </c>
      <c r="H25" s="700">
        <f>SUM(J25-1.2)</f>
        <v>20.2</v>
      </c>
      <c r="I25" s="700">
        <f>SUM(K25-1.2)</f>
        <v>20.8</v>
      </c>
      <c r="J25" s="701">
        <f>SUM(K25-0.6)</f>
        <v>21.4</v>
      </c>
      <c r="K25" s="702">
        <v>22</v>
      </c>
      <c r="L25" s="701">
        <f>SUM(K25+0.6)</f>
        <v>22.6</v>
      </c>
      <c r="M25" s="657">
        <f>SUM(K25+1.2)</f>
        <v>23.2</v>
      </c>
      <c r="N25" s="657">
        <f>K25+1.8</f>
        <v>23.8</v>
      </c>
      <c r="O25" s="657">
        <f>L25+1.8</f>
        <v>24.400000000000002</v>
      </c>
      <c r="P25" s="259"/>
    </row>
    <row r="26" spans="1:16" s="1" customFormat="1" ht="27.75" x14ac:dyDescent="0.15">
      <c r="A26" s="5"/>
      <c r="B26" s="329" t="s">
        <v>110</v>
      </c>
      <c r="C26" s="495" t="s">
        <v>111</v>
      </c>
      <c r="D26" s="339"/>
      <c r="E26" s="496"/>
      <c r="F26" s="671" t="s">
        <v>343</v>
      </c>
      <c r="G26" s="341" t="s">
        <v>20</v>
      </c>
      <c r="H26" s="700">
        <f>SUM(J26-0.6)</f>
        <v>8.1</v>
      </c>
      <c r="I26" s="700">
        <f>SUM(K26-0.6)</f>
        <v>8.4</v>
      </c>
      <c r="J26" s="701">
        <f>SUM(K26-0.3)</f>
        <v>8.6999999999999993</v>
      </c>
      <c r="K26" s="702">
        <v>9</v>
      </c>
      <c r="L26" s="701">
        <f>SUM(K26+0.3)</f>
        <v>9.3000000000000007</v>
      </c>
      <c r="M26" s="657">
        <f>SUM(K26+0.6)</f>
        <v>9.6</v>
      </c>
      <c r="N26" s="657">
        <f>K26+0.9</f>
        <v>9.9</v>
      </c>
      <c r="O26" s="657">
        <f>L26+0.9</f>
        <v>10.200000000000001</v>
      </c>
      <c r="P26" s="259"/>
    </row>
    <row r="27" spans="1:16" s="1" customFormat="1" ht="27.75" x14ac:dyDescent="0.15">
      <c r="A27" s="5"/>
      <c r="B27" s="329" t="s">
        <v>46</v>
      </c>
      <c r="C27" s="495" t="s">
        <v>150</v>
      </c>
      <c r="D27" s="339"/>
      <c r="E27" s="496"/>
      <c r="F27" s="671" t="s">
        <v>344</v>
      </c>
      <c r="G27" s="341" t="s">
        <v>20</v>
      </c>
      <c r="H27" s="700">
        <f>SUM(J27-3)</f>
        <v>51.5</v>
      </c>
      <c r="I27" s="700">
        <f>SUM(K27-3)</f>
        <v>53</v>
      </c>
      <c r="J27" s="701">
        <f>SUM(K27-1.5)</f>
        <v>54.5</v>
      </c>
      <c r="K27" s="702">
        <v>56</v>
      </c>
      <c r="L27" s="701">
        <f>SUM(K27+1.5)</f>
        <v>57.5</v>
      </c>
      <c r="M27" s="701">
        <f>SUM(K27+3)</f>
        <v>59</v>
      </c>
      <c r="N27" s="701">
        <f>SUM(K27+4.5)</f>
        <v>60.5</v>
      </c>
      <c r="O27" s="701">
        <f>SUM(L27+4.5)</f>
        <v>62</v>
      </c>
      <c r="P27" s="259"/>
    </row>
    <row r="28" spans="1:16" s="119" customFormat="1" ht="27.75" x14ac:dyDescent="0.15">
      <c r="A28" s="129"/>
      <c r="B28" s="329" t="s">
        <v>48</v>
      </c>
      <c r="C28" s="498" t="s">
        <v>49</v>
      </c>
      <c r="D28" s="326"/>
      <c r="E28" s="487"/>
      <c r="F28" s="665" t="s">
        <v>345</v>
      </c>
      <c r="G28" s="341" t="s">
        <v>20</v>
      </c>
      <c r="H28" s="700">
        <f>SUM(J28-3)</f>
        <v>50.5</v>
      </c>
      <c r="I28" s="700">
        <f>SUM(K28-3)</f>
        <v>52</v>
      </c>
      <c r="J28" s="701">
        <f>SUM(K28-1.5)</f>
        <v>53.5</v>
      </c>
      <c r="K28" s="702">
        <v>55</v>
      </c>
      <c r="L28" s="701">
        <f>SUM(K28+1.5)</f>
        <v>56.5</v>
      </c>
      <c r="M28" s="701">
        <f>SUM(K28+3)</f>
        <v>58</v>
      </c>
      <c r="N28" s="701">
        <f>SUM(K28+4.5)</f>
        <v>59.5</v>
      </c>
      <c r="O28" s="701">
        <f>SUM(L28+4.5)</f>
        <v>61</v>
      </c>
      <c r="P28" s="116"/>
    </row>
    <row r="29" spans="1:16" s="177" customFormat="1" ht="27.75" x14ac:dyDescent="0.15">
      <c r="A29" s="180"/>
      <c r="B29" s="329" t="s">
        <v>50</v>
      </c>
      <c r="C29" s="498" t="s">
        <v>28</v>
      </c>
      <c r="D29" s="326"/>
      <c r="E29" s="487"/>
      <c r="F29" s="665" t="s">
        <v>346</v>
      </c>
      <c r="G29" s="341" t="s">
        <v>21</v>
      </c>
      <c r="H29" s="700">
        <f>SUM(J29)</f>
        <v>9</v>
      </c>
      <c r="I29" s="700">
        <f>SUM(K29)</f>
        <v>9</v>
      </c>
      <c r="J29" s="701">
        <f>SUM(K29)</f>
        <v>9</v>
      </c>
      <c r="K29" s="702">
        <v>9</v>
      </c>
      <c r="L29" s="701">
        <f>SUM(K29)</f>
        <v>9</v>
      </c>
      <c r="M29" s="701">
        <f t="shared" ref="M29:O30" si="2">SUM(K29)</f>
        <v>9</v>
      </c>
      <c r="N29" s="701">
        <f t="shared" si="2"/>
        <v>9</v>
      </c>
      <c r="O29" s="701">
        <f t="shared" si="2"/>
        <v>9</v>
      </c>
      <c r="P29" s="178"/>
    </row>
    <row r="30" spans="1:16" customFormat="1" ht="27.75" x14ac:dyDescent="0.15">
      <c r="A30" s="133"/>
      <c r="B30" s="344" t="s">
        <v>51</v>
      </c>
      <c r="C30" s="497" t="s">
        <v>34</v>
      </c>
      <c r="D30" s="334"/>
      <c r="E30" s="493"/>
      <c r="F30" s="670" t="s">
        <v>347</v>
      </c>
      <c r="G30" s="341" t="s">
        <v>21</v>
      </c>
      <c r="H30" s="700">
        <f>SUM(J30)</f>
        <v>9</v>
      </c>
      <c r="I30" s="700">
        <f>SUM(K30)</f>
        <v>9</v>
      </c>
      <c r="J30" s="701">
        <f>SUM(K30)</f>
        <v>9</v>
      </c>
      <c r="K30" s="702">
        <v>9</v>
      </c>
      <c r="L30" s="701">
        <f>SUM(K30)</f>
        <v>9</v>
      </c>
      <c r="M30" s="701">
        <f t="shared" si="2"/>
        <v>9</v>
      </c>
      <c r="N30" s="701">
        <f t="shared" si="2"/>
        <v>9</v>
      </c>
      <c r="O30" s="701">
        <f t="shared" si="2"/>
        <v>9</v>
      </c>
      <c r="P30" s="23"/>
    </row>
    <row r="31" spans="1:16" s="1" customFormat="1" ht="27.75" x14ac:dyDescent="0.15">
      <c r="A31" s="5"/>
      <c r="B31" s="343" t="s">
        <v>30</v>
      </c>
      <c r="C31" s="327"/>
      <c r="D31" s="327"/>
      <c r="E31" s="327"/>
      <c r="F31" s="674"/>
      <c r="G31" s="340"/>
      <c r="H31" s="706"/>
      <c r="I31" s="706"/>
      <c r="J31" s="706"/>
      <c r="K31" s="707"/>
      <c r="L31" s="706"/>
      <c r="M31" s="708"/>
      <c r="N31" s="709"/>
      <c r="O31" s="709"/>
      <c r="P31" s="259"/>
    </row>
    <row r="32" spans="1:16" s="1" customFormat="1" ht="27.75" x14ac:dyDescent="0.15">
      <c r="A32" s="5"/>
      <c r="B32" s="329" t="s">
        <v>52</v>
      </c>
      <c r="C32" s="495" t="s">
        <v>29</v>
      </c>
      <c r="D32" s="339"/>
      <c r="E32" s="496"/>
      <c r="F32" s="671" t="s">
        <v>350</v>
      </c>
      <c r="G32" s="341" t="s">
        <v>20</v>
      </c>
      <c r="H32" s="700">
        <f>SUM(J32-1.2)</f>
        <v>48.199999999999996</v>
      </c>
      <c r="I32" s="700">
        <f>SUM(K32-1.2)</f>
        <v>48.8</v>
      </c>
      <c r="J32" s="701">
        <f>SUM(K32-0.6)</f>
        <v>49.4</v>
      </c>
      <c r="K32" s="702">
        <v>50</v>
      </c>
      <c r="L32" s="701">
        <f>SUM(K32+0.6)</f>
        <v>50.6</v>
      </c>
      <c r="M32" s="657">
        <f>SUM(K32+1.2)</f>
        <v>51.2</v>
      </c>
      <c r="N32" s="657">
        <f>K32+1.8</f>
        <v>51.8</v>
      </c>
      <c r="O32" s="657">
        <f>L32+1.8</f>
        <v>52.4</v>
      </c>
      <c r="P32" s="259"/>
    </row>
    <row r="33" spans="1:16" s="1" customFormat="1" ht="26.25" x14ac:dyDescent="0.15">
      <c r="A33" s="5"/>
      <c r="B33" s="329" t="s">
        <v>53</v>
      </c>
      <c r="C33" s="498" t="s">
        <v>134</v>
      </c>
      <c r="D33" s="326"/>
      <c r="E33" s="487"/>
      <c r="F33" s="675" t="s">
        <v>351</v>
      </c>
      <c r="G33" s="341" t="s">
        <v>21</v>
      </c>
      <c r="H33" s="700">
        <f>SUM(J33-1.4)</f>
        <v>22.900000000000002</v>
      </c>
      <c r="I33" s="700">
        <f>SUM(K33-1.4)</f>
        <v>23.6</v>
      </c>
      <c r="J33" s="701">
        <f>SUM(K33-0.7)</f>
        <v>24.3</v>
      </c>
      <c r="K33" s="702">
        <v>25</v>
      </c>
      <c r="L33" s="701">
        <f>SUM(K33+0.7)</f>
        <v>25.7</v>
      </c>
      <c r="M33" s="701">
        <f>SUM(K33+1.4)</f>
        <v>26.4</v>
      </c>
      <c r="N33" s="701">
        <f>SUM(L33+2.1)</f>
        <v>27.8</v>
      </c>
      <c r="O33" s="701">
        <f>SUM(M33+2.1)</f>
        <v>28.5</v>
      </c>
      <c r="P33" s="259"/>
    </row>
    <row r="34" spans="1:16" s="1" customFormat="1" ht="26.25" x14ac:dyDescent="0.15">
      <c r="A34" s="5"/>
      <c r="B34" s="344" t="s">
        <v>148</v>
      </c>
      <c r="C34" s="497" t="s">
        <v>149</v>
      </c>
      <c r="D34" s="334"/>
      <c r="E34" s="493"/>
      <c r="F34" s="676" t="s">
        <v>352</v>
      </c>
      <c r="G34" s="445" t="s">
        <v>21</v>
      </c>
      <c r="H34" s="700">
        <f t="shared" ref="H34:I36" si="3">SUM(J34)</f>
        <v>34</v>
      </c>
      <c r="I34" s="700">
        <f t="shared" si="3"/>
        <v>34</v>
      </c>
      <c r="J34" s="701">
        <f>SUM(K34)</f>
        <v>34</v>
      </c>
      <c r="K34" s="702">
        <v>34</v>
      </c>
      <c r="L34" s="701">
        <f>SUM(K34+0.45)</f>
        <v>34.450000000000003</v>
      </c>
      <c r="M34" s="657">
        <f>SUM(K34+0.9)</f>
        <v>34.9</v>
      </c>
      <c r="N34" s="657">
        <f>K34+1.35</f>
        <v>35.35</v>
      </c>
      <c r="O34" s="657">
        <f>L34+1.35</f>
        <v>35.800000000000004</v>
      </c>
      <c r="P34" s="259"/>
    </row>
    <row r="35" spans="1:16" s="1" customFormat="1" ht="26.25" x14ac:dyDescent="0.15">
      <c r="A35" s="5"/>
      <c r="B35" s="329" t="s">
        <v>124</v>
      </c>
      <c r="C35" s="486" t="s">
        <v>125</v>
      </c>
      <c r="D35" s="326"/>
      <c r="E35" s="487"/>
      <c r="F35" s="677" t="s">
        <v>353</v>
      </c>
      <c r="G35" s="341" t="s">
        <v>21</v>
      </c>
      <c r="H35" s="700">
        <f t="shared" si="3"/>
        <v>36</v>
      </c>
      <c r="I35" s="700">
        <f t="shared" si="3"/>
        <v>36</v>
      </c>
      <c r="J35" s="701">
        <f>SUM(K35)</f>
        <v>36</v>
      </c>
      <c r="K35" s="702">
        <v>36</v>
      </c>
      <c r="L35" s="701">
        <f>SUM(K35+0.45)</f>
        <v>36.450000000000003</v>
      </c>
      <c r="M35" s="657">
        <f>SUM(K35+0.9)</f>
        <v>36.9</v>
      </c>
      <c r="N35" s="657">
        <f>K35+1.35</f>
        <v>37.35</v>
      </c>
      <c r="O35" s="657">
        <f>L35+1.35</f>
        <v>37.800000000000004</v>
      </c>
      <c r="P35" s="259"/>
    </row>
    <row r="36" spans="1:16" s="1" customFormat="1" ht="27.75" x14ac:dyDescent="0.15">
      <c r="A36" s="5"/>
      <c r="B36" s="140" t="s">
        <v>165</v>
      </c>
      <c r="C36" s="481" t="s">
        <v>166</v>
      </c>
      <c r="D36" s="83"/>
      <c r="E36" s="142"/>
      <c r="F36" s="678" t="s">
        <v>355</v>
      </c>
      <c r="G36" s="185" t="s">
        <v>21</v>
      </c>
      <c r="H36" s="700">
        <f t="shared" si="3"/>
        <v>7</v>
      </c>
      <c r="I36" s="700">
        <f t="shared" si="3"/>
        <v>7</v>
      </c>
      <c r="J36" s="701">
        <f>SUM(K36)</f>
        <v>7</v>
      </c>
      <c r="K36" s="702">
        <v>7</v>
      </c>
      <c r="L36" s="701">
        <f>SUM(K36)</f>
        <v>7</v>
      </c>
      <c r="M36" s="701">
        <f>SUM(K36)</f>
        <v>7</v>
      </c>
      <c r="N36" s="701">
        <f>SUM(L36)</f>
        <v>7</v>
      </c>
      <c r="O36" s="701">
        <f>SUM(M36)</f>
        <v>7</v>
      </c>
      <c r="P36" s="259"/>
    </row>
    <row r="37" spans="1:16" s="119" customFormat="1" ht="27.75" x14ac:dyDescent="0.15">
      <c r="A37" s="129"/>
      <c r="B37" s="499" t="s">
        <v>126</v>
      </c>
      <c r="C37" s="500"/>
      <c r="D37" s="500"/>
      <c r="E37" s="500"/>
      <c r="F37" s="679"/>
      <c r="G37" s="348"/>
      <c r="H37" s="706"/>
      <c r="I37" s="706"/>
      <c r="J37" s="706"/>
      <c r="K37" s="707"/>
      <c r="L37" s="706"/>
      <c r="M37" s="708"/>
      <c r="N37" s="709"/>
      <c r="O37" s="709"/>
      <c r="P37" s="116"/>
    </row>
    <row r="38" spans="1:16" s="119" customFormat="1" ht="26.25" x14ac:dyDescent="0.15">
      <c r="A38" s="129"/>
      <c r="B38" s="346" t="s">
        <v>127</v>
      </c>
      <c r="C38" s="494" t="s">
        <v>128</v>
      </c>
      <c r="D38" s="347"/>
      <c r="E38" s="485"/>
      <c r="F38" s="680" t="s">
        <v>356</v>
      </c>
      <c r="G38" s="342" t="s">
        <v>21</v>
      </c>
      <c r="H38" s="698">
        <f>SUM(J38-4)</f>
        <v>70</v>
      </c>
      <c r="I38" s="698">
        <f>SUM(K38-2)</f>
        <v>72</v>
      </c>
      <c r="J38" s="657">
        <f>SUM(K38)</f>
        <v>74</v>
      </c>
      <c r="K38" s="699">
        <v>74</v>
      </c>
      <c r="L38" s="657">
        <f>SUM(K38)</f>
        <v>74</v>
      </c>
      <c r="M38" s="657">
        <f>SUM(K38+2)</f>
        <v>76</v>
      </c>
      <c r="N38" s="657">
        <f>K38+4</f>
        <v>78</v>
      </c>
      <c r="O38" s="657">
        <f>L38+6</f>
        <v>80</v>
      </c>
      <c r="P38" s="116"/>
    </row>
    <row r="39" spans="1:16" s="119" customFormat="1" ht="27.75" x14ac:dyDescent="0.15">
      <c r="A39" s="129"/>
      <c r="B39" s="329"/>
      <c r="C39" s="495" t="s">
        <v>220</v>
      </c>
      <c r="D39" s="339"/>
      <c r="E39" s="496"/>
      <c r="F39" s="681" t="s">
        <v>357</v>
      </c>
      <c r="G39" s="341" t="s">
        <v>21</v>
      </c>
      <c r="H39" s="698">
        <f>SUM(J39-2)</f>
        <v>68</v>
      </c>
      <c r="I39" s="698">
        <f>SUM(K39-1)</f>
        <v>69</v>
      </c>
      <c r="J39" s="657">
        <f>SUM(K39)</f>
        <v>70</v>
      </c>
      <c r="K39" s="601">
        <v>70</v>
      </c>
      <c r="L39" s="657">
        <f>SUM(K39)</f>
        <v>70</v>
      </c>
      <c r="M39" s="657">
        <f>SUM(K39+1)</f>
        <v>71</v>
      </c>
      <c r="N39" s="657">
        <f>K39+2</f>
        <v>72</v>
      </c>
      <c r="O39" s="657">
        <f>L39+3</f>
        <v>73</v>
      </c>
      <c r="P39" s="116"/>
    </row>
    <row r="40" spans="1:16" s="119" customFormat="1" ht="26.25" x14ac:dyDescent="0.15">
      <c r="A40" s="129"/>
      <c r="B40" s="329" t="s">
        <v>129</v>
      </c>
      <c r="C40" s="159" t="s">
        <v>221</v>
      </c>
      <c r="D40" s="532"/>
      <c r="E40" s="533"/>
      <c r="F40" s="682" t="s">
        <v>358</v>
      </c>
      <c r="G40" s="191" t="s">
        <v>21</v>
      </c>
      <c r="H40" s="698">
        <f>SUM(J40-2)</f>
        <v>22</v>
      </c>
      <c r="I40" s="698">
        <f>SUM(K40-1)</f>
        <v>23</v>
      </c>
      <c r="J40" s="657">
        <f>SUM(K40)</f>
        <v>24</v>
      </c>
      <c r="K40" s="600">
        <v>24</v>
      </c>
      <c r="L40" s="657">
        <f>SUM(K40)</f>
        <v>24</v>
      </c>
      <c r="M40" s="657">
        <f>SUM(K40+1)</f>
        <v>25</v>
      </c>
      <c r="N40" s="657">
        <f>K40+2</f>
        <v>26</v>
      </c>
      <c r="O40" s="657">
        <f>L40+3</f>
        <v>27</v>
      </c>
      <c r="P40" s="116"/>
    </row>
    <row r="41" spans="1:16" s="119" customFormat="1" ht="28.5" thickBot="1" x14ac:dyDescent="0.2">
      <c r="A41" s="129"/>
      <c r="B41" s="534"/>
      <c r="C41" s="535" t="s">
        <v>222</v>
      </c>
      <c r="D41" s="536"/>
      <c r="E41" s="537"/>
      <c r="F41" s="683" t="s">
        <v>359</v>
      </c>
      <c r="G41" s="538" t="s">
        <v>21</v>
      </c>
      <c r="H41" s="698">
        <f>SUM(J41-2)</f>
        <v>14</v>
      </c>
      <c r="I41" s="698">
        <f>SUM(K41-1)</f>
        <v>15</v>
      </c>
      <c r="J41" s="657">
        <f>SUM(K41)</f>
        <v>16</v>
      </c>
      <c r="K41" s="602">
        <v>16</v>
      </c>
      <c r="L41" s="657">
        <f>SUM(K41)</f>
        <v>16</v>
      </c>
      <c r="M41" s="657">
        <f>SUM(K41+1)</f>
        <v>17</v>
      </c>
      <c r="N41" s="657">
        <f>K41+2</f>
        <v>18</v>
      </c>
      <c r="O41" s="657">
        <f>L41+3</f>
        <v>19</v>
      </c>
      <c r="P41" s="116"/>
    </row>
    <row r="42" spans="1:16" s="119" customFormat="1" x14ac:dyDescent="0.15">
      <c r="A42" s="129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</row>
    <row r="43" spans="1:16" s="119" customFormat="1" ht="30.75" thickBot="1" x14ac:dyDescent="0.2">
      <c r="A43" s="129"/>
      <c r="B43" s="12" t="s">
        <v>154</v>
      </c>
      <c r="C43" s="116"/>
      <c r="D43" s="116"/>
      <c r="E43" s="116"/>
      <c r="F43" s="711" t="s">
        <v>377</v>
      </c>
      <c r="G43" s="116"/>
      <c r="H43" s="116"/>
      <c r="I43" s="116"/>
      <c r="J43" s="116"/>
      <c r="K43" s="116"/>
      <c r="L43" s="116"/>
      <c r="M43" s="116"/>
      <c r="N43" s="116"/>
      <c r="O43" s="116"/>
      <c r="P43" s="116"/>
    </row>
    <row r="44" spans="1:16" s="119" customFormat="1" ht="19.5" thickBot="1" x14ac:dyDescent="0.2">
      <c r="A44" s="129"/>
      <c r="B44" s="847" t="s">
        <v>13</v>
      </c>
      <c r="C44" s="848"/>
      <c r="D44" s="848"/>
      <c r="E44" s="848"/>
      <c r="F44" s="848"/>
      <c r="G44" s="849"/>
      <c r="H44" s="850"/>
      <c r="I44" s="851"/>
      <c r="J44" s="851"/>
      <c r="K44" s="851"/>
      <c r="L44" s="851"/>
      <c r="M44" s="851"/>
      <c r="N44" s="851"/>
      <c r="O44" s="852"/>
      <c r="P44" s="116"/>
    </row>
    <row r="45" spans="1:16" s="119" customFormat="1" ht="26.25" x14ac:dyDescent="0.15">
      <c r="A45" s="129"/>
      <c r="B45" s="483" t="s">
        <v>25</v>
      </c>
      <c r="C45" s="349"/>
      <c r="D45" s="349"/>
      <c r="E45" s="349"/>
      <c r="F45" s="349"/>
      <c r="G45" s="350" t="s">
        <v>18</v>
      </c>
      <c r="H45" s="693" t="s">
        <v>160</v>
      </c>
      <c r="I45" s="693" t="s">
        <v>8</v>
      </c>
      <c r="J45" s="693" t="s">
        <v>9</v>
      </c>
      <c r="K45" s="694" t="s">
        <v>10</v>
      </c>
      <c r="L45" s="695" t="s">
        <v>11</v>
      </c>
      <c r="M45" s="696" t="s">
        <v>12</v>
      </c>
      <c r="N45" s="697" t="s">
        <v>23</v>
      </c>
      <c r="O45" s="712" t="s">
        <v>57</v>
      </c>
      <c r="P45" s="116"/>
    </row>
    <row r="46" spans="1:16" s="119" customFormat="1" ht="27.75" x14ac:dyDescent="0.15">
      <c r="A46" s="129"/>
      <c r="B46" s="346" t="s">
        <v>35</v>
      </c>
      <c r="C46" s="484" t="s">
        <v>161</v>
      </c>
      <c r="D46" s="347"/>
      <c r="E46" s="485"/>
      <c r="F46" s="663" t="s">
        <v>328</v>
      </c>
      <c r="G46" s="342" t="s">
        <v>21</v>
      </c>
      <c r="H46" s="698">
        <f>K46-5.4</f>
        <v>37.6</v>
      </c>
      <c r="I46" s="698">
        <f>K46-3.6</f>
        <v>39.4</v>
      </c>
      <c r="J46" s="657">
        <f>K46-1.8</f>
        <v>41.2</v>
      </c>
      <c r="K46" s="699">
        <v>43</v>
      </c>
      <c r="L46" s="657">
        <f>K46+1.8</f>
        <v>44.8</v>
      </c>
      <c r="M46" s="657">
        <f>K46+3.6</f>
        <v>46.6</v>
      </c>
      <c r="N46" s="657">
        <f>K46+5.4</f>
        <v>48.4</v>
      </c>
      <c r="O46" s="710">
        <f>K46+7.2</f>
        <v>50.2</v>
      </c>
      <c r="P46" s="116"/>
    </row>
    <row r="47" spans="1:16" s="177" customFormat="1" ht="27.75" x14ac:dyDescent="0.15">
      <c r="A47" s="180"/>
      <c r="B47" s="333" t="s">
        <v>36</v>
      </c>
      <c r="C47" s="486" t="s">
        <v>19</v>
      </c>
      <c r="D47" s="326"/>
      <c r="E47" s="487"/>
      <c r="F47" s="664" t="s">
        <v>329</v>
      </c>
      <c r="G47" s="341" t="s">
        <v>20</v>
      </c>
      <c r="H47" s="700">
        <f>K47-9</f>
        <v>48</v>
      </c>
      <c r="I47" s="700">
        <f>SUM(K47-6)</f>
        <v>51</v>
      </c>
      <c r="J47" s="701">
        <f>SUM(K47-3)</f>
        <v>54</v>
      </c>
      <c r="K47" s="702">
        <v>57</v>
      </c>
      <c r="L47" s="701">
        <f>SUM(K47+3)</f>
        <v>60</v>
      </c>
      <c r="M47" s="657">
        <f>SUM(K47+6)</f>
        <v>63</v>
      </c>
      <c r="N47" s="657">
        <f>K47+9</f>
        <v>66</v>
      </c>
      <c r="O47" s="710">
        <f>K47+12</f>
        <v>69</v>
      </c>
      <c r="P47" s="178"/>
    </row>
    <row r="48" spans="1:16" s="177" customFormat="1" ht="27.75" x14ac:dyDescent="0.15">
      <c r="A48" s="180"/>
      <c r="B48" s="333" t="s">
        <v>37</v>
      </c>
      <c r="C48" s="486" t="s">
        <v>162</v>
      </c>
      <c r="D48" s="326"/>
      <c r="E48" s="487"/>
      <c r="F48" s="664" t="s">
        <v>330</v>
      </c>
      <c r="G48" s="341" t="s">
        <v>20</v>
      </c>
      <c r="H48" s="700">
        <f>K48-9</f>
        <v>46</v>
      </c>
      <c r="I48" s="700">
        <f>SUM(K48-6)</f>
        <v>49</v>
      </c>
      <c r="J48" s="701">
        <f>SUM(K48-3)</f>
        <v>52</v>
      </c>
      <c r="K48" s="702">
        <v>55</v>
      </c>
      <c r="L48" s="701">
        <f>SUM(K48+3)</f>
        <v>58</v>
      </c>
      <c r="M48" s="657">
        <f>SUM(K48+6)</f>
        <v>61</v>
      </c>
      <c r="N48" s="657">
        <f>K48+9</f>
        <v>64</v>
      </c>
      <c r="O48" s="710">
        <f>K48+12</f>
        <v>67</v>
      </c>
      <c r="P48" s="178"/>
    </row>
    <row r="49" spans="1:16" s="1" customFormat="1" ht="27.75" x14ac:dyDescent="0.15">
      <c r="A49" s="5"/>
      <c r="B49" s="333" t="s">
        <v>115</v>
      </c>
      <c r="C49" s="486" t="s">
        <v>116</v>
      </c>
      <c r="D49" s="326"/>
      <c r="E49" s="487"/>
      <c r="F49" s="664" t="s">
        <v>331</v>
      </c>
      <c r="G49" s="341" t="s">
        <v>20</v>
      </c>
      <c r="H49" s="700">
        <f>K49-9</f>
        <v>46</v>
      </c>
      <c r="I49" s="700">
        <f>SUM(K49-6)</f>
        <v>49</v>
      </c>
      <c r="J49" s="701">
        <f>SUM(K49-3)</f>
        <v>52</v>
      </c>
      <c r="K49" s="702">
        <v>55</v>
      </c>
      <c r="L49" s="701">
        <f>SUM(K49+3)</f>
        <v>58</v>
      </c>
      <c r="M49" s="657">
        <f>SUM(K49+6)</f>
        <v>61</v>
      </c>
      <c r="N49" s="657">
        <f>K49+9</f>
        <v>64</v>
      </c>
      <c r="O49" s="710">
        <f>K49+12</f>
        <v>67</v>
      </c>
      <c r="P49" s="6"/>
    </row>
    <row r="50" spans="1:16" s="1" customFormat="1" ht="28.5" thickBot="1" x14ac:dyDescent="0.2">
      <c r="A50" s="438"/>
      <c r="B50" s="336" t="s">
        <v>112</v>
      </c>
      <c r="C50" s="355" t="s">
        <v>117</v>
      </c>
      <c r="D50" s="351"/>
      <c r="E50" s="488"/>
      <c r="F50" s="665" t="s">
        <v>332</v>
      </c>
      <c r="G50" s="342" t="s">
        <v>20</v>
      </c>
      <c r="H50" s="698">
        <f>K50-4</f>
        <v>67</v>
      </c>
      <c r="I50" s="698">
        <f>SUM(K50-2)</f>
        <v>69</v>
      </c>
      <c r="J50" s="657">
        <f>SUM(K50)</f>
        <v>71</v>
      </c>
      <c r="K50" s="699">
        <v>71</v>
      </c>
      <c r="L50" s="657">
        <f>SUM(K50)</f>
        <v>71</v>
      </c>
      <c r="M50" s="657">
        <f>SUM(K50+2)</f>
        <v>73</v>
      </c>
      <c r="N50" s="657">
        <f>K50+4</f>
        <v>75</v>
      </c>
      <c r="O50" s="710">
        <f>K50+6</f>
        <v>77</v>
      </c>
      <c r="P50" s="6"/>
    </row>
    <row r="51" spans="1:16" ht="26.25" x14ac:dyDescent="0.15">
      <c r="A51" s="113"/>
      <c r="B51" s="352" t="s">
        <v>33</v>
      </c>
      <c r="C51" s="489" t="s">
        <v>38</v>
      </c>
      <c r="D51" s="488"/>
      <c r="E51" s="488"/>
      <c r="F51" s="666" t="s">
        <v>333</v>
      </c>
      <c r="G51" s="342" t="s">
        <v>118</v>
      </c>
      <c r="H51" s="698">
        <f>K51-2.25</f>
        <v>12.25</v>
      </c>
      <c r="I51" s="698">
        <f>SUM(K51-1.5)</f>
        <v>13</v>
      </c>
      <c r="J51" s="657">
        <f>SUM(K51-0.75)</f>
        <v>13.75</v>
      </c>
      <c r="K51" s="699">
        <v>14.5</v>
      </c>
      <c r="L51" s="657">
        <f>SUM(K51+0.75)</f>
        <v>15.25</v>
      </c>
      <c r="M51" s="657">
        <f>SUM(K51+1.5)</f>
        <v>16</v>
      </c>
      <c r="N51" s="657">
        <f>K51+2.25</f>
        <v>16.75</v>
      </c>
      <c r="O51" s="710">
        <f>K51+3</f>
        <v>17.5</v>
      </c>
    </row>
    <row r="52" spans="1:16" ht="27.75" x14ac:dyDescent="0.15">
      <c r="B52" s="451" t="s">
        <v>151</v>
      </c>
      <c r="C52" s="490" t="s">
        <v>163</v>
      </c>
      <c r="D52" s="491"/>
      <c r="E52" s="491"/>
      <c r="F52" s="667" t="s">
        <v>334</v>
      </c>
      <c r="G52" s="492" t="s">
        <v>118</v>
      </c>
      <c r="H52" s="698">
        <f>K52-2.25</f>
        <v>22.25</v>
      </c>
      <c r="I52" s="703">
        <f>SUM(K52-1.5)</f>
        <v>23</v>
      </c>
      <c r="J52" s="704">
        <f>SUM(K52-0.75)</f>
        <v>23.75</v>
      </c>
      <c r="K52" s="699">
        <v>24.5</v>
      </c>
      <c r="L52" s="704">
        <f>SUM(K52+0.75)</f>
        <v>25.25</v>
      </c>
      <c r="M52" s="704">
        <f>SUM(K52+1.5)</f>
        <v>26</v>
      </c>
      <c r="N52" s="704">
        <f>K52+2.25</f>
        <v>26.75</v>
      </c>
      <c r="O52" s="710">
        <f>K52+3</f>
        <v>27.5</v>
      </c>
    </row>
    <row r="53" spans="1:16" ht="27.75" x14ac:dyDescent="0.15">
      <c r="B53" s="333" t="s">
        <v>39</v>
      </c>
      <c r="C53" s="486" t="s">
        <v>24</v>
      </c>
      <c r="D53" s="326"/>
      <c r="E53" s="487"/>
      <c r="F53" s="665" t="s">
        <v>335</v>
      </c>
      <c r="G53" s="341" t="s">
        <v>21</v>
      </c>
      <c r="H53" s="700">
        <f>K53-3</f>
        <v>21.5</v>
      </c>
      <c r="I53" s="700">
        <f>SUM(K53-2)</f>
        <v>22.5</v>
      </c>
      <c r="J53" s="701">
        <f>SUM(K53-1)</f>
        <v>23.5</v>
      </c>
      <c r="K53" s="699">
        <v>24.5</v>
      </c>
      <c r="L53" s="701">
        <f>SUM(K53+1)</f>
        <v>25.5</v>
      </c>
      <c r="M53" s="701">
        <f>SUM(K53+2)</f>
        <v>26.5</v>
      </c>
      <c r="N53" s="701">
        <f>SUM(K53+3)</f>
        <v>27.5</v>
      </c>
      <c r="O53" s="713">
        <f>K53+4</f>
        <v>28.5</v>
      </c>
    </row>
    <row r="54" spans="1:16" ht="27.75" x14ac:dyDescent="0.15">
      <c r="B54" s="333" t="s">
        <v>40</v>
      </c>
      <c r="C54" s="486" t="s">
        <v>119</v>
      </c>
      <c r="D54" s="326"/>
      <c r="E54" s="487"/>
      <c r="F54" s="665" t="s">
        <v>336</v>
      </c>
      <c r="G54" s="341" t="s">
        <v>21</v>
      </c>
      <c r="H54" s="700">
        <f>K54-2.25</f>
        <v>16.75</v>
      </c>
      <c r="I54" s="700">
        <f>SUM(K54-1.5)</f>
        <v>17.5</v>
      </c>
      <c r="J54" s="701">
        <f>SUM(K54-0.75)</f>
        <v>18.25</v>
      </c>
      <c r="K54" s="699">
        <v>19</v>
      </c>
      <c r="L54" s="701">
        <f>SUM(K54+0.75)</f>
        <v>19.75</v>
      </c>
      <c r="M54" s="701">
        <f>SUM(K54+1.5)</f>
        <v>20.5</v>
      </c>
      <c r="N54" s="701">
        <f>SUM(K54+2.25)</f>
        <v>21.25</v>
      </c>
      <c r="O54" s="713">
        <f>K54+3</f>
        <v>22</v>
      </c>
    </row>
    <row r="55" spans="1:16" ht="27.75" x14ac:dyDescent="0.15">
      <c r="B55" s="333" t="s">
        <v>41</v>
      </c>
      <c r="C55" s="486" t="s">
        <v>120</v>
      </c>
      <c r="D55" s="326"/>
      <c r="E55" s="487"/>
      <c r="F55" s="665" t="s">
        <v>337</v>
      </c>
      <c r="G55" s="341" t="s">
        <v>21</v>
      </c>
      <c r="H55" s="700">
        <f>K55-1.8</f>
        <v>9.1999999999999993</v>
      </c>
      <c r="I55" s="700">
        <f>SUM(K55-1.2)</f>
        <v>9.8000000000000007</v>
      </c>
      <c r="J55" s="701">
        <f>SUM(K55-0.6)</f>
        <v>10.4</v>
      </c>
      <c r="K55" s="699">
        <v>11</v>
      </c>
      <c r="L55" s="701">
        <f>SUM(K55+0.6)</f>
        <v>11.6</v>
      </c>
      <c r="M55" s="701">
        <f>SUM(K55+1.2)</f>
        <v>12.2</v>
      </c>
      <c r="N55" s="701">
        <f>SUM(K55+1.8)</f>
        <v>12.8</v>
      </c>
      <c r="O55" s="713">
        <f>K55+2.4</f>
        <v>13.4</v>
      </c>
    </row>
    <row r="56" spans="1:16" ht="27.75" x14ac:dyDescent="0.15">
      <c r="B56" s="333" t="s">
        <v>42</v>
      </c>
      <c r="C56" s="486" t="s">
        <v>121</v>
      </c>
      <c r="D56" s="326"/>
      <c r="E56" s="487"/>
      <c r="F56" s="665" t="s">
        <v>338</v>
      </c>
      <c r="G56" s="341" t="s">
        <v>21</v>
      </c>
      <c r="H56" s="714">
        <f>I56</f>
        <v>14</v>
      </c>
      <c r="I56" s="714">
        <f>J56</f>
        <v>14</v>
      </c>
      <c r="J56" s="714">
        <f>K56</f>
        <v>14</v>
      </c>
      <c r="K56" s="699">
        <v>14</v>
      </c>
      <c r="L56" s="714">
        <f>K56</f>
        <v>14</v>
      </c>
      <c r="M56" s="714">
        <f>L56</f>
        <v>14</v>
      </c>
      <c r="N56" s="714">
        <f>M56</f>
        <v>14</v>
      </c>
      <c r="O56" s="715">
        <f>N56</f>
        <v>14</v>
      </c>
    </row>
    <row r="57" spans="1:16" ht="26.25" x14ac:dyDescent="0.15">
      <c r="B57" s="352" t="s">
        <v>43</v>
      </c>
      <c r="C57" s="501" t="s">
        <v>44</v>
      </c>
      <c r="D57" s="354"/>
      <c r="E57" s="502"/>
      <c r="F57" s="668" t="s">
        <v>339</v>
      </c>
      <c r="G57" s="342" t="s">
        <v>20</v>
      </c>
      <c r="H57" s="698">
        <f>K57-2.4</f>
        <v>62.6</v>
      </c>
      <c r="I57" s="698">
        <f>SUM(K57-1.6)</f>
        <v>63.4</v>
      </c>
      <c r="J57" s="657">
        <f>SUM(K57-0.8)</f>
        <v>64.2</v>
      </c>
      <c r="K57" s="699">
        <v>65</v>
      </c>
      <c r="L57" s="657">
        <f>SUM(K57+0.8)</f>
        <v>65.8</v>
      </c>
      <c r="M57" s="657">
        <f>SUM(K57+1.6)</f>
        <v>66.599999999999994</v>
      </c>
      <c r="N57" s="657">
        <f>SUM(K57+2.4)</f>
        <v>67.400000000000006</v>
      </c>
      <c r="O57" s="710">
        <f>K57+3.2</f>
        <v>68.2</v>
      </c>
    </row>
    <row r="58" spans="1:16" ht="26.25" x14ac:dyDescent="0.15">
      <c r="B58" s="343" t="s">
        <v>26</v>
      </c>
      <c r="C58" s="327"/>
      <c r="D58" s="327"/>
      <c r="E58" s="327"/>
      <c r="F58" s="669"/>
      <c r="G58" s="340"/>
      <c r="H58" s="706"/>
      <c r="I58" s="706"/>
      <c r="J58" s="706"/>
      <c r="K58" s="707"/>
      <c r="L58" s="706"/>
      <c r="M58" s="708"/>
      <c r="N58" s="709"/>
      <c r="O58" s="716"/>
    </row>
    <row r="59" spans="1:16" ht="27.75" x14ac:dyDescent="0.15">
      <c r="B59" s="346" t="s">
        <v>45</v>
      </c>
      <c r="C59" s="494" t="s">
        <v>164</v>
      </c>
      <c r="D59" s="347"/>
      <c r="E59" s="485"/>
      <c r="F59" s="663" t="s">
        <v>340</v>
      </c>
      <c r="G59" s="342" t="s">
        <v>21</v>
      </c>
      <c r="H59" s="698">
        <f>K59-5.4</f>
        <v>40.6</v>
      </c>
      <c r="I59" s="698">
        <f>K59-3.6</f>
        <v>42.4</v>
      </c>
      <c r="J59" s="657">
        <f>K59-1.8</f>
        <v>44.2</v>
      </c>
      <c r="K59" s="699">
        <v>46</v>
      </c>
      <c r="L59" s="657">
        <f>K59+1.8</f>
        <v>47.8</v>
      </c>
      <c r="M59" s="657">
        <f>K59+3.6</f>
        <v>49.6</v>
      </c>
      <c r="N59" s="657">
        <f>K59+5.4</f>
        <v>51.4</v>
      </c>
      <c r="O59" s="710">
        <f>K59+7.2</f>
        <v>53.2</v>
      </c>
    </row>
    <row r="60" spans="1:16" ht="27.75" x14ac:dyDescent="0.15">
      <c r="B60" s="503" t="s">
        <v>9</v>
      </c>
      <c r="C60" s="504" t="s">
        <v>22</v>
      </c>
      <c r="D60" s="354"/>
      <c r="E60" s="502"/>
      <c r="F60" s="670" t="s">
        <v>341</v>
      </c>
      <c r="G60" s="342" t="s">
        <v>20</v>
      </c>
      <c r="H60" s="698">
        <f>K60-4</f>
        <v>67</v>
      </c>
      <c r="I60" s="698">
        <f>SUM(K60-2)</f>
        <v>69</v>
      </c>
      <c r="J60" s="657">
        <f>SUM(K60)</f>
        <v>71</v>
      </c>
      <c r="K60" s="699">
        <v>71</v>
      </c>
      <c r="L60" s="657">
        <f>SUM(K60)</f>
        <v>71</v>
      </c>
      <c r="M60" s="657">
        <f>SUM(K60+2)</f>
        <v>73</v>
      </c>
      <c r="N60" s="657">
        <f>K60+4</f>
        <v>75</v>
      </c>
      <c r="O60" s="710">
        <f>K60+6</f>
        <v>77</v>
      </c>
    </row>
    <row r="61" spans="1:16" ht="26.25" x14ac:dyDescent="0.15">
      <c r="B61" s="343" t="s">
        <v>27</v>
      </c>
      <c r="C61" s="327"/>
      <c r="D61" s="327"/>
      <c r="E61" s="327"/>
      <c r="F61" s="669"/>
      <c r="G61" s="340"/>
      <c r="H61" s="706"/>
      <c r="I61" s="706"/>
      <c r="J61" s="706"/>
      <c r="K61" s="707"/>
      <c r="L61" s="706"/>
      <c r="M61" s="708"/>
      <c r="N61" s="709"/>
      <c r="O61" s="716"/>
    </row>
    <row r="62" spans="1:16" ht="27.75" x14ac:dyDescent="0.15">
      <c r="B62" s="329" t="s">
        <v>108</v>
      </c>
      <c r="C62" s="495" t="s">
        <v>109</v>
      </c>
      <c r="D62" s="339"/>
      <c r="E62" s="496"/>
      <c r="F62" s="671" t="s">
        <v>342</v>
      </c>
      <c r="G62" s="341" t="s">
        <v>20</v>
      </c>
      <c r="H62" s="700">
        <f>K62-1.8</f>
        <v>18.2</v>
      </c>
      <c r="I62" s="700">
        <f>SUM(K62-1.2)</f>
        <v>18.8</v>
      </c>
      <c r="J62" s="701">
        <f>SUM(K62-0.6)</f>
        <v>19.399999999999999</v>
      </c>
      <c r="K62" s="702">
        <v>20</v>
      </c>
      <c r="L62" s="701">
        <f>SUM(K62+0.6)</f>
        <v>20.6</v>
      </c>
      <c r="M62" s="657">
        <f>SUM(K62+1.2)</f>
        <v>21.2</v>
      </c>
      <c r="N62" s="657">
        <f>K62+1.8</f>
        <v>21.8</v>
      </c>
      <c r="O62" s="710">
        <f>K62+2.4</f>
        <v>22.4</v>
      </c>
    </row>
    <row r="63" spans="1:16" ht="27.75" x14ac:dyDescent="0.15">
      <c r="B63" s="329" t="s">
        <v>110</v>
      </c>
      <c r="C63" s="495" t="s">
        <v>111</v>
      </c>
      <c r="D63" s="339"/>
      <c r="E63" s="496"/>
      <c r="F63" s="671" t="s">
        <v>343</v>
      </c>
      <c r="G63" s="341" t="s">
        <v>20</v>
      </c>
      <c r="H63" s="700">
        <f>K63-0.9</f>
        <v>7.6</v>
      </c>
      <c r="I63" s="700">
        <f>SUM(K63-0.6)</f>
        <v>7.9</v>
      </c>
      <c r="J63" s="701">
        <f>SUM(K63-0.3)</f>
        <v>8.1999999999999993</v>
      </c>
      <c r="K63" s="702">
        <v>8.5</v>
      </c>
      <c r="L63" s="701">
        <f>SUM(K63+0.3)</f>
        <v>8.8000000000000007</v>
      </c>
      <c r="M63" s="657">
        <f>SUM(K63+0.6)</f>
        <v>9.1</v>
      </c>
      <c r="N63" s="657">
        <f>K63+0.9</f>
        <v>9.4</v>
      </c>
      <c r="O63" s="710">
        <f>K63+1.2</f>
        <v>9.6999999999999993</v>
      </c>
    </row>
    <row r="64" spans="1:16" ht="27.75" x14ac:dyDescent="0.15">
      <c r="B64" s="329" t="s">
        <v>46</v>
      </c>
      <c r="C64" s="495" t="s">
        <v>150</v>
      </c>
      <c r="D64" s="339"/>
      <c r="E64" s="496"/>
      <c r="F64" s="671" t="s">
        <v>344</v>
      </c>
      <c r="G64" s="341" t="s">
        <v>20</v>
      </c>
      <c r="H64" s="700">
        <f>K64-4.5</f>
        <v>44.5</v>
      </c>
      <c r="I64" s="700">
        <f>SUM(K64-3)</f>
        <v>46</v>
      </c>
      <c r="J64" s="701">
        <f>SUM(K64-1.5)</f>
        <v>47.5</v>
      </c>
      <c r="K64" s="702">
        <v>49</v>
      </c>
      <c r="L64" s="701">
        <f>SUM(K64+1.5)</f>
        <v>50.5</v>
      </c>
      <c r="M64" s="701">
        <f>SUM(K64+3)</f>
        <v>52</v>
      </c>
      <c r="N64" s="701">
        <f>SUM(K64+4.5)</f>
        <v>53.5</v>
      </c>
      <c r="O64" s="713">
        <f>K64+6</f>
        <v>55</v>
      </c>
    </row>
    <row r="65" spans="2:15" ht="27.75" x14ac:dyDescent="0.15">
      <c r="B65" s="329" t="s">
        <v>48</v>
      </c>
      <c r="C65" s="498" t="s">
        <v>49</v>
      </c>
      <c r="D65" s="326"/>
      <c r="E65" s="487"/>
      <c r="F65" s="665" t="s">
        <v>345</v>
      </c>
      <c r="G65" s="341" t="s">
        <v>20</v>
      </c>
      <c r="H65" s="700">
        <f>K65-4.5</f>
        <v>43.5</v>
      </c>
      <c r="I65" s="700">
        <f>SUM(K65-3)</f>
        <v>45</v>
      </c>
      <c r="J65" s="701">
        <f>SUM(K65-1.5)</f>
        <v>46.5</v>
      </c>
      <c r="K65" s="702">
        <v>48</v>
      </c>
      <c r="L65" s="701">
        <f>SUM(K65+1.5)</f>
        <v>49.5</v>
      </c>
      <c r="M65" s="701">
        <f>SUM(K65+3)</f>
        <v>51</v>
      </c>
      <c r="N65" s="701">
        <f>SUM(K65+4.5)</f>
        <v>52.5</v>
      </c>
      <c r="O65" s="713">
        <f>K65+6</f>
        <v>54</v>
      </c>
    </row>
    <row r="66" spans="2:15" ht="27.75" x14ac:dyDescent="0.15">
      <c r="B66" s="329" t="s">
        <v>50</v>
      </c>
      <c r="C66" s="498" t="s">
        <v>167</v>
      </c>
      <c r="D66" s="326"/>
      <c r="E66" s="487"/>
      <c r="F66" s="665" t="s">
        <v>346</v>
      </c>
      <c r="G66" s="341" t="s">
        <v>21</v>
      </c>
      <c r="H66" s="714">
        <f t="shared" ref="H66:J67" si="4">I66</f>
        <v>7</v>
      </c>
      <c r="I66" s="714">
        <f t="shared" si="4"/>
        <v>7</v>
      </c>
      <c r="J66" s="714">
        <f t="shared" si="4"/>
        <v>7</v>
      </c>
      <c r="K66" s="702">
        <v>7</v>
      </c>
      <c r="L66" s="714">
        <f t="shared" ref="L66:O67" si="5">K66</f>
        <v>7</v>
      </c>
      <c r="M66" s="714">
        <f t="shared" si="5"/>
        <v>7</v>
      </c>
      <c r="N66" s="714">
        <f t="shared" si="5"/>
        <v>7</v>
      </c>
      <c r="O66" s="715">
        <f t="shared" si="5"/>
        <v>7</v>
      </c>
    </row>
    <row r="67" spans="2:15" ht="27.75" x14ac:dyDescent="0.15">
      <c r="B67" s="329" t="s">
        <v>51</v>
      </c>
      <c r="C67" s="498" t="s">
        <v>34</v>
      </c>
      <c r="D67" s="326"/>
      <c r="E67" s="487"/>
      <c r="F67" s="672" t="s">
        <v>347</v>
      </c>
      <c r="G67" s="341" t="s">
        <v>21</v>
      </c>
      <c r="H67" s="714">
        <f t="shared" si="4"/>
        <v>7</v>
      </c>
      <c r="I67" s="714">
        <f t="shared" si="4"/>
        <v>7</v>
      </c>
      <c r="J67" s="714">
        <f t="shared" si="4"/>
        <v>7</v>
      </c>
      <c r="K67" s="702">
        <v>7</v>
      </c>
      <c r="L67" s="714">
        <f t="shared" si="5"/>
        <v>7</v>
      </c>
      <c r="M67" s="714">
        <f t="shared" si="5"/>
        <v>7</v>
      </c>
      <c r="N67" s="714">
        <f t="shared" si="5"/>
        <v>7</v>
      </c>
      <c r="O67" s="715">
        <f t="shared" si="5"/>
        <v>7</v>
      </c>
    </row>
    <row r="68" spans="2:15" ht="27.75" x14ac:dyDescent="0.15">
      <c r="B68" s="499" t="s">
        <v>126</v>
      </c>
      <c r="C68" s="500"/>
      <c r="D68" s="500"/>
      <c r="E68" s="500"/>
      <c r="F68" s="673"/>
      <c r="G68" s="348"/>
      <c r="H68" s="717"/>
      <c r="I68" s="706"/>
      <c r="J68" s="706"/>
      <c r="K68" s="707"/>
      <c r="L68" s="706"/>
      <c r="M68" s="708"/>
      <c r="N68" s="718"/>
      <c r="O68" s="719"/>
    </row>
    <row r="69" spans="2:15" ht="27.75" x14ac:dyDescent="0.15">
      <c r="B69" s="346" t="s">
        <v>127</v>
      </c>
      <c r="C69" s="494" t="s">
        <v>128</v>
      </c>
      <c r="D69" s="347"/>
      <c r="E69" s="485"/>
      <c r="F69" s="672" t="s">
        <v>348</v>
      </c>
      <c r="G69" s="342" t="s">
        <v>21</v>
      </c>
      <c r="H69" s="698">
        <f>K69-4</f>
        <v>66</v>
      </c>
      <c r="I69" s="698">
        <f>SUM(K69-2)</f>
        <v>68</v>
      </c>
      <c r="J69" s="657">
        <f>SUM(K69)</f>
        <v>70</v>
      </c>
      <c r="K69" s="699">
        <v>70</v>
      </c>
      <c r="L69" s="657">
        <f>SUM(K69)</f>
        <v>70</v>
      </c>
      <c r="M69" s="657">
        <f>SUM(K69+2)</f>
        <v>72</v>
      </c>
      <c r="N69" s="657">
        <f>K69+4</f>
        <v>74</v>
      </c>
      <c r="O69" s="710">
        <f>K69+6</f>
        <v>76</v>
      </c>
    </row>
    <row r="70" spans="2:15" ht="27.75" x14ac:dyDescent="0.15">
      <c r="B70" s="329" t="s">
        <v>129</v>
      </c>
      <c r="C70" s="495" t="s">
        <v>130</v>
      </c>
      <c r="D70" s="339"/>
      <c r="E70" s="496"/>
      <c r="F70" s="672" t="s">
        <v>349</v>
      </c>
      <c r="G70" s="341" t="s">
        <v>21</v>
      </c>
      <c r="H70" s="720">
        <f>K70-1</f>
        <v>17</v>
      </c>
      <c r="I70" s="720">
        <f>SUM(K70-1)</f>
        <v>17</v>
      </c>
      <c r="J70" s="720">
        <f>K70</f>
        <v>18</v>
      </c>
      <c r="K70" s="699">
        <v>18</v>
      </c>
      <c r="L70" s="720">
        <f>K70</f>
        <v>18</v>
      </c>
      <c r="M70" s="721">
        <f>SUM(K70+1)</f>
        <v>19</v>
      </c>
      <c r="N70" s="720">
        <f>SUM(K70+1)</f>
        <v>19</v>
      </c>
      <c r="O70" s="722">
        <f>K70+2</f>
        <v>20</v>
      </c>
    </row>
  </sheetData>
  <sheetProtection formatRows="0" insertColumns="0" deleteColumns="0" deleteRows="0"/>
  <mergeCells count="7">
    <mergeCell ref="B44:G44"/>
    <mergeCell ref="H44:O44"/>
    <mergeCell ref="D1:K1"/>
    <mergeCell ref="L1:O1"/>
    <mergeCell ref="B7:G7"/>
    <mergeCell ref="B3:E3"/>
    <mergeCell ref="H7:O7"/>
  </mergeCells>
  <phoneticPr fontId="26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7" fitToHeight="0" orientation="portrait" r:id="rId1"/>
  <rowBreaks count="1" manualBreakCount="1">
    <brk id="42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topLeftCell="A3" zoomScale="110" zoomScaleNormal="85" zoomScaleSheetLayoutView="110" workbookViewId="0">
      <selection activeCell="F3" sqref="F3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 x14ac:dyDescent="0.2">
      <c r="A1" s="36"/>
      <c r="B1" s="33"/>
      <c r="C1" s="744" t="s">
        <v>31</v>
      </c>
      <c r="D1" s="744"/>
      <c r="E1" s="744"/>
      <c r="F1" s="744"/>
      <c r="G1" s="744"/>
      <c r="H1" s="744"/>
      <c r="I1" s="744"/>
      <c r="J1" s="744"/>
      <c r="K1" s="35" t="str">
        <f>'TECHNICAL SHEET GARMENT'!J1</f>
        <v>WINTER 2018/19</v>
      </c>
      <c r="L1" s="33"/>
      <c r="M1" s="34"/>
    </row>
    <row r="2" spans="1:13" s="4" customFormat="1" ht="19.5" x14ac:dyDescent="0.15">
      <c r="A2" s="91" t="str">
        <f>'TECHNICAL SHEET GARMENT'!A2</f>
        <v>LFV11412</v>
      </c>
      <c r="B2" s="92"/>
      <c r="C2" s="461"/>
      <c r="D2" s="461"/>
      <c r="E2" s="461"/>
      <c r="F2" s="461" t="str">
        <f>'TECHNICAL SHEET GARMENT'!F2</f>
        <v>TRACK 3in1 LOFT JKT</v>
      </c>
      <c r="G2" s="461"/>
      <c r="H2" s="461"/>
      <c r="I2" s="461"/>
      <c r="J2" s="461"/>
      <c r="K2" s="461"/>
      <c r="L2" s="130" t="s">
        <v>2</v>
      </c>
      <c r="M2" s="98" t="str">
        <f>'TECHNICAL SHEET GARMENT'!K2</f>
        <v>V1BULK</v>
      </c>
    </row>
    <row r="3" spans="1:13" s="3" customFormat="1" ht="16.5" x14ac:dyDescent="0.15">
      <c r="A3" s="854" t="str">
        <f>'TECHNICAL SHEET GARMENT'!A3</f>
        <v>FABRIC / SUPPLIER: 06302 / LIBOLON</v>
      </c>
      <c r="B3" s="855"/>
      <c r="C3" s="855"/>
      <c r="D3" s="855"/>
      <c r="E3" s="855"/>
      <c r="F3" s="71"/>
      <c r="G3" s="71"/>
      <c r="H3" s="71"/>
      <c r="I3" s="71"/>
      <c r="J3" s="71"/>
      <c r="K3" s="71" t="str">
        <f>'TECHNICAL SHEET GARMENT'!J3</f>
        <v>DEVELOPPER</v>
      </c>
      <c r="L3" s="77"/>
      <c r="M3" s="238" t="str">
        <f>'TECHNICAL SHEET GARMENT'!L3</f>
        <v>Marjorie</v>
      </c>
    </row>
    <row r="4" spans="1:13" s="3" customFormat="1" ht="17.25" thickBot="1" x14ac:dyDescent="0.2">
      <c r="A4" s="236" t="s">
        <v>1</v>
      </c>
      <c r="B4" s="853">
        <f ca="1">TODAY()</f>
        <v>43833</v>
      </c>
      <c r="C4" s="853"/>
      <c r="D4" s="73"/>
      <c r="E4" s="73"/>
      <c r="F4" s="73"/>
      <c r="G4" s="73"/>
      <c r="H4" s="73"/>
      <c r="I4" s="73"/>
      <c r="J4" s="73"/>
      <c r="K4" s="96" t="str">
        <f>'TECHNICAL SHEET GARMENT'!J4</f>
        <v xml:space="preserve">SUPPLIER : </v>
      </c>
      <c r="L4" s="79"/>
      <c r="M4" s="433" t="str">
        <f>'TECHNICAL SHEET GARMENT'!L4</f>
        <v>PRIMA CHANNEL</v>
      </c>
    </row>
    <row r="5" spans="1:13" s="6" customFormat="1" ht="16.5" x14ac:dyDescent="0.15">
      <c r="A5" s="5"/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7"/>
    </row>
    <row r="6" spans="1:13" s="6" customFormat="1" ht="16.5" x14ac:dyDescent="0.15">
      <c r="A6" s="5"/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7"/>
    </row>
    <row r="7" spans="1:13" s="6" customFormat="1" ht="16.5" x14ac:dyDescent="0.15">
      <c r="A7" s="5"/>
      <c r="B7" s="132"/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7"/>
    </row>
    <row r="8" spans="1:13" s="6" customFormat="1" ht="16.5" x14ac:dyDescent="0.15">
      <c r="A8" s="5"/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7"/>
    </row>
    <row r="9" spans="1:13" s="6" customFormat="1" x14ac:dyDescent="0.15">
      <c r="A9" s="5"/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7"/>
    </row>
    <row r="10" spans="1:13" s="6" customFormat="1" x14ac:dyDescent="0.15">
      <c r="A10" s="5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7"/>
    </row>
    <row r="11" spans="1:13" s="6" customFormat="1" ht="16.5" x14ac:dyDescent="0.15">
      <c r="A11" s="5"/>
      <c r="B11" s="12"/>
      <c r="C11" s="259"/>
      <c r="D11" s="259"/>
      <c r="E11" s="259"/>
      <c r="F11" s="259"/>
      <c r="G11" s="259"/>
      <c r="H11" s="259"/>
      <c r="I11" s="259"/>
      <c r="J11" s="259"/>
      <c r="K11" s="259"/>
      <c r="L11" s="259"/>
      <c r="M11" s="7"/>
    </row>
    <row r="12" spans="1:13" s="6" customFormat="1" ht="16.5" x14ac:dyDescent="0.15">
      <c r="A12" s="5"/>
      <c r="B12" s="9"/>
      <c r="C12" s="259"/>
      <c r="D12" s="259"/>
      <c r="E12" s="259"/>
      <c r="F12" s="259"/>
      <c r="G12" s="259"/>
      <c r="H12" s="259"/>
      <c r="I12" s="259"/>
      <c r="J12" s="259"/>
      <c r="K12" s="259"/>
      <c r="L12" s="259"/>
      <c r="M12" s="7"/>
    </row>
    <row r="13" spans="1:13" s="6" customFormat="1" x14ac:dyDescent="0.15">
      <c r="A13" s="5"/>
      <c r="B13" s="259"/>
      <c r="C13" s="259"/>
      <c r="D13" s="259"/>
      <c r="E13" s="259"/>
      <c r="F13" s="259"/>
      <c r="G13" s="259"/>
      <c r="H13" s="259"/>
      <c r="I13" s="259"/>
      <c r="J13" s="259"/>
      <c r="K13" s="259"/>
      <c r="L13" s="259"/>
      <c r="M13" s="7"/>
    </row>
    <row r="14" spans="1:13" s="6" customFormat="1" x14ac:dyDescent="0.15">
      <c r="A14" s="5"/>
      <c r="B14" s="259"/>
      <c r="C14" s="259"/>
      <c r="D14" s="259"/>
      <c r="E14" s="259"/>
      <c r="F14" s="259"/>
      <c r="G14" s="259"/>
      <c r="H14" s="259"/>
      <c r="I14" s="259"/>
      <c r="J14" s="259"/>
      <c r="K14" s="259"/>
      <c r="L14" s="259"/>
      <c r="M14" s="7"/>
    </row>
    <row r="15" spans="1:13" s="6" customFormat="1" x14ac:dyDescent="0.15">
      <c r="A15" s="5"/>
      <c r="B15" s="259"/>
      <c r="C15" s="259"/>
      <c r="D15" s="259"/>
      <c r="E15" s="259"/>
      <c r="F15" s="259"/>
      <c r="G15" s="259"/>
      <c r="H15" s="259"/>
      <c r="I15" s="259"/>
      <c r="J15" s="259"/>
      <c r="K15" s="259"/>
      <c r="L15" s="259"/>
      <c r="M15" s="7"/>
    </row>
    <row r="16" spans="1:13" s="6" customFormat="1" x14ac:dyDescent="0.15">
      <c r="A16" s="5"/>
      <c r="B16" s="259"/>
      <c r="C16" s="259"/>
      <c r="D16" s="259"/>
      <c r="E16" s="259"/>
      <c r="F16" s="259"/>
      <c r="G16" s="259"/>
      <c r="H16" s="259"/>
      <c r="I16" s="259"/>
      <c r="J16" s="259"/>
      <c r="K16" s="259"/>
      <c r="L16" s="259"/>
      <c r="M16" s="7"/>
    </row>
    <row r="17" spans="1:13" s="6" customFormat="1" x14ac:dyDescent="0.15">
      <c r="A17" s="5"/>
      <c r="B17" s="259"/>
      <c r="C17" s="259"/>
      <c r="D17" s="259"/>
      <c r="E17" s="259"/>
      <c r="F17" s="259"/>
      <c r="G17" s="259"/>
      <c r="H17" s="259"/>
      <c r="I17" s="259"/>
      <c r="J17" s="259"/>
      <c r="K17" s="259"/>
      <c r="L17" s="259"/>
      <c r="M17" s="7"/>
    </row>
    <row r="18" spans="1:13" s="6" customFormat="1" x14ac:dyDescent="0.15">
      <c r="A18" s="5"/>
      <c r="B18" s="259"/>
      <c r="C18" s="259"/>
      <c r="D18" s="259"/>
      <c r="E18" s="259"/>
      <c r="F18" s="259"/>
      <c r="G18" s="259"/>
      <c r="H18" s="259"/>
      <c r="I18" s="259"/>
      <c r="J18" s="259"/>
      <c r="K18" s="259"/>
      <c r="L18" s="259"/>
      <c r="M18" s="7"/>
    </row>
    <row r="19" spans="1:13" s="6" customFormat="1" x14ac:dyDescent="0.15">
      <c r="A19" s="5"/>
      <c r="B19" s="259"/>
      <c r="C19" s="259"/>
      <c r="D19" s="259"/>
      <c r="E19" s="259"/>
      <c r="F19" s="259"/>
      <c r="G19" s="259"/>
      <c r="H19" s="259"/>
      <c r="I19" s="259"/>
      <c r="J19" s="259"/>
      <c r="K19" s="259"/>
      <c r="L19" s="259"/>
      <c r="M19" s="7"/>
    </row>
    <row r="20" spans="1:13" s="6" customFormat="1" x14ac:dyDescent="0.15">
      <c r="A20" s="5"/>
      <c r="B20" s="259"/>
      <c r="C20" s="259"/>
      <c r="D20" s="259"/>
      <c r="E20" s="259"/>
      <c r="F20" s="259"/>
      <c r="G20" s="259"/>
      <c r="H20" s="259"/>
      <c r="I20" s="259"/>
      <c r="J20" s="259"/>
      <c r="K20" s="259"/>
      <c r="L20" s="259"/>
      <c r="M20" s="7"/>
    </row>
    <row r="21" spans="1:13" s="6" customFormat="1" ht="16.5" x14ac:dyDescent="0.15">
      <c r="A21" s="5"/>
      <c r="B21" s="12"/>
      <c r="C21" s="259"/>
      <c r="D21" s="259"/>
      <c r="E21" s="259"/>
      <c r="F21" s="259"/>
      <c r="G21" s="259"/>
      <c r="H21" s="259"/>
      <c r="I21" s="259"/>
      <c r="J21" s="259"/>
      <c r="K21" s="259"/>
      <c r="L21" s="259"/>
      <c r="M21" s="7"/>
    </row>
    <row r="22" spans="1:13" s="6" customFormat="1" ht="16.5" x14ac:dyDescent="0.15">
      <c r="A22" s="5"/>
      <c r="B22" s="9"/>
      <c r="C22" s="259"/>
      <c r="D22" s="259"/>
      <c r="E22" s="259"/>
      <c r="F22" s="259"/>
      <c r="G22" s="259"/>
      <c r="H22" s="259"/>
      <c r="I22" s="259"/>
      <c r="J22" s="259"/>
      <c r="K22" s="259"/>
      <c r="L22" s="259"/>
      <c r="M22" s="7"/>
    </row>
    <row r="23" spans="1:13" s="6" customFormat="1" x14ac:dyDescent="0.15">
      <c r="A23" s="5"/>
      <c r="B23" s="259"/>
      <c r="C23" s="259"/>
      <c r="D23" s="259"/>
      <c r="E23" s="259"/>
      <c r="F23" s="259"/>
      <c r="G23" s="259"/>
      <c r="H23" s="259"/>
      <c r="I23" s="259"/>
      <c r="J23" s="259"/>
      <c r="K23" s="259"/>
      <c r="L23" s="259"/>
      <c r="M23" s="7"/>
    </row>
    <row r="24" spans="1:13" s="6" customFormat="1" x14ac:dyDescent="0.15">
      <c r="A24" s="5"/>
      <c r="B24" s="259"/>
      <c r="C24" s="259"/>
      <c r="D24" s="259"/>
      <c r="E24" s="259"/>
      <c r="F24" s="259"/>
      <c r="G24" s="259"/>
      <c r="H24" s="259"/>
      <c r="I24" s="259"/>
      <c r="J24" s="259"/>
      <c r="K24" s="259"/>
      <c r="L24" s="259"/>
      <c r="M24" s="7"/>
    </row>
    <row r="25" spans="1:13" s="6" customFormat="1" x14ac:dyDescent="0.15">
      <c r="A25" s="5"/>
      <c r="B25" s="259"/>
      <c r="C25" s="259"/>
      <c r="D25" s="259"/>
      <c r="E25" s="259"/>
      <c r="F25" s="259"/>
      <c r="G25" s="259"/>
      <c r="H25" s="259"/>
      <c r="I25" s="259"/>
      <c r="J25" s="259"/>
      <c r="K25" s="259"/>
      <c r="L25" s="259"/>
      <c r="M25" s="7"/>
    </row>
    <row r="26" spans="1:13" s="6" customFormat="1" x14ac:dyDescent="0.15">
      <c r="A26" s="5"/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7"/>
    </row>
    <row r="27" spans="1:13" s="6" customFormat="1" x14ac:dyDescent="0.15">
      <c r="A27" s="5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7"/>
    </row>
    <row r="28" spans="1:13" s="6" customFormat="1" x14ac:dyDescent="0.15">
      <c r="A28" s="5"/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259"/>
      <c r="M28" s="7"/>
    </row>
    <row r="29" spans="1:13" s="6" customFormat="1" x14ac:dyDescent="0.15">
      <c r="A29" s="5"/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7"/>
    </row>
    <row r="30" spans="1:13" s="6" customFormat="1" x14ac:dyDescent="0.15">
      <c r="A30" s="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7"/>
    </row>
    <row r="31" spans="1:13" s="6" customFormat="1" x14ac:dyDescent="0.15">
      <c r="A31" s="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7"/>
    </row>
    <row r="32" spans="1:13" s="6" customFormat="1" x14ac:dyDescent="0.15">
      <c r="A32" s="5"/>
      <c r="B32" s="259"/>
      <c r="C32" s="259"/>
      <c r="D32" s="259"/>
      <c r="E32" s="259"/>
      <c r="F32" s="259"/>
      <c r="G32" s="259"/>
      <c r="H32" s="259"/>
      <c r="I32" s="259"/>
      <c r="J32" s="259"/>
      <c r="K32" s="259"/>
      <c r="L32" s="259"/>
      <c r="M32" s="7"/>
    </row>
    <row r="33" spans="1:13" s="23" customFormat="1" x14ac:dyDescent="0.15">
      <c r="A33" s="133"/>
      <c r="M33" s="134"/>
    </row>
    <row r="34" spans="1:13" x14ac:dyDescent="0.15">
      <c r="A34" s="13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134"/>
    </row>
    <row r="35" spans="1:13" x14ac:dyDescent="0.15">
      <c r="A35" s="13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134"/>
    </row>
    <row r="36" spans="1:13" x14ac:dyDescent="0.15">
      <c r="A36" s="13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134"/>
    </row>
    <row r="37" spans="1:13" x14ac:dyDescent="0.15">
      <c r="A37" s="13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134"/>
    </row>
    <row r="38" spans="1:13" x14ac:dyDescent="0.15">
      <c r="A38" s="13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134"/>
    </row>
    <row r="39" spans="1:13" x14ac:dyDescent="0.15">
      <c r="A39" s="13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134"/>
    </row>
    <row r="40" spans="1:13" x14ac:dyDescent="0.15">
      <c r="A40" s="13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134"/>
    </row>
    <row r="41" spans="1:13" x14ac:dyDescent="0.15">
      <c r="A41" s="13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134"/>
    </row>
    <row r="42" spans="1:13" x14ac:dyDescent="0.15">
      <c r="A42" s="13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134"/>
    </row>
    <row r="43" spans="1:13" x14ac:dyDescent="0.15">
      <c r="A43" s="13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134"/>
    </row>
    <row r="44" spans="1:13" ht="12" thickBot="1" x14ac:dyDescent="0.2">
      <c r="A44" s="135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7"/>
    </row>
  </sheetData>
  <mergeCells count="3">
    <mergeCell ref="B4:C4"/>
    <mergeCell ref="C1:J1"/>
    <mergeCell ref="A3:E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7"/>
  <sheetViews>
    <sheetView showGridLines="0" view="pageBreakPreview" zoomScale="64" zoomScaleNormal="85" zoomScaleSheetLayoutView="64" workbookViewId="0">
      <selection activeCell="K19" sqref="K19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 x14ac:dyDescent="0.2">
      <c r="A1" s="36"/>
      <c r="B1" s="33"/>
      <c r="C1" s="744" t="s">
        <v>98</v>
      </c>
      <c r="D1" s="744"/>
      <c r="E1" s="744"/>
      <c r="F1" s="744"/>
      <c r="G1" s="744"/>
      <c r="H1" s="744"/>
      <c r="I1" s="744"/>
      <c r="J1" s="744"/>
      <c r="K1" s="35" t="str">
        <f>'TECHNICAL SHEET GARMENT'!J1</f>
        <v>WINTER 2018/19</v>
      </c>
      <c r="L1" s="33"/>
      <c r="M1" s="34"/>
    </row>
    <row r="2" spans="1:13" s="4" customFormat="1" ht="19.5" x14ac:dyDescent="0.15">
      <c r="A2" s="513" t="str">
        <f>'TECHNICAL SHEET GARMENT'!A2</f>
        <v>LFV11412</v>
      </c>
      <c r="B2" s="461"/>
      <c r="C2" s="461"/>
      <c r="D2" s="461"/>
      <c r="E2" s="461"/>
      <c r="F2" s="461" t="str">
        <f>'TECHNICAL SHEET GARMENT'!F2</f>
        <v>TRACK 3in1 LOFT JKT</v>
      </c>
      <c r="G2" s="461"/>
      <c r="H2" s="461"/>
      <c r="I2" s="461"/>
      <c r="J2" s="461"/>
      <c r="K2" s="461"/>
      <c r="L2" s="130" t="s">
        <v>2</v>
      </c>
      <c r="M2" s="98" t="str">
        <f>'TECHNICAL SHEET GARMENT'!$K$2</f>
        <v>V1BULK</v>
      </c>
    </row>
    <row r="3" spans="1:13" s="3" customFormat="1" ht="16.5" x14ac:dyDescent="0.15">
      <c r="A3" s="854" t="str">
        <f>'TECHNICAL SHEET GARMENT'!A3</f>
        <v>FABRIC / SUPPLIER: 06302 / LIBOLON</v>
      </c>
      <c r="B3" s="855"/>
      <c r="C3" s="855"/>
      <c r="D3" s="855"/>
      <c r="E3" s="855"/>
      <c r="F3" s="855"/>
      <c r="G3" s="71"/>
      <c r="H3" s="71"/>
      <c r="I3" s="71"/>
      <c r="J3" s="71"/>
      <c r="K3" s="71" t="str">
        <f>'TECHNICAL SHEET GARMENT'!J3</f>
        <v>DEVELOPPER</v>
      </c>
      <c r="L3" s="77"/>
      <c r="M3" s="238" t="str">
        <f>'TECHNICAL SHEET GARMENT'!L3</f>
        <v>Marjorie</v>
      </c>
    </row>
    <row r="4" spans="1:13" s="444" customFormat="1" ht="17.25" thickBot="1" x14ac:dyDescent="0.2">
      <c r="A4" s="439" t="s">
        <v>1</v>
      </c>
      <c r="B4" s="853">
        <f ca="1">TODAY()</f>
        <v>43833</v>
      </c>
      <c r="C4" s="856"/>
      <c r="D4" s="440"/>
      <c r="E4" s="440"/>
      <c r="F4" s="440"/>
      <c r="G4" s="440"/>
      <c r="H4" s="440"/>
      <c r="I4" s="440"/>
      <c r="J4" s="440"/>
      <c r="K4" s="441" t="str">
        <f>'TECHNICAL SHEET GARMENT'!J4</f>
        <v xml:space="preserve">SUPPLIER : </v>
      </c>
      <c r="L4" s="442"/>
      <c r="M4" s="443" t="str">
        <f>'TECHNICAL SHEET GARMENT'!L4</f>
        <v>PRIMA CHANNEL</v>
      </c>
    </row>
    <row r="5" spans="1:13" s="259" customFormat="1" ht="15.75" x14ac:dyDescent="0.15">
      <c r="A5" s="5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7"/>
    </row>
    <row r="6" spans="1:13" s="259" customFormat="1" ht="15.75" x14ac:dyDescent="0.15">
      <c r="A6" s="5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7"/>
    </row>
    <row r="7" spans="1:13" s="259" customFormat="1" ht="15.75" x14ac:dyDescent="0.15">
      <c r="A7" s="5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7"/>
    </row>
    <row r="8" spans="1:13" s="259" customFormat="1" ht="15.75" x14ac:dyDescent="0.15">
      <c r="A8" s="5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7"/>
    </row>
    <row r="9" spans="1:13" s="259" customFormat="1" x14ac:dyDescent="0.15">
      <c r="A9" s="5"/>
      <c r="M9" s="7"/>
    </row>
    <row r="10" spans="1:13" s="259" customFormat="1" x14ac:dyDescent="0.15">
      <c r="A10" s="5"/>
      <c r="M10" s="7"/>
    </row>
    <row r="11" spans="1:13" s="259" customFormat="1" ht="15.75" x14ac:dyDescent="0.15">
      <c r="A11" s="5"/>
      <c r="B11" s="269"/>
      <c r="M11" s="7"/>
    </row>
    <row r="12" spans="1:13" s="259" customFormat="1" ht="15.75" x14ac:dyDescent="0.15">
      <c r="A12" s="5"/>
      <c r="B12" s="270"/>
      <c r="M12" s="7"/>
    </row>
    <row r="13" spans="1:13" s="259" customFormat="1" x14ac:dyDescent="0.15">
      <c r="A13" s="5"/>
      <c r="M13" s="7"/>
    </row>
    <row r="14" spans="1:13" s="259" customFormat="1" x14ac:dyDescent="0.15">
      <c r="A14" s="5"/>
      <c r="M14" s="7"/>
    </row>
    <row r="15" spans="1:13" s="259" customFormat="1" x14ac:dyDescent="0.15">
      <c r="A15" s="5"/>
      <c r="M15" s="7"/>
    </row>
    <row r="16" spans="1:13" s="259" customFormat="1" x14ac:dyDescent="0.15">
      <c r="A16" s="5"/>
      <c r="M16" s="7"/>
    </row>
    <row r="17" spans="1:13" s="259" customFormat="1" x14ac:dyDescent="0.15">
      <c r="A17" s="5"/>
      <c r="M17" s="7"/>
    </row>
    <row r="18" spans="1:13" s="259" customFormat="1" x14ac:dyDescent="0.15">
      <c r="A18" s="5"/>
      <c r="M18" s="7"/>
    </row>
    <row r="19" spans="1:13" s="259" customFormat="1" x14ac:dyDescent="0.15">
      <c r="A19" s="5"/>
      <c r="M19" s="7"/>
    </row>
    <row r="20" spans="1:13" s="259" customFormat="1" x14ac:dyDescent="0.15">
      <c r="A20" s="5"/>
      <c r="M20" s="7"/>
    </row>
    <row r="21" spans="1:13" s="259" customFormat="1" ht="15.75" x14ac:dyDescent="0.15">
      <c r="A21" s="5"/>
      <c r="B21" s="269"/>
      <c r="M21" s="7"/>
    </row>
    <row r="22" spans="1:13" s="259" customFormat="1" ht="15.75" x14ac:dyDescent="0.15">
      <c r="A22" s="5"/>
      <c r="B22" s="270"/>
      <c r="M22" s="7"/>
    </row>
    <row r="23" spans="1:13" s="259" customFormat="1" x14ac:dyDescent="0.15">
      <c r="A23" s="5"/>
      <c r="M23" s="7"/>
    </row>
    <row r="24" spans="1:13" s="259" customFormat="1" x14ac:dyDescent="0.15">
      <c r="A24" s="5"/>
      <c r="M24" s="7"/>
    </row>
    <row r="25" spans="1:13" s="259" customFormat="1" x14ac:dyDescent="0.15">
      <c r="A25" s="5"/>
      <c r="M25" s="7"/>
    </row>
    <row r="26" spans="1:13" s="259" customFormat="1" x14ac:dyDescent="0.15">
      <c r="A26" s="5"/>
      <c r="M26" s="7"/>
    </row>
    <row r="27" spans="1:13" s="259" customFormat="1" x14ac:dyDescent="0.15">
      <c r="A27" s="5"/>
      <c r="M27" s="7"/>
    </row>
    <row r="28" spans="1:13" s="259" customFormat="1" x14ac:dyDescent="0.15">
      <c r="A28" s="5"/>
      <c r="M28" s="7"/>
    </row>
    <row r="29" spans="1:13" s="259" customFormat="1" x14ac:dyDescent="0.15">
      <c r="A29" s="5"/>
      <c r="M29" s="7"/>
    </row>
    <row r="30" spans="1:13" s="259" customFormat="1" x14ac:dyDescent="0.15">
      <c r="A30" s="5"/>
      <c r="M30" s="7"/>
    </row>
    <row r="31" spans="1:13" s="259" customFormat="1" x14ac:dyDescent="0.15">
      <c r="A31" s="5"/>
      <c r="M31" s="7"/>
    </row>
    <row r="32" spans="1:13" s="259" customFormat="1" x14ac:dyDescent="0.15">
      <c r="A32" s="5"/>
      <c r="M32" s="7"/>
    </row>
    <row r="33" spans="1:13" s="23" customFormat="1" x14ac:dyDescent="0.15">
      <c r="A33" s="133"/>
      <c r="M33" s="134"/>
    </row>
    <row r="34" spans="1:13" s="23" customFormat="1" x14ac:dyDescent="0.15">
      <c r="A34" s="133"/>
      <c r="M34" s="134"/>
    </row>
    <row r="35" spans="1:13" s="23" customFormat="1" x14ac:dyDescent="0.15">
      <c r="A35" s="133"/>
      <c r="M35" s="134"/>
    </row>
    <row r="36" spans="1:13" s="23" customFormat="1" x14ac:dyDescent="0.15">
      <c r="A36" s="133"/>
      <c r="M36" s="134"/>
    </row>
    <row r="37" spans="1:13" s="23" customFormat="1" ht="77.25" customHeight="1" thickBot="1" x14ac:dyDescent="0.2">
      <c r="A37" s="135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7"/>
    </row>
  </sheetData>
  <mergeCells count="3">
    <mergeCell ref="B4:C4"/>
    <mergeCell ref="C1:J1"/>
    <mergeCell ref="A3:F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已命名的範圍</vt:lpstr>
      </vt:variant>
      <vt:variant>
        <vt:i4>12</vt:i4>
      </vt:variant>
    </vt:vector>
  </HeadingPairs>
  <TitlesOfParts>
    <vt:vector size="27" baseType="lpstr">
      <vt:lpstr>TECHNICAL SHEET GARMENT</vt:lpstr>
      <vt:lpstr>MEN JKT COUNTER SAMPLE</vt:lpstr>
      <vt:lpstr>DETAILS OUTER JKT 1</vt:lpstr>
      <vt:lpstr>DETAILS LINING JKT 1</vt:lpstr>
      <vt:lpstr>OTHER DETAILS JKT 1 </vt:lpstr>
      <vt:lpstr>DETAILS INNER JKT 2 </vt:lpstr>
      <vt:lpstr>DETAILS INNER JKT LINING 2</vt:lpstr>
      <vt:lpstr>工作表1</vt:lpstr>
      <vt:lpstr>CONNECTION DETAILS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'COLOR SKETCH'!Print_Area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SAMPLE'!Print_Area</vt:lpstr>
      <vt:lpstr>'MEN JKT SIZE SPEC '!Print_Area</vt:lpstr>
      <vt:lpstr>'OTHER DETAILS JKT 1 '!Print_Area</vt:lpstr>
      <vt:lpstr>'TECHNICAL SHEET GARMENT'!Print_Area</vt:lpstr>
      <vt:lpstr>'MEN JKT COUNTER SAMPLE'!Print_Titles</vt:lpstr>
      <vt:lpstr>'MEN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2018-01-24T11:52:29Z</cp:lastPrinted>
  <dcterms:created xsi:type="dcterms:W3CDTF">2011-09-29T10:06:07Z</dcterms:created>
  <dcterms:modified xsi:type="dcterms:W3CDTF">2020-01-03T12:24:03Z</dcterms:modified>
</cp:coreProperties>
</file>