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BR_LAFUMA\LAF_Apparel\LAF_App_Products\LAF_FW1819\LAF_FW1819_Technical_files\PRODUCTION\PRIMA CHANNEL\"/>
    </mc:Choice>
  </mc:AlternateContent>
  <bookViews>
    <workbookView xWindow="4290" yWindow="-45" windowWidth="14295" windowHeight="8670" tabRatio="821" activeTab="1"/>
  </bookViews>
  <sheets>
    <sheet name="TECHNICAL SHEET GARMENT" sheetId="1" r:id="rId1"/>
    <sheet name="MEN JKT COUNTER SAMPLE" sheetId="10" r:id="rId2"/>
    <sheet name="DETAILS OUTER JKT 1" sheetId="29" r:id="rId3"/>
    <sheet name="DETAILS LINING JKT 1" sheetId="24" r:id="rId4"/>
    <sheet name="HOOD DETAILS" sheetId="39" r:id="rId5"/>
    <sheet name="CONNECTION DETAILS" sheetId="38" r:id="rId6"/>
    <sheet name="COLOR SKETCH" sheetId="4" r:id="rId7"/>
    <sheet name="COLOR COMBINATION" sheetId="8" r:id="rId8"/>
    <sheet name="MARKING" sheetId="9" r:id="rId9"/>
    <sheet name="MEN JKT SIZE SPEC " sheetId="27" r:id="rId10"/>
    <sheet name="JACKET SKETCH MEASUREMENTS" sheetId="12" r:id="rId11"/>
    <sheet name="HANG TAGS" sheetId="37" r:id="rId12"/>
  </sheets>
  <definedNames>
    <definedName name="_xlnm.Print_Area" localSheetId="7">'COLOR COMBINATION'!$A$1:$Q$54</definedName>
    <definedName name="_xlnm.Print_Area" localSheetId="6">'COLOR SKETCH'!$A$1:$L$40</definedName>
    <definedName name="_xlnm.Print_Area" localSheetId="3">'DETAILS LINING JKT 1'!$A$1:$L$40</definedName>
    <definedName name="_xlnm.Print_Area" localSheetId="11">'HANG TAGS'!$A$1:$M$37</definedName>
    <definedName name="_xlnm.Print_Area" localSheetId="10">'JACKET SKETCH MEASUREMENTS'!$A$1:$M$44</definedName>
    <definedName name="_xlnm.Print_Area" localSheetId="8">MARKING!$A$1:$L$8</definedName>
    <definedName name="_xlnm.Print_Area" localSheetId="1">'MEN JKT COUNTER SAMPLE'!$A$1:$Q$73</definedName>
    <definedName name="_xlnm.Print_Area" localSheetId="9">'MEN JKT SIZE SPEC '!$A$1:$O$39</definedName>
    <definedName name="_xlnm.Print_Area" localSheetId="0">'TECHNICAL SHEET GARMENT'!$A$1:$L$35</definedName>
  </definedNames>
  <calcPr calcId="171027"/>
</workbook>
</file>

<file path=xl/calcChain.xml><?xml version="1.0" encoding="utf-8"?>
<calcChain xmlns="http://schemas.openxmlformats.org/spreadsheetml/2006/main">
  <c r="I13" i="8" l="1"/>
  <c r="J13" i="8"/>
  <c r="E2" i="37" l="1"/>
  <c r="E2" i="10"/>
  <c r="E2" i="12"/>
  <c r="E2" i="27"/>
  <c r="E2" i="9"/>
  <c r="H37" i="27" l="1"/>
  <c r="I37" i="27"/>
  <c r="J37" i="27"/>
  <c r="L37" i="27"/>
  <c r="M37" i="27"/>
  <c r="N37" i="27"/>
  <c r="O37" i="27"/>
  <c r="K4" i="39"/>
  <c r="I4" i="39"/>
  <c r="K3" i="39"/>
  <c r="I3" i="39"/>
  <c r="A3" i="39"/>
  <c r="J2" i="39"/>
  <c r="E2" i="39"/>
  <c r="A2" i="39"/>
  <c r="I1" i="39"/>
  <c r="K4" i="38"/>
  <c r="I4" i="38"/>
  <c r="K3" i="38"/>
  <c r="I3" i="38"/>
  <c r="A3" i="38"/>
  <c r="J2" i="38"/>
  <c r="E2" i="38"/>
  <c r="A2" i="38"/>
  <c r="I1" i="38"/>
  <c r="O39" i="27" l="1"/>
  <c r="N39" i="27"/>
  <c r="M39" i="27"/>
  <c r="L39" i="27"/>
  <c r="J39" i="27"/>
  <c r="I39" i="27"/>
  <c r="H39" i="27"/>
  <c r="O38" i="27"/>
  <c r="N38" i="27"/>
  <c r="M38" i="27"/>
  <c r="L38" i="27"/>
  <c r="J38" i="27"/>
  <c r="I38" i="27"/>
  <c r="H38" i="27"/>
  <c r="O36" i="27"/>
  <c r="N36" i="27"/>
  <c r="M36" i="27"/>
  <c r="L36" i="27"/>
  <c r="J36" i="27"/>
  <c r="I36" i="27"/>
  <c r="H36" i="27"/>
  <c r="O34" i="27"/>
  <c r="N34" i="27"/>
  <c r="M34" i="27"/>
  <c r="L34" i="27"/>
  <c r="J34" i="27"/>
  <c r="H34" i="27" s="1"/>
  <c r="I34" i="27"/>
  <c r="O33" i="27"/>
  <c r="N33" i="27"/>
  <c r="M33" i="27"/>
  <c r="L33" i="27"/>
  <c r="J33" i="27"/>
  <c r="H33" i="27" s="1"/>
  <c r="I33" i="27"/>
  <c r="O32" i="27"/>
  <c r="N32" i="27"/>
  <c r="M32" i="27"/>
  <c r="L32" i="27"/>
  <c r="J32" i="27"/>
  <c r="I32" i="27"/>
  <c r="H32" i="27"/>
  <c r="O31" i="27"/>
  <c r="N31" i="27"/>
  <c r="M31" i="27"/>
  <c r="L31" i="27"/>
  <c r="J31" i="27"/>
  <c r="I31" i="27"/>
  <c r="H31" i="27"/>
  <c r="L29" i="27"/>
  <c r="M29" i="27" s="1"/>
  <c r="N29" i="27" s="1"/>
  <c r="O29" i="27" s="1"/>
  <c r="J29" i="27"/>
  <c r="I29" i="27" s="1"/>
  <c r="H29" i="27" s="1"/>
  <c r="L28" i="27"/>
  <c r="M28" i="27" s="1"/>
  <c r="N28" i="27" s="1"/>
  <c r="O28" i="27" s="1"/>
  <c r="J28" i="27"/>
  <c r="I28" i="27" s="1"/>
  <c r="H28" i="27" s="1"/>
  <c r="O27" i="27"/>
  <c r="N27" i="27"/>
  <c r="M27" i="27"/>
  <c r="L27" i="27"/>
  <c r="J27" i="27"/>
  <c r="I27" i="27"/>
  <c r="H27" i="27"/>
  <c r="O26" i="27"/>
  <c r="N26" i="27"/>
  <c r="M26" i="27"/>
  <c r="L26" i="27"/>
  <c r="J26" i="27"/>
  <c r="I26" i="27"/>
  <c r="H26" i="27"/>
  <c r="O25" i="27"/>
  <c r="N25" i="27"/>
  <c r="M25" i="27"/>
  <c r="L25" i="27"/>
  <c r="J25" i="27"/>
  <c r="I25" i="27"/>
  <c r="H25" i="27"/>
  <c r="O24" i="27"/>
  <c r="N24" i="27"/>
  <c r="M24" i="27"/>
  <c r="L24" i="27"/>
  <c r="J24" i="27"/>
  <c r="I24" i="27"/>
  <c r="H24" i="27"/>
  <c r="O22" i="27"/>
  <c r="N22" i="27"/>
  <c r="M22" i="27"/>
  <c r="L22" i="27"/>
  <c r="J22" i="27"/>
  <c r="I22" i="27"/>
  <c r="H22" i="27"/>
  <c r="O21" i="27"/>
  <c r="N21" i="27"/>
  <c r="M21" i="27"/>
  <c r="L21" i="27"/>
  <c r="J21" i="27"/>
  <c r="I21" i="27"/>
  <c r="H21" i="27"/>
  <c r="O19" i="27"/>
  <c r="N19" i="27"/>
  <c r="M19" i="27"/>
  <c r="L19" i="27"/>
  <c r="J19" i="27"/>
  <c r="I19" i="27"/>
  <c r="H19" i="27"/>
  <c r="O18" i="27"/>
  <c r="N18" i="27"/>
  <c r="M18" i="27"/>
  <c r="L18" i="27"/>
  <c r="J18" i="27"/>
  <c r="I18" i="27"/>
  <c r="H18" i="27"/>
  <c r="O17" i="27"/>
  <c r="N17" i="27"/>
  <c r="M17" i="27"/>
  <c r="L17" i="27"/>
  <c r="J17" i="27"/>
  <c r="I17" i="27"/>
  <c r="H17" i="27"/>
  <c r="O16" i="27"/>
  <c r="N16" i="27"/>
  <c r="M16" i="27"/>
  <c r="L16" i="27"/>
  <c r="J16" i="27"/>
  <c r="I16" i="27"/>
  <c r="H16" i="27"/>
  <c r="O15" i="27"/>
  <c r="N15" i="27"/>
  <c r="M15" i="27"/>
  <c r="L15" i="27"/>
  <c r="J15" i="27"/>
  <c r="I15" i="27"/>
  <c r="H15" i="27"/>
  <c r="O14" i="27"/>
  <c r="N14" i="27"/>
  <c r="M14" i="27"/>
  <c r="L14" i="27"/>
  <c r="J14" i="27"/>
  <c r="I14" i="27"/>
  <c r="H14" i="27"/>
  <c r="O13" i="27"/>
  <c r="N13" i="27"/>
  <c r="M13" i="27"/>
  <c r="L13" i="27"/>
  <c r="J13" i="27"/>
  <c r="I13" i="27"/>
  <c r="H13" i="27"/>
  <c r="O12" i="27"/>
  <c r="N12" i="27"/>
  <c r="M12" i="27"/>
  <c r="L12" i="27"/>
  <c r="J12" i="27"/>
  <c r="I12" i="27"/>
  <c r="H12" i="27"/>
  <c r="O11" i="27"/>
  <c r="N11" i="27"/>
  <c r="M11" i="27"/>
  <c r="L11" i="27"/>
  <c r="J11" i="27"/>
  <c r="I11" i="27"/>
  <c r="H11" i="27"/>
  <c r="O10" i="27"/>
  <c r="N10" i="27"/>
  <c r="M10" i="27"/>
  <c r="L10" i="27"/>
  <c r="J10" i="27"/>
  <c r="I10" i="27"/>
  <c r="H10" i="27"/>
  <c r="O9" i="27"/>
  <c r="N9" i="27"/>
  <c r="M9" i="27"/>
  <c r="L9" i="27"/>
  <c r="J9" i="27"/>
  <c r="I9" i="27"/>
  <c r="H9" i="27"/>
  <c r="E2" i="24" l="1"/>
  <c r="E2" i="8"/>
  <c r="E2" i="4" l="1"/>
  <c r="E2" i="29"/>
  <c r="J2" i="29" l="1"/>
  <c r="H13" i="8" l="1"/>
  <c r="A3" i="37" l="1"/>
  <c r="A3" i="12"/>
  <c r="B3" i="27"/>
  <c r="B3" i="10"/>
  <c r="A3" i="9"/>
  <c r="A3" i="8"/>
  <c r="A3" i="4"/>
  <c r="A3" i="24"/>
  <c r="A3" i="29"/>
  <c r="M2" i="37" l="1"/>
  <c r="B4" i="37"/>
  <c r="K4" i="37" l="1"/>
  <c r="M4" i="37"/>
  <c r="M2" i="12"/>
  <c r="B4" i="12"/>
  <c r="N2" i="27"/>
  <c r="N4" i="27"/>
  <c r="N3" i="27"/>
  <c r="L4" i="27"/>
  <c r="M3" i="37" l="1"/>
  <c r="K3" i="37"/>
  <c r="A2" i="37"/>
  <c r="K1" i="37"/>
  <c r="M4" i="12"/>
  <c r="K4" i="12"/>
  <c r="M3" i="12"/>
  <c r="K3" i="12"/>
  <c r="A2" i="12"/>
  <c r="K1" i="12"/>
  <c r="B2" i="27"/>
  <c r="L1" i="27"/>
  <c r="P4" i="10"/>
  <c r="N4" i="10"/>
  <c r="P3" i="10"/>
  <c r="O2" i="10"/>
  <c r="B2" i="10"/>
  <c r="N1" i="10"/>
  <c r="L4" i="9"/>
  <c r="J4" i="9"/>
  <c r="L3" i="9"/>
  <c r="K2" i="9"/>
  <c r="A2" i="9"/>
  <c r="J1" i="9"/>
  <c r="K13" i="8"/>
  <c r="O4" i="8"/>
  <c r="L4" i="8"/>
  <c r="O3" i="8"/>
  <c r="M2" i="8"/>
  <c r="A2" i="8"/>
  <c r="L1" i="8"/>
  <c r="K4" i="4"/>
  <c r="I4" i="4"/>
  <c r="K3" i="4"/>
  <c r="I3" i="4"/>
  <c r="J2" i="4"/>
  <c r="A2" i="4"/>
  <c r="I1" i="4"/>
  <c r="K4" i="24"/>
  <c r="I4" i="24"/>
  <c r="K3" i="24"/>
  <c r="I3" i="24"/>
  <c r="J2" i="24"/>
  <c r="A2" i="24"/>
  <c r="I1" i="24"/>
  <c r="K4" i="29"/>
  <c r="I4" i="29"/>
  <c r="K3" i="29"/>
  <c r="I3" i="29"/>
  <c r="A2" i="29"/>
  <c r="I1" i="29"/>
  <c r="B4" i="1"/>
  <c r="B4" i="38" l="1"/>
  <c r="B4" i="39"/>
  <c r="C4" i="10"/>
  <c r="B4" i="9"/>
  <c r="B4" i="4"/>
  <c r="C4" i="27"/>
  <c r="B4" i="29"/>
  <c r="B4" i="8"/>
  <c r="B4" i="24"/>
</calcChain>
</file>

<file path=xl/sharedStrings.xml><?xml version="1.0" encoding="utf-8"?>
<sst xmlns="http://schemas.openxmlformats.org/spreadsheetml/2006/main" count="573" uniqueCount="271">
  <si>
    <t>TECHNICAL SHEET GARMENT</t>
  </si>
  <si>
    <t>DATE</t>
  </si>
  <si>
    <t>INDEX</t>
  </si>
  <si>
    <t>COLOR SKETCH</t>
  </si>
  <si>
    <t>COLOR COMBINATION</t>
  </si>
  <si>
    <t>DESCRIPTION</t>
  </si>
  <si>
    <t>POSITION</t>
  </si>
  <si>
    <t>QTY</t>
  </si>
  <si>
    <t>XS</t>
  </si>
  <si>
    <t>S</t>
  </si>
  <si>
    <t>M</t>
  </si>
  <si>
    <t>L</t>
  </si>
  <si>
    <t>XL</t>
  </si>
  <si>
    <t>DESIGNATION</t>
  </si>
  <si>
    <t>DEVELOPPER</t>
  </si>
  <si>
    <t>MARKING</t>
  </si>
  <si>
    <t>COUNTER SAMPLE</t>
  </si>
  <si>
    <t>MEASUREMENTS TAKEN ON FINISH PRODUCT</t>
  </si>
  <si>
    <t>ALLOWANCES</t>
  </si>
  <si>
    <t>1/2 CHEST ROUND</t>
  </si>
  <si>
    <t xml:space="preserve"> +/- 1 cm</t>
  </si>
  <si>
    <t xml:space="preserve"> +/- 0,5 cm</t>
  </si>
  <si>
    <t>CENTER BACK LENGTH</t>
  </si>
  <si>
    <t>XXL</t>
  </si>
  <si>
    <t>1/2 UPPER ARM WIDTH</t>
  </si>
  <si>
    <t>FRONT JACKET MEASUREMENTS (IN CM)</t>
  </si>
  <si>
    <t>BACK JACKET MEASUREMENTS (IN CM)</t>
  </si>
  <si>
    <t>COLLAR MEASUREMENTS (IN CM)</t>
  </si>
  <si>
    <t>COLLAR HEIGHT AT CENTER BACK</t>
  </si>
  <si>
    <t>HOOD LENGTH</t>
  </si>
  <si>
    <t>HOOD MEASUREMENTS (IN CM)</t>
  </si>
  <si>
    <t>HOW TO TAKE MEASUREMENTS</t>
  </si>
  <si>
    <t xml:space="preserve">MEN JACKET SIZE SPEC </t>
  </si>
  <si>
    <t>COLLAR HEIGHT AT MIDDLE FRONT</t>
  </si>
  <si>
    <t>B</t>
  </si>
  <si>
    <t>C</t>
  </si>
  <si>
    <t>D</t>
  </si>
  <si>
    <t>IA</t>
  </si>
  <si>
    <t>LA</t>
  </si>
  <si>
    <t>LB</t>
  </si>
  <si>
    <t>LC</t>
  </si>
  <si>
    <t>N</t>
  </si>
  <si>
    <t>R</t>
  </si>
  <si>
    <t>UB1</t>
  </si>
  <si>
    <t>INNER NECKLINE LENGHT</t>
  </si>
  <si>
    <t>UB2</t>
  </si>
  <si>
    <t>COLLAR LENGHT AT THE TOP EDGE</t>
  </si>
  <si>
    <t>UC1</t>
  </si>
  <si>
    <t>UC3</t>
  </si>
  <si>
    <t xml:space="preserve">VA </t>
  </si>
  <si>
    <t>VB</t>
  </si>
  <si>
    <t xml:space="preserve"> HANG TAG</t>
  </si>
  <si>
    <t xml:space="preserve"> </t>
  </si>
  <si>
    <r>
      <rPr>
        <b/>
        <sz val="12"/>
        <color indexed="10"/>
        <rFont val="Calibri"/>
        <family val="2"/>
      </rPr>
      <t>OUTER PRODUCT</t>
    </r>
    <r>
      <rPr>
        <b/>
        <sz val="12"/>
        <rFont val="Calibri"/>
        <family val="2"/>
      </rPr>
      <t xml:space="preserve">      MEASUREMENTS IN CM</t>
    </r>
  </si>
  <si>
    <t>DETAILS LINING</t>
  </si>
  <si>
    <t>DETAILS JKT</t>
  </si>
  <si>
    <t>BLACK</t>
  </si>
  <si>
    <t>Front zip</t>
  </si>
  <si>
    <t>LOCAL</t>
  </si>
  <si>
    <t>MAX
zipper</t>
  </si>
  <si>
    <t>UNITEX</t>
  </si>
  <si>
    <t>10mm METAL EYELET</t>
  </si>
  <si>
    <t xml:space="preserve">Back hood adjustment
on  GARMENT  </t>
  </si>
  <si>
    <t xml:space="preserve">Back hood adjustment 
on  FLAP </t>
  </si>
  <si>
    <t xml:space="preserve"> Cuff adjustment
on  GARMENT  </t>
  </si>
  <si>
    <t xml:space="preserve"> Cuff adjustment
on  FLAP </t>
  </si>
  <si>
    <t>EMBROIDERY  LAFUMA 72 mm</t>
  </si>
  <si>
    <t>EMBROIDERY LAFUMA FEUILLE 20 mm</t>
  </si>
  <si>
    <t>Left sleeve / top</t>
  </si>
  <si>
    <t>Right front / top</t>
  </si>
  <si>
    <r>
      <t xml:space="preserve">MARKING  </t>
    </r>
    <r>
      <rPr>
        <b/>
        <sz val="14"/>
        <color indexed="10"/>
        <rFont val="Calibri"/>
        <family val="2"/>
      </rPr>
      <t>OUTER JKT</t>
    </r>
  </si>
  <si>
    <r>
      <t xml:space="preserve">TRIMMING AND ACCESSORIES </t>
    </r>
    <r>
      <rPr>
        <b/>
        <sz val="14"/>
        <color indexed="10"/>
        <rFont val="Calibri"/>
        <family val="2"/>
      </rPr>
      <t>OUTER JKT</t>
    </r>
  </si>
  <si>
    <r>
      <t xml:space="preserve">FABRIC   </t>
    </r>
    <r>
      <rPr>
        <b/>
        <sz val="14"/>
        <color indexed="10"/>
        <rFont val="Calibri"/>
        <family val="2"/>
      </rPr>
      <t>OUTER JKT</t>
    </r>
  </si>
  <si>
    <t xml:space="preserve">Neckline / centered </t>
  </si>
  <si>
    <t xml:space="preserve">ORANGE </t>
  </si>
  <si>
    <t>HANGTAG LAFUMA CORPORATE</t>
  </si>
  <si>
    <t>LC011-E</t>
  </si>
  <si>
    <t>Care Label &amp; P.O. Label</t>
  </si>
  <si>
    <t>GENCODE STICKER</t>
  </si>
  <si>
    <t>POLYBAG</t>
  </si>
  <si>
    <t xml:space="preserve">left side seam </t>
  </si>
  <si>
    <t xml:space="preserve">WHITE satin </t>
  </si>
  <si>
    <t xml:space="preserve">LEFT TOP SLEEVE 
8 cm from top sleeve </t>
  </si>
  <si>
    <t xml:space="preserve">HOW TO ATTACH HANG TAGS </t>
  </si>
  <si>
    <t>Bottom LEFT back</t>
  </si>
  <si>
    <t>Bottom adjustment  (1)
Hood adjustment (1)</t>
  </si>
  <si>
    <t>Bottom adjustment  (1)
Hood adjustment (2)</t>
  </si>
  <si>
    <t>Bottom adjustment  (2)
Hood adjustment (4)</t>
  </si>
  <si>
    <t xml:space="preserve">OTHER MEASUREMENTS </t>
  </si>
  <si>
    <t xml:space="preserve"> CLIMACTIVE WOVEN FLY</t>
  </si>
  <si>
    <t>LW050-E</t>
  </si>
  <si>
    <t>Triple star</t>
  </si>
  <si>
    <t xml:space="preserve">Refer artwork for position </t>
  </si>
  <si>
    <t>TRIPLE STAR</t>
  </si>
  <si>
    <t>UA1</t>
  </si>
  <si>
    <t>NECK WIDTH</t>
  </si>
  <si>
    <t>UA2</t>
  </si>
  <si>
    <t>FRONT NECK DEPTH</t>
  </si>
  <si>
    <t>JA</t>
  </si>
  <si>
    <t>Hood adjustment (2)</t>
  </si>
  <si>
    <t>TOTAL LENGHT FROM HPS</t>
  </si>
  <si>
    <r>
      <t xml:space="preserve">1/2 ELBOW WIDTH </t>
    </r>
    <r>
      <rPr>
        <sz val="12"/>
        <color indexed="10"/>
        <rFont val="Calibri"/>
        <family val="2"/>
      </rPr>
      <t>AT 30CM FROM BOTTOM</t>
    </r>
  </si>
  <si>
    <t>VHB</t>
  </si>
  <si>
    <t>HOOD HEIGHT ON SHOULDER POINT</t>
  </si>
  <si>
    <t>Z1</t>
  </si>
  <si>
    <t>MIDDLE FRONT ZIPPER LENGHT</t>
  </si>
  <si>
    <r>
      <t xml:space="preserve">HANG TAG PFC </t>
    </r>
    <r>
      <rPr>
        <b/>
        <sz val="12"/>
        <rFont val="Calibri"/>
        <family val="2"/>
        <scheme val="minor"/>
      </rPr>
      <t>FREE</t>
    </r>
  </si>
  <si>
    <t>HT394145-E</t>
  </si>
  <si>
    <t>SML</t>
  </si>
  <si>
    <t>SILICA GEL DMF U FREE
5gr</t>
  </si>
  <si>
    <r>
      <t xml:space="preserve">HOOD WIDTH </t>
    </r>
    <r>
      <rPr>
        <sz val="12"/>
        <color indexed="10"/>
        <rFont val="Calibri"/>
        <family val="2"/>
      </rPr>
      <t>AT 18CM FROM BACK NECKLINE</t>
    </r>
  </si>
  <si>
    <t xml:space="preserve">SUPPLIER : </t>
  </si>
  <si>
    <t>PRIMA CHANNEL</t>
  </si>
  <si>
    <r>
      <t xml:space="preserve">LABELS  </t>
    </r>
    <r>
      <rPr>
        <b/>
        <sz val="14"/>
        <color indexed="10"/>
        <rFont val="Calibri"/>
        <family val="2"/>
      </rPr>
      <t>OUTER JKT</t>
    </r>
  </si>
  <si>
    <t>SUPPLIER</t>
  </si>
  <si>
    <t xml:space="preserve"> REF</t>
  </si>
  <si>
    <t xml:space="preserve">2,5mm ELASTIC CORD </t>
  </si>
  <si>
    <r>
      <rPr>
        <b/>
        <sz val="12"/>
        <color rgb="FFFF0000"/>
        <rFont val="Calibri"/>
        <family val="2"/>
        <scheme val="minor"/>
      </rPr>
      <t xml:space="preserve">Zipper VISLON # 5 </t>
    </r>
    <r>
      <rPr>
        <b/>
        <sz val="12"/>
        <rFont val="Calibri"/>
        <family val="2"/>
        <scheme val="minor"/>
      </rPr>
      <t xml:space="preserve">- 1WAY - separable- autolock
</t>
    </r>
    <r>
      <rPr>
        <sz val="12"/>
        <rFont val="Calibri"/>
        <family val="2"/>
        <scheme val="minor"/>
      </rPr>
      <t xml:space="preserve">SD51MA.RT
</t>
    </r>
  </si>
  <si>
    <t>VHA</t>
  </si>
  <si>
    <t>HOOD HEIGHT ON FRONT</t>
  </si>
  <si>
    <t xml:space="preserve">CHEST POCKET ZIPPER LENGHT </t>
  </si>
  <si>
    <t xml:space="preserve">HANDS POCKET ZIPPER LENGHT </t>
  </si>
  <si>
    <t>Marjorie</t>
  </si>
  <si>
    <t>HT-394081-E</t>
  </si>
  <si>
    <t>LEFT SIDE SEAM
* 7cm from bottom</t>
  </si>
  <si>
    <r>
      <t xml:space="preserve">HANG TAG </t>
    </r>
    <r>
      <rPr>
        <b/>
        <sz val="12"/>
        <rFont val="Calibri"/>
        <family val="2"/>
        <scheme val="minor"/>
      </rPr>
      <t>CLIMACTIVE</t>
    </r>
    <r>
      <rPr>
        <sz val="12"/>
        <rFont val="Calibri"/>
        <family val="2"/>
        <scheme val="minor"/>
      </rPr>
      <t xml:space="preserve">
</t>
    </r>
  </si>
  <si>
    <t>BIG
HT394133-E</t>
  </si>
  <si>
    <t>MING SHANG</t>
  </si>
  <si>
    <t>BODY</t>
  </si>
  <si>
    <t>STANDARD</t>
  </si>
  <si>
    <t>LOCAL / PAHIO</t>
  </si>
  <si>
    <t>MESH</t>
  </si>
  <si>
    <t>KA</t>
  </si>
  <si>
    <t>SHOULDER LENGHT</t>
  </si>
  <si>
    <t xml:space="preserve"> +/- 0.5 cm</t>
  </si>
  <si>
    <t>KD</t>
  </si>
  <si>
    <t>TOTAL SLEEVE LENGHT</t>
  </si>
  <si>
    <t>Hands pockets under flap (2)
Chest pocket (1)</t>
  </si>
  <si>
    <t>GARMENT</t>
  </si>
  <si>
    <t>RIGHT TOP FRONT 
* VERTICAL POSITION : 8cm from front neck drop
* ALONG FRONT: 1 ,5 cm from center front</t>
  </si>
  <si>
    <r>
      <t xml:space="preserve">HANG TAG </t>
    </r>
    <r>
      <rPr>
        <b/>
        <sz val="12"/>
        <rFont val="Calibri"/>
        <family val="2"/>
        <scheme val="minor"/>
      </rPr>
      <t>LOW IMPACT</t>
    </r>
  </si>
  <si>
    <t>HT394299-E</t>
  </si>
  <si>
    <t>On top of corporate HT</t>
  </si>
  <si>
    <t>On back of corporate HT</t>
  </si>
  <si>
    <t>XXS</t>
  </si>
  <si>
    <t>XXXL</t>
  </si>
  <si>
    <r>
      <t xml:space="preserve">FRONT BREADTH </t>
    </r>
    <r>
      <rPr>
        <sz val="12"/>
        <color indexed="10"/>
        <rFont val="Calibri"/>
        <family val="2"/>
      </rPr>
      <t>AT 15CM FROM HPS</t>
    </r>
  </si>
  <si>
    <r>
      <t xml:space="preserve">1/2 WAIST ROUND </t>
    </r>
    <r>
      <rPr>
        <sz val="12"/>
        <color indexed="10"/>
        <rFont val="Calibri"/>
        <family val="2"/>
      </rPr>
      <t>AT 44CM FROM HPS</t>
    </r>
  </si>
  <si>
    <r>
      <t xml:space="preserve">1/2 BOTTOM ROUND </t>
    </r>
    <r>
      <rPr>
        <sz val="12"/>
        <color indexed="10"/>
        <rFont val="Calibri"/>
        <family val="2"/>
      </rPr>
      <t>RELAXED</t>
    </r>
  </si>
  <si>
    <r>
      <t xml:space="preserve">ARMHOLE HEIGHT - </t>
    </r>
    <r>
      <rPr>
        <sz val="12"/>
        <color indexed="10"/>
        <rFont val="Calibri"/>
        <family val="2"/>
      </rPr>
      <t>FOLLOWING ARMHOLE ROUND</t>
    </r>
  </si>
  <si>
    <r>
      <t>1/2 CUFF WIDTH</t>
    </r>
    <r>
      <rPr>
        <sz val="12"/>
        <color indexed="10"/>
        <rFont val="Calibri"/>
        <family val="2"/>
      </rPr>
      <t xml:space="preserve"> RELAXED</t>
    </r>
  </si>
  <si>
    <r>
      <t xml:space="preserve">BACK BREADTH </t>
    </r>
    <r>
      <rPr>
        <sz val="12"/>
        <color indexed="10"/>
        <rFont val="Calibri"/>
        <family val="2"/>
      </rPr>
      <t>AT 15CM FROM HPS</t>
    </r>
  </si>
  <si>
    <t>NECKLINE LENGHT</t>
  </si>
  <si>
    <t>COLLAR HEIGHT AT MIDDLE BACK</t>
  </si>
  <si>
    <t>OTHER MEASUREMENTS (IN CM)</t>
  </si>
  <si>
    <t>Z2</t>
  </si>
  <si>
    <t>FRONT POCKET LENGHT</t>
  </si>
  <si>
    <t>Z4</t>
  </si>
  <si>
    <t>CHEST POCKET LENGHT</t>
  </si>
  <si>
    <t>NEW GRADE OK</t>
  </si>
  <si>
    <t>TRACK ZIP-IN JKT</t>
  </si>
  <si>
    <r>
      <t xml:space="preserve">FABRIC / SUPPLIER :  </t>
    </r>
    <r>
      <rPr>
        <b/>
        <sz val="12"/>
        <color rgb="FFFF0000"/>
        <rFont val="Calibri"/>
        <family val="2"/>
        <scheme val="minor"/>
      </rPr>
      <t>06302 / LIBOLON</t>
    </r>
  </si>
  <si>
    <t>WINTER 2018/19</t>
  </si>
  <si>
    <t>Comment for making 1st sample</t>
  </si>
  <si>
    <r>
      <t xml:space="preserve">SHELL 1 
</t>
    </r>
    <r>
      <rPr>
        <b/>
        <sz val="12"/>
        <color rgb="FFFF0000"/>
        <rFont val="Calibri"/>
        <family val="2"/>
      </rPr>
      <t>06302</t>
    </r>
  </si>
  <si>
    <t>LIBOLON</t>
  </si>
  <si>
    <t>FULL SEAM TAPE</t>
  </si>
  <si>
    <t>FULL BODY</t>
  </si>
  <si>
    <t>DETAILS CONNECTION</t>
  </si>
  <si>
    <r>
      <rPr>
        <b/>
        <sz val="12"/>
        <color indexed="10"/>
        <rFont val="Calibri"/>
        <family val="2"/>
      </rPr>
      <t>Zipper VISLON #5</t>
    </r>
    <r>
      <rPr>
        <b/>
        <sz val="12"/>
        <rFont val="Calibri"/>
        <family val="2"/>
      </rPr>
      <t xml:space="preserve">- 1WAY - </t>
    </r>
    <r>
      <rPr>
        <b/>
        <sz val="12"/>
        <color indexed="10"/>
        <rFont val="Calibri"/>
        <family val="2"/>
      </rPr>
      <t>Left insert</t>
    </r>
    <r>
      <rPr>
        <b/>
        <sz val="12"/>
        <rFont val="Calibri"/>
        <family val="2"/>
      </rPr>
      <t xml:space="preserve">
VSOR-56 DA86 E P14 KENSIN MUSI N-ANTI NEWKOB4</t>
    </r>
  </si>
  <si>
    <t>YKK  ZIPPER</t>
  </si>
  <si>
    <t>Front zip (inside jkt) / 3in1 system</t>
  </si>
  <si>
    <r>
      <t xml:space="preserve">HANG TAG </t>
    </r>
    <r>
      <rPr>
        <b/>
        <sz val="12"/>
        <rFont val="Calibri"/>
        <family val="2"/>
      </rPr>
      <t>MIX &amp; MATCH</t>
    </r>
  </si>
  <si>
    <t>HT394325/NE</t>
  </si>
  <si>
    <t>Front zipper</t>
  </si>
  <si>
    <t>VELCRO MALE hook (rounded corner)
20x60mm</t>
  </si>
  <si>
    <t>VELCRO FEMALE velvet (rounded corner)
20x80mm</t>
  </si>
  <si>
    <t>VELCRO FEMALE velvet (rounded corner)
20x100mm</t>
  </si>
  <si>
    <t>VELCRO FEMALE velvet (rounded corner)
10x60mm</t>
  </si>
  <si>
    <t>VELCRO MALE hook (rounded corner)
10x60mm</t>
  </si>
  <si>
    <t>Front flap</t>
  </si>
  <si>
    <t>garment front</t>
  </si>
  <si>
    <t>Front flap (2 on top + 1 on bottom)</t>
  </si>
  <si>
    <t xml:space="preserve">12mm NYLON WEBBING </t>
  </si>
  <si>
    <t>JKT connection 
Neckline  (1)
Sleeves Connection(2)</t>
  </si>
  <si>
    <t>JKT connection 
Neckline  (1)
Sleeves connection(2)</t>
  </si>
  <si>
    <t>10mm PLASTIC SNAP</t>
  </si>
  <si>
    <t>DETAILS HOOD</t>
  </si>
  <si>
    <t>INSIDE ZIPPER CONNECTION</t>
  </si>
  <si>
    <t>CHIN GUARD</t>
  </si>
  <si>
    <t>BRUSH TRICOT 
REF: AM1378 ASIA FIT</t>
  </si>
  <si>
    <r>
      <t xml:space="preserve">NYLON  #3 </t>
    </r>
    <r>
      <rPr>
        <b/>
        <sz val="12"/>
        <rFont val="Calibri"/>
        <family val="2"/>
      </rPr>
      <t xml:space="preserve">- 1WAY -
</t>
    </r>
    <r>
      <rPr>
        <sz val="12"/>
        <rFont val="Calibri"/>
        <family val="2"/>
      </rPr>
      <t xml:space="preserve">Non separable -non lock - DROP PULLER </t>
    </r>
  </si>
  <si>
    <t xml:space="preserve">Inner pocket </t>
  </si>
  <si>
    <t>IA'</t>
  </si>
  <si>
    <r>
      <t xml:space="preserve">1/2 BOTTOM ROUND </t>
    </r>
    <r>
      <rPr>
        <sz val="12"/>
        <color indexed="10"/>
        <rFont val="Calibri"/>
        <family val="2"/>
      </rPr>
      <t>STRETCHED</t>
    </r>
  </si>
  <si>
    <t>LC'</t>
  </si>
  <si>
    <r>
      <t>1/2 CUFF WIDTH</t>
    </r>
    <r>
      <rPr>
        <sz val="12"/>
        <color indexed="10"/>
        <rFont val="Calibri"/>
        <family val="2"/>
      </rPr>
      <t xml:space="preserve"> STRETCHED</t>
    </r>
  </si>
  <si>
    <t>1/2 CENTER HOOD WIDTH</t>
  </si>
  <si>
    <r>
      <t xml:space="preserve">SIZE WOVEN LABEL MMG 
</t>
    </r>
    <r>
      <rPr>
        <b/>
        <sz val="14"/>
        <color rgb="FFFF0000"/>
        <rFont val="Calibri"/>
        <family val="2"/>
        <scheme val="minor"/>
      </rPr>
      <t>MEN ALPHA/TOP</t>
    </r>
  </si>
  <si>
    <t>LWS18-01</t>
  </si>
  <si>
    <t>EIS15U-XMSTP01</t>
  </si>
  <si>
    <t>clear</t>
  </si>
  <si>
    <t>Same style as LFV11412 without inner jacket</t>
  </si>
  <si>
    <t>Hold bottom sleeve hem with bartack on velcro</t>
  </si>
  <si>
    <t>Use snap 17mm i/o 12mm</t>
  </si>
  <si>
    <t>Increase hood collar height by 1,5cm</t>
  </si>
  <si>
    <t>Increase hood lenght on bottom by 1cm</t>
  </si>
  <si>
    <t>Move snap male part on front collar 1cm toward middle front</t>
  </si>
  <si>
    <r>
      <t xml:space="preserve">17mm  METAL SNAP  
</t>
    </r>
    <r>
      <rPr>
        <sz val="12"/>
        <rFont val="Calibri"/>
        <family val="2"/>
      </rPr>
      <t>(male &amp; female)  (NVISIBLE)</t>
    </r>
  </si>
  <si>
    <t>VE</t>
  </si>
  <si>
    <t>COLLAR HEIGHT ON FRONT HOOD</t>
  </si>
  <si>
    <t>Use Taffetas on front panel lining i/o mesh lining</t>
  </si>
  <si>
    <t>Go ahead for SMS, copy of outer Jacket of LFV11412</t>
  </si>
  <si>
    <t>Comment on 1st sample of LFV11412 OUTER JACKET the 17/05/2017</t>
  </si>
  <si>
    <t>SLEEVES LINING + HOOD + POCKET BAG + FRONT PANEL LINING</t>
  </si>
  <si>
    <t>TAFFETAS NYLON 210T</t>
  </si>
  <si>
    <r>
      <rPr>
        <b/>
        <sz val="12"/>
        <color indexed="10"/>
        <rFont val="Calibri"/>
        <family val="2"/>
      </rPr>
      <t xml:space="preserve">Zipper REVERSE # 5 </t>
    </r>
    <r>
      <rPr>
        <b/>
        <sz val="12"/>
        <rFont val="Calibri"/>
        <family val="2"/>
      </rPr>
      <t xml:space="preserve">- 1WAY - Non separable - non lock
</t>
    </r>
    <r>
      <rPr>
        <sz val="12"/>
        <rFont val="Calibri"/>
        <family val="2"/>
      </rPr>
      <t xml:space="preserve">SN52MAX
</t>
    </r>
  </si>
  <si>
    <t>HEATHER GREY</t>
  </si>
  <si>
    <t>BLACK 580</t>
  </si>
  <si>
    <t>ANTIC SILVER</t>
  </si>
  <si>
    <t>PLASTIC PEARL</t>
  </si>
  <si>
    <t>CP-A1</t>
  </si>
  <si>
    <t>MMG CORD STOPPER
20MM+SLIT</t>
  </si>
  <si>
    <t>VELCRO FEMALE velvet (rounded corner)
12x60mm</t>
  </si>
  <si>
    <t>Back bottom hood
Back bottom collar</t>
  </si>
  <si>
    <t>VELCRO MALE hook ( rounded corner)
12x60mm</t>
  </si>
  <si>
    <t>Top collar storage hood</t>
  </si>
  <si>
    <t>MAIN LABEL medium size</t>
  </si>
  <si>
    <t>LW034-E</t>
  </si>
  <si>
    <t>GREY</t>
  </si>
  <si>
    <t>NON WOVEN</t>
  </si>
  <si>
    <t>FLAPS + EMBROIDERIES BACKSIDE</t>
  </si>
  <si>
    <t>WHITE</t>
  </si>
  <si>
    <t>ECLIPSE BLUE
8598</t>
  </si>
  <si>
    <t>BURGUNDY
8606</t>
  </si>
  <si>
    <t>INK/NOIR</t>
  </si>
  <si>
    <t>BURGUNDY LAF</t>
  </si>
  <si>
    <t>CLEAR</t>
  </si>
  <si>
    <t>cord puller</t>
  </si>
  <si>
    <t>ZP072-E</t>
  </si>
  <si>
    <t>DRAGON TIMES</t>
  </si>
  <si>
    <r>
      <t>Front opening (1)</t>
    </r>
    <r>
      <rPr>
        <sz val="12"/>
        <rFont val="Calibri"/>
        <family val="2"/>
      </rPr>
      <t xml:space="preserve">
</t>
    </r>
  </si>
  <si>
    <t>NOIR</t>
  </si>
  <si>
    <t>AZUR BLUE</t>
  </si>
  <si>
    <t>Front pockets (2)
Chest pocket (1)</t>
  </si>
  <si>
    <t>SAPHIR</t>
  </si>
  <si>
    <t>SMU
MERCURY GREY
6912</t>
  </si>
  <si>
    <t>HEATHER GREY
4809</t>
  </si>
  <si>
    <t>GREY
301</t>
  </si>
  <si>
    <t>GREY/BLACK
TAPE : 301
TEETH : 580</t>
  </si>
  <si>
    <t>ECLIPSE BLUE
960</t>
  </si>
  <si>
    <t>BURGUNDY
527</t>
  </si>
  <si>
    <t>ECLIPSE BLUE/AZUR BLUE
TAPE : 960
TEETH : 918</t>
  </si>
  <si>
    <t>BLACK/BURGUNDY
TAPE : 580
TEETH : 527</t>
  </si>
  <si>
    <t>ECLIPSE BLUE
TO539</t>
  </si>
  <si>
    <t>YF ZIPPER</t>
  </si>
  <si>
    <t>Bottom adjustment  (2)
Hood adjustment (2)
to hold stopper and cord</t>
  </si>
  <si>
    <t>GREY
40022</t>
  </si>
  <si>
    <t>AZUR BLUE
9135</t>
  </si>
  <si>
    <t>LFV11420</t>
  </si>
  <si>
    <t>Comment  in Taipei the 14/07/2017</t>
  </si>
  <si>
    <t>Same as outer jacket of LFV11412</t>
  </si>
  <si>
    <t>Front hood &amp; collar flap (4)
Back hood removable system  (3)</t>
  </si>
  <si>
    <t xml:space="preserve">5mm POLYESTER WEBBING </t>
  </si>
  <si>
    <t>EIS15U-XMTRE01</t>
  </si>
  <si>
    <r>
      <t xml:space="preserve">Measures to follow for making 1st c/s </t>
    </r>
    <r>
      <rPr>
        <b/>
        <sz val="10"/>
        <color rgb="FFFF0000"/>
        <rFont val="Calibri"/>
        <family val="2"/>
      </rPr>
      <t>SIZE M</t>
    </r>
  </si>
  <si>
    <t>SMU Mercury grey measured the 09/10/2017</t>
  </si>
  <si>
    <t>V1BULK-SMU</t>
  </si>
  <si>
    <t>Comments on SMU color MERCURY GREY the 11/10/2017</t>
  </si>
  <si>
    <r>
      <t xml:space="preserve">Measures to follow for BULK </t>
    </r>
    <r>
      <rPr>
        <b/>
        <sz val="10"/>
        <color rgb="FFFF0000"/>
        <rFont val="Calibri"/>
        <family val="2"/>
      </rPr>
      <t>SMU</t>
    </r>
  </si>
  <si>
    <t>OK BULK SMU - same as outer jacket of LFV11412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</si>
</sst>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cm&quot;"/>
    <numFmt numFmtId="165" formatCode="#,##0&quot;cm&quot;"/>
  </numFmts>
  <fonts count="6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b/>
      <sz val="14"/>
      <color indexed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omic Sans MS"/>
      <family val="4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name val="Calibri"/>
      <family val="2"/>
    </font>
    <font>
      <sz val="9"/>
      <color theme="0" tint="-0.499984740745262"/>
      <name val="Calibri"/>
      <family val="2"/>
      <scheme val="minor"/>
    </font>
    <font>
      <b/>
      <sz val="14"/>
      <color indexed="8"/>
      <name val="Calibri"/>
      <family val="2"/>
    </font>
    <font>
      <sz val="10"/>
      <name val="Calibri"/>
      <family val="2"/>
    </font>
    <font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0"/>
      <color rgb="FFFF0000"/>
      <name val="Calibri"/>
      <family val="2"/>
    </font>
    <font>
      <b/>
      <sz val="14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sz val="14"/>
      <color rgb="FFFF0000"/>
      <name val="Calibri"/>
      <family val="2"/>
    </font>
    <font>
      <b/>
      <sz val="16"/>
      <name val="Calibri"/>
      <family val="2"/>
    </font>
    <font>
      <b/>
      <sz val="16"/>
      <color indexed="10"/>
      <name val="Calibri"/>
      <family val="2"/>
    </font>
    <font>
      <sz val="12"/>
      <color theme="1"/>
      <name val="Calibri"/>
      <family val="2"/>
    </font>
    <font>
      <b/>
      <sz val="14"/>
      <color theme="0" tint="-0.499984740745262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3" fillId="0" borderId="0"/>
    <xf numFmtId="0" fontId="14" fillId="0" borderId="1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</cellStyleXfs>
  <cellXfs count="607"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4" fillId="3" borderId="4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0" fillId="0" borderId="0" xfId="0" applyFont="1" applyAlignment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19" fillId="0" borderId="7" xfId="0" applyFont="1" applyBorder="1" applyAlignment="1">
      <alignment vertical="center"/>
    </xf>
    <xf numFmtId="0" fontId="19" fillId="0" borderId="0" xfId="0" applyFont="1" applyBorder="1"/>
    <xf numFmtId="0" fontId="16" fillId="0" borderId="0" xfId="6" applyFont="1" applyBorder="1"/>
    <xf numFmtId="0" fontId="0" fillId="0" borderId="12" xfId="0" applyBorder="1" applyAlignment="1">
      <alignment vertical="center"/>
    </xf>
    <xf numFmtId="0" fontId="28" fillId="3" borderId="14" xfId="0" applyFont="1" applyFill="1" applyBorder="1" applyAlignment="1">
      <alignment horizontal="left" vertical="center" indent="8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29" fillId="3" borderId="14" xfId="0" applyFont="1" applyFill="1" applyBorder="1" applyAlignment="1">
      <alignment horizontal="left" vertical="center" indent="1"/>
    </xf>
    <xf numFmtId="0" fontId="0" fillId="3" borderId="16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8" fillId="3" borderId="7" xfId="0" applyFont="1" applyFill="1" applyBorder="1" applyAlignment="1">
      <alignment horizontal="left" vertical="center" indent="2"/>
    </xf>
    <xf numFmtId="0" fontId="19" fillId="0" borderId="8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8" fillId="0" borderId="19" xfId="0" applyFont="1" applyFill="1" applyBorder="1" applyAlignment="1">
      <alignment vertical="center"/>
    </xf>
    <xf numFmtId="14" fontId="16" fillId="0" borderId="20" xfId="0" applyNumberFormat="1" applyFont="1" applyFill="1" applyBorder="1" applyAlignment="1">
      <alignment vertical="center"/>
    </xf>
    <xf numFmtId="0" fontId="18" fillId="0" borderId="20" xfId="0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 indent="16"/>
    </xf>
    <xf numFmtId="0" fontId="31" fillId="0" borderId="1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 indent="1"/>
    </xf>
    <xf numFmtId="0" fontId="0" fillId="3" borderId="22" xfId="0" applyFill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31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14" fontId="16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31" fillId="0" borderId="18" xfId="0" applyFont="1" applyBorder="1" applyAlignment="1">
      <alignment horizontal="left" vertical="center" indent="2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8" fillId="0" borderId="18" xfId="0" applyFont="1" applyBorder="1" applyAlignment="1"/>
    <xf numFmtId="0" fontId="15" fillId="0" borderId="18" xfId="0" applyFont="1" applyBorder="1" applyAlignment="1"/>
    <xf numFmtId="0" fontId="18" fillId="0" borderId="20" xfId="0" applyFont="1" applyBorder="1" applyAlignment="1"/>
    <xf numFmtId="0" fontId="15" fillId="0" borderId="20" xfId="0" applyFont="1" applyBorder="1" applyAlignment="1"/>
    <xf numFmtId="0" fontId="24" fillId="0" borderId="2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8" fillId="3" borderId="14" xfId="0" applyFont="1" applyFill="1" applyBorder="1" applyAlignment="1">
      <alignment horizontal="left" vertical="center" indent="12"/>
    </xf>
    <xf numFmtId="0" fontId="17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 indent="16"/>
    </xf>
    <xf numFmtId="0" fontId="31" fillId="0" borderId="1" xfId="0" applyFont="1" applyBorder="1" applyAlignment="1">
      <alignment horizontal="left" vertical="center"/>
    </xf>
    <xf numFmtId="0" fontId="17" fillId="0" borderId="22" xfId="0" applyFont="1" applyBorder="1" applyAlignment="1">
      <alignment vertical="center"/>
    </xf>
    <xf numFmtId="0" fontId="24" fillId="0" borderId="20" xfId="0" applyFont="1" applyBorder="1" applyAlignment="1">
      <alignment horizontal="left" vertical="center"/>
    </xf>
    <xf numFmtId="0" fontId="17" fillId="0" borderId="23" xfId="0" applyFont="1" applyBorder="1" applyAlignment="1">
      <alignment vertical="center"/>
    </xf>
    <xf numFmtId="0" fontId="31" fillId="0" borderId="22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9" fillId="0" borderId="5" xfId="0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4" fillId="3" borderId="18" xfId="0" applyFont="1" applyFill="1" applyBorder="1" applyAlignment="1">
      <alignment vertical="center"/>
    </xf>
    <xf numFmtId="0" fontId="24" fillId="3" borderId="6" xfId="0" applyFont="1" applyFill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32" fillId="0" borderId="28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164" fontId="32" fillId="0" borderId="29" xfId="0" applyNumberFormat="1" applyFont="1" applyBorder="1" applyAlignment="1">
      <alignment horizontal="center" vertical="center"/>
    </xf>
    <xf numFmtId="0" fontId="32" fillId="0" borderId="29" xfId="0" applyFont="1" applyBorder="1" applyAlignment="1">
      <alignment vertical="center"/>
    </xf>
    <xf numFmtId="165" fontId="24" fillId="0" borderId="5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9" fillId="0" borderId="0" xfId="0" applyFont="1"/>
    <xf numFmtId="0" fontId="24" fillId="0" borderId="5" xfId="0" applyFont="1" applyBorder="1" applyAlignment="1">
      <alignment horizontal="center" vertical="center"/>
    </xf>
    <xf numFmtId="0" fontId="0" fillId="3" borderId="16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9" fillId="3" borderId="14" xfId="0" applyFont="1" applyFill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4" fillId="0" borderId="18" xfId="0" applyFont="1" applyBorder="1" applyAlignment="1">
      <alignment horizontal="left" vertical="center" indent="1"/>
    </xf>
    <xf numFmtId="0" fontId="34" fillId="0" borderId="20" xfId="0" applyFont="1" applyFill="1" applyBorder="1" applyAlignment="1">
      <alignment horizontal="left" vertical="center"/>
    </xf>
    <xf numFmtId="0" fontId="34" fillId="0" borderId="19" xfId="0" applyFont="1" applyFill="1" applyBorder="1" applyAlignment="1">
      <alignment horizontal="left" vertical="center"/>
    </xf>
    <xf numFmtId="0" fontId="34" fillId="0" borderId="19" xfId="0" applyFont="1" applyBorder="1" applyAlignment="1">
      <alignment horizontal="left" vertical="center" indent="1"/>
    </xf>
    <xf numFmtId="0" fontId="34" fillId="0" borderId="20" xfId="0" applyFont="1" applyBorder="1" applyAlignment="1">
      <alignment vertical="center"/>
    </xf>
    <xf numFmtId="0" fontId="18" fillId="0" borderId="24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indent="2"/>
    </xf>
    <xf numFmtId="0" fontId="16" fillId="0" borderId="7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2" fillId="0" borderId="32" xfId="0" applyFont="1" applyBorder="1" applyAlignment="1">
      <alignment horizontal="center" vertical="center"/>
    </xf>
    <xf numFmtId="0" fontId="32" fillId="0" borderId="31" xfId="0" applyFont="1" applyBorder="1" applyAlignment="1">
      <alignment horizontal="left" vertical="center" indent="1"/>
    </xf>
    <xf numFmtId="0" fontId="17" fillId="0" borderId="33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32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vertical="center"/>
    </xf>
    <xf numFmtId="0" fontId="32" fillId="0" borderId="20" xfId="0" applyFont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32" fillId="0" borderId="6" xfId="0" applyFont="1" applyBorder="1" applyAlignment="1">
      <alignment horizontal="left" vertical="center" indent="1"/>
    </xf>
    <xf numFmtId="0" fontId="32" fillId="0" borderId="6" xfId="0" applyFont="1" applyBorder="1" applyAlignment="1">
      <alignment horizontal="center" vertical="center"/>
    </xf>
    <xf numFmtId="0" fontId="32" fillId="0" borderId="4" xfId="0" applyFont="1" applyBorder="1" applyAlignment="1">
      <alignment vertical="center"/>
    </xf>
    <xf numFmtId="0" fontId="31" fillId="0" borderId="18" xfId="0" applyFont="1" applyBorder="1" applyAlignment="1">
      <alignment horizontal="left" vertical="center" indent="30"/>
    </xf>
    <xf numFmtId="0" fontId="17" fillId="0" borderId="1" xfId="0" applyFont="1" applyFill="1" applyBorder="1" applyAlignment="1">
      <alignment horizontal="left" vertical="center" indent="1"/>
    </xf>
    <xf numFmtId="0" fontId="31" fillId="0" borderId="23" xfId="0" applyFont="1" applyFill="1" applyBorder="1" applyAlignment="1">
      <alignment horizontal="left" vertical="center" indent="1"/>
    </xf>
    <xf numFmtId="0" fontId="24" fillId="0" borderId="18" xfId="0" applyFont="1" applyFill="1" applyBorder="1" applyAlignment="1">
      <alignment horizontal="left" vertical="center" indent="1"/>
    </xf>
    <xf numFmtId="0" fontId="24" fillId="0" borderId="20" xfId="0" applyFont="1" applyFill="1" applyBorder="1" applyAlignment="1">
      <alignment horizontal="left" vertical="center" indent="1"/>
    </xf>
    <xf numFmtId="0" fontId="18" fillId="0" borderId="24" xfId="0" applyFont="1" applyBorder="1" applyAlignment="1">
      <alignment horizontal="left" vertical="center" indent="1"/>
    </xf>
    <xf numFmtId="0" fontId="32" fillId="0" borderId="5" xfId="0" applyFont="1" applyBorder="1" applyAlignment="1">
      <alignment horizontal="left" vertical="center" indent="1"/>
    </xf>
    <xf numFmtId="0" fontId="31" fillId="0" borderId="23" xfId="0" applyFont="1" applyBorder="1" applyAlignment="1">
      <alignment horizontal="left" vertical="center" indent="1"/>
    </xf>
    <xf numFmtId="0" fontId="19" fillId="0" borderId="31" xfId="0" applyFont="1" applyBorder="1" applyAlignment="1">
      <alignment vertical="center"/>
    </xf>
    <xf numFmtId="0" fontId="32" fillId="0" borderId="31" xfId="0" applyFont="1" applyBorder="1" applyAlignment="1">
      <alignment horizontal="center" vertical="center"/>
    </xf>
    <xf numFmtId="0" fontId="32" fillId="0" borderId="32" xfId="0" applyFont="1" applyBorder="1" applyAlignment="1">
      <alignment vertical="center"/>
    </xf>
    <xf numFmtId="0" fontId="32" fillId="0" borderId="5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left" vertical="center" indent="1"/>
    </xf>
    <xf numFmtId="0" fontId="32" fillId="0" borderId="5" xfId="0" applyFont="1" applyFill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0" fontId="18" fillId="0" borderId="0" xfId="0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9" fillId="0" borderId="6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14" fontId="18" fillId="0" borderId="20" xfId="0" applyNumberFormat="1" applyFon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36" fillId="0" borderId="5" xfId="0" applyFont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4" fontId="18" fillId="0" borderId="20" xfId="0" applyNumberFormat="1" applyFont="1" applyBorder="1" applyAlignment="1">
      <alignment horizontal="left" vertical="center"/>
    </xf>
    <xf numFmtId="165" fontId="32" fillId="0" borderId="5" xfId="0" applyNumberFormat="1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 indent="1"/>
    </xf>
    <xf numFmtId="0" fontId="19" fillId="0" borderId="26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9" fillId="3" borderId="13" xfId="0" applyFont="1" applyFill="1" applyBorder="1" applyAlignment="1">
      <alignment vertical="center"/>
    </xf>
    <xf numFmtId="0" fontId="18" fillId="3" borderId="4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16" fillId="0" borderId="35" xfId="0" applyFont="1" applyBorder="1" applyAlignment="1">
      <alignment vertical="center" wrapText="1"/>
    </xf>
    <xf numFmtId="0" fontId="24" fillId="3" borderId="25" xfId="0" applyFont="1" applyFill="1" applyBorder="1" applyAlignment="1">
      <alignment vertical="center"/>
    </xf>
    <xf numFmtId="0" fontId="24" fillId="3" borderId="39" xfId="0" applyFont="1" applyFill="1" applyBorder="1" applyAlignment="1">
      <alignment horizontal="center" vertical="center"/>
    </xf>
    <xf numFmtId="164" fontId="32" fillId="0" borderId="19" xfId="0" applyNumberFormat="1" applyFont="1" applyBorder="1" applyAlignment="1">
      <alignment horizontal="center" vertical="center"/>
    </xf>
    <xf numFmtId="165" fontId="32" fillId="0" borderId="35" xfId="0" applyNumberFormat="1" applyFont="1" applyFill="1" applyBorder="1" applyAlignment="1">
      <alignment horizontal="center" vertical="center"/>
    </xf>
    <xf numFmtId="0" fontId="32" fillId="0" borderId="35" xfId="0" applyFont="1" applyBorder="1" applyAlignment="1">
      <alignment vertical="center"/>
    </xf>
    <xf numFmtId="164" fontId="32" fillId="0" borderId="35" xfId="0" applyNumberFormat="1" applyFont="1" applyBorder="1" applyAlignment="1">
      <alignment horizontal="center" vertical="center"/>
    </xf>
    <xf numFmtId="0" fontId="32" fillId="5" borderId="24" xfId="0" applyFont="1" applyFill="1" applyBorder="1" applyAlignment="1">
      <alignment horizontal="left" vertical="center"/>
    </xf>
    <xf numFmtId="0" fontId="32" fillId="5" borderId="20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vertical="center"/>
    </xf>
    <xf numFmtId="0" fontId="32" fillId="0" borderId="28" xfId="0" applyFont="1" applyBorder="1" applyAlignment="1">
      <alignment horizontal="center" vertical="center" wrapText="1"/>
    </xf>
    <xf numFmtId="165" fontId="24" fillId="0" borderId="28" xfId="0" applyNumberFormat="1" applyFont="1" applyBorder="1" applyAlignment="1">
      <alignment horizontal="center" vertical="center"/>
    </xf>
    <xf numFmtId="0" fontId="32" fillId="0" borderId="37" xfId="0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0" fontId="18" fillId="3" borderId="2" xfId="0" applyFont="1" applyFill="1" applyBorder="1" applyAlignment="1">
      <alignment horizontal="left" vertical="center" indent="25"/>
    </xf>
    <xf numFmtId="0" fontId="18" fillId="3" borderId="9" xfId="0" applyFont="1" applyFill="1" applyBorder="1" applyAlignment="1">
      <alignment vertical="center"/>
    </xf>
    <xf numFmtId="0" fontId="18" fillId="3" borderId="10" xfId="0" applyFont="1" applyFill="1" applyBorder="1" applyAlignment="1">
      <alignment horizontal="left" vertical="center" indent="12"/>
    </xf>
    <xf numFmtId="0" fontId="16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25" fillId="6" borderId="44" xfId="0" applyFont="1" applyFill="1" applyBorder="1" applyAlignment="1">
      <alignment horizontal="center" vertical="center"/>
    </xf>
    <xf numFmtId="0" fontId="36" fillId="2" borderId="42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34" fillId="0" borderId="19" xfId="0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0" fontId="17" fillId="4" borderId="23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21" fillId="4" borderId="22" xfId="0" applyFont="1" applyFill="1" applyBorder="1" applyAlignment="1">
      <alignment vertical="center" wrapText="1"/>
    </xf>
    <xf numFmtId="0" fontId="0" fillId="3" borderId="29" xfId="0" applyFill="1" applyBorder="1" applyAlignment="1">
      <alignment vertical="center"/>
    </xf>
    <xf numFmtId="0" fontId="40" fillId="0" borderId="21" xfId="0" applyFont="1" applyFill="1" applyBorder="1" applyAlignment="1">
      <alignment horizontal="left" vertical="center"/>
    </xf>
    <xf numFmtId="0" fontId="41" fillId="0" borderId="0" xfId="0" applyFont="1" applyAlignment="1">
      <alignment vertical="center"/>
    </xf>
    <xf numFmtId="165" fontId="10" fillId="0" borderId="5" xfId="0" applyNumberFormat="1" applyFont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center" wrapText="1" indent="1"/>
    </xf>
    <xf numFmtId="0" fontId="18" fillId="3" borderId="25" xfId="0" applyFont="1" applyFill="1" applyBorder="1" applyAlignment="1">
      <alignment horizontal="left" vertical="center" indent="1"/>
    </xf>
    <xf numFmtId="0" fontId="0" fillId="3" borderId="6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32" fillId="0" borderId="36" xfId="0" applyFont="1" applyBorder="1" applyAlignment="1">
      <alignment horizontal="center" vertical="center"/>
    </xf>
    <xf numFmtId="0" fontId="18" fillId="3" borderId="17" xfId="0" applyFont="1" applyFill="1" applyBorder="1" applyAlignment="1">
      <alignment horizontal="left" vertical="center" indent="1"/>
    </xf>
    <xf numFmtId="0" fontId="32" fillId="0" borderId="5" xfId="0" applyFont="1" applyFill="1" applyBorder="1" applyAlignment="1">
      <alignment horizontal="left" vertical="center" wrapText="1" indent="1"/>
    </xf>
    <xf numFmtId="0" fontId="41" fillId="0" borderId="5" xfId="0" applyFont="1" applyBorder="1" applyAlignment="1">
      <alignment horizontal="left" vertical="center" wrapText="1" indent="1"/>
    </xf>
    <xf numFmtId="0" fontId="41" fillId="0" borderId="28" xfId="0" applyFont="1" applyBorder="1" applyAlignment="1">
      <alignment horizontal="left" vertical="center" wrapText="1" indent="1"/>
    </xf>
    <xf numFmtId="0" fontId="42" fillId="0" borderId="0" xfId="0" applyFont="1" applyFill="1" applyBorder="1"/>
    <xf numFmtId="0" fontId="42" fillId="0" borderId="0" xfId="0" applyFont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1" fillId="0" borderId="35" xfId="0" applyFont="1" applyBorder="1" applyAlignment="1">
      <alignment vertical="center"/>
    </xf>
    <xf numFmtId="0" fontId="41" fillId="0" borderId="29" xfId="0" applyFont="1" applyBorder="1" applyAlignment="1">
      <alignment vertical="center"/>
    </xf>
    <xf numFmtId="0" fontId="41" fillId="0" borderId="5" xfId="0" applyFont="1" applyBorder="1" applyAlignment="1">
      <alignment vertical="center"/>
    </xf>
    <xf numFmtId="0" fontId="32" fillId="5" borderId="32" xfId="0" applyFont="1" applyFill="1" applyBorder="1" applyAlignment="1">
      <alignment horizontal="center" vertical="center"/>
    </xf>
    <xf numFmtId="0" fontId="32" fillId="5" borderId="32" xfId="0" applyFont="1" applyFill="1" applyBorder="1" applyAlignment="1">
      <alignment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5" xfId="0" applyFont="1" applyFill="1" applyBorder="1" applyAlignment="1">
      <alignment vertical="center"/>
    </xf>
    <xf numFmtId="0" fontId="32" fillId="5" borderId="5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27" fillId="0" borderId="0" xfId="0" applyFont="1" applyBorder="1"/>
    <xf numFmtId="0" fontId="27" fillId="3" borderId="18" xfId="0" applyFont="1" applyFill="1" applyBorder="1" applyAlignment="1">
      <alignment vertical="center"/>
    </xf>
    <xf numFmtId="0" fontId="27" fillId="0" borderId="0" xfId="0" applyFont="1"/>
    <xf numFmtId="0" fontId="45" fillId="0" borderId="18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32" fillId="0" borderId="5" xfId="2" applyFont="1" applyBorder="1" applyAlignment="1" applyProtection="1">
      <alignment horizontal="center" vertical="center"/>
      <protection locked="0"/>
    </xf>
    <xf numFmtId="0" fontId="32" fillId="0" borderId="5" xfId="2" applyFont="1" applyFill="1" applyBorder="1" applyAlignment="1" applyProtection="1">
      <alignment horizontal="center" vertical="center"/>
      <protection locked="0"/>
    </xf>
    <xf numFmtId="0" fontId="24" fillId="0" borderId="7" xfId="0" applyFont="1" applyBorder="1" applyAlignment="1">
      <alignment vertical="center"/>
    </xf>
    <xf numFmtId="0" fontId="46" fillId="0" borderId="0" xfId="0" applyFont="1" applyBorder="1"/>
    <xf numFmtId="0" fontId="46" fillId="0" borderId="0" xfId="0" applyFont="1"/>
    <xf numFmtId="0" fontId="16" fillId="0" borderId="20" xfId="0" applyFont="1" applyBorder="1" applyAlignment="1">
      <alignment vertical="center"/>
    </xf>
    <xf numFmtId="0" fontId="37" fillId="0" borderId="7" xfId="0" applyFont="1" applyBorder="1" applyAlignment="1">
      <alignment vertical="center"/>
    </xf>
    <xf numFmtId="0" fontId="39" fillId="0" borderId="0" xfId="0" applyFont="1" applyBorder="1"/>
    <xf numFmtId="0" fontId="39" fillId="0" borderId="0" xfId="0" applyFont="1"/>
    <xf numFmtId="0" fontId="32" fillId="0" borderId="5" xfId="2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vertical="center"/>
    </xf>
    <xf numFmtId="0" fontId="46" fillId="0" borderId="20" xfId="0" applyFont="1" applyBorder="1" applyAlignment="1">
      <alignment vertical="center"/>
    </xf>
    <xf numFmtId="0" fontId="47" fillId="3" borderId="18" xfId="0" applyFont="1" applyFill="1" applyBorder="1" applyAlignment="1">
      <alignment vertical="center"/>
    </xf>
    <xf numFmtId="0" fontId="19" fillId="0" borderId="5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center"/>
    </xf>
    <xf numFmtId="0" fontId="41" fillId="0" borderId="31" xfId="0" applyFont="1" applyBorder="1" applyAlignment="1">
      <alignment horizontal="left" vertical="center" indent="1"/>
    </xf>
    <xf numFmtId="0" fontId="43" fillId="0" borderId="33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 indent="1"/>
    </xf>
    <xf numFmtId="0" fontId="41" fillId="0" borderId="6" xfId="0" applyFont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41" fillId="0" borderId="31" xfId="0" applyFont="1" applyBorder="1" applyAlignment="1">
      <alignment horizontal="center" vertical="center"/>
    </xf>
    <xf numFmtId="0" fontId="41" fillId="0" borderId="26" xfId="2" applyFont="1" applyFill="1" applyBorder="1" applyAlignment="1">
      <alignment horizontal="center" vertical="center"/>
    </xf>
    <xf numFmtId="0" fontId="41" fillId="0" borderId="5" xfId="2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44" fillId="0" borderId="5" xfId="0" applyFont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1" fillId="0" borderId="29" xfId="0" applyFont="1" applyBorder="1" applyAlignment="1">
      <alignment horizontal="left" vertical="center" indent="1"/>
    </xf>
    <xf numFmtId="0" fontId="41" fillId="0" borderId="18" xfId="0" applyFont="1" applyBorder="1" applyAlignment="1">
      <alignment horizontal="left" vertical="center" indent="1"/>
    </xf>
    <xf numFmtId="0" fontId="41" fillId="0" borderId="18" xfId="0" applyFont="1" applyFill="1" applyBorder="1" applyAlignment="1">
      <alignment horizontal="left" vertical="center"/>
    </xf>
    <xf numFmtId="0" fontId="41" fillId="0" borderId="26" xfId="0" applyFont="1" applyFill="1" applyBorder="1" applyAlignment="1">
      <alignment horizontal="left" vertical="center"/>
    </xf>
    <xf numFmtId="0" fontId="43" fillId="0" borderId="30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left" vertical="center" indent="1"/>
    </xf>
    <xf numFmtId="0" fontId="41" fillId="0" borderId="34" xfId="0" applyFont="1" applyFill="1" applyBorder="1" applyAlignment="1">
      <alignment horizontal="left" vertical="center" indent="1"/>
    </xf>
    <xf numFmtId="0" fontId="8" fillId="0" borderId="31" xfId="0" applyFont="1" applyFill="1" applyBorder="1" applyAlignment="1">
      <alignment vertical="center"/>
    </xf>
    <xf numFmtId="0" fontId="41" fillId="0" borderId="31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47" fillId="3" borderId="19" xfId="0" applyFont="1" applyFill="1" applyBorder="1" applyAlignment="1">
      <alignment vertical="center"/>
    </xf>
    <xf numFmtId="0" fontId="16" fillId="0" borderId="50" xfId="0" applyFont="1" applyBorder="1" applyAlignment="1">
      <alignment horizontal="center" vertical="center"/>
    </xf>
    <xf numFmtId="0" fontId="37" fillId="0" borderId="35" xfId="2" applyFont="1" applyBorder="1" applyAlignment="1" applyProtection="1">
      <alignment horizontal="center" vertical="center"/>
      <protection locked="0"/>
    </xf>
    <xf numFmtId="0" fontId="47" fillId="3" borderId="49" xfId="0" applyFont="1" applyFill="1" applyBorder="1" applyAlignment="1">
      <alignment vertical="center"/>
    </xf>
    <xf numFmtId="0" fontId="52" fillId="6" borderId="45" xfId="0" applyFont="1" applyFill="1" applyBorder="1" applyAlignment="1">
      <alignment horizontal="center" vertical="center" wrapText="1"/>
    </xf>
    <xf numFmtId="0" fontId="45" fillId="3" borderId="0" xfId="2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  <xf numFmtId="0" fontId="50" fillId="0" borderId="0" xfId="0" applyFont="1" applyFill="1" applyBorder="1"/>
    <xf numFmtId="0" fontId="51" fillId="0" borderId="0" xfId="0" applyFont="1" applyFill="1" applyBorder="1"/>
    <xf numFmtId="0" fontId="31" fillId="0" borderId="1" xfId="0" applyFont="1" applyBorder="1" applyAlignment="1">
      <alignment horizontal="center" vertical="center"/>
    </xf>
    <xf numFmtId="0" fontId="19" fillId="0" borderId="2" xfId="0" applyFont="1" applyFill="1" applyBorder="1"/>
    <xf numFmtId="0" fontId="32" fillId="0" borderId="5" xfId="0" applyFont="1" applyFill="1" applyBorder="1" applyAlignment="1">
      <alignment vertical="center"/>
    </xf>
    <xf numFmtId="0" fontId="19" fillId="0" borderId="0" xfId="0" applyFont="1" applyFill="1" applyBorder="1"/>
    <xf numFmtId="0" fontId="19" fillId="0" borderId="0" xfId="0" applyFont="1" applyFill="1"/>
    <xf numFmtId="0" fontId="34" fillId="0" borderId="20" xfId="0" applyFont="1" applyFill="1" applyBorder="1" applyAlignment="1">
      <alignment horizontal="center" vertical="center"/>
    </xf>
    <xf numFmtId="164" fontId="32" fillId="0" borderId="5" xfId="0" applyNumberFormat="1" applyFont="1" applyFill="1" applyBorder="1" applyAlignment="1">
      <alignment horizontal="center" vertical="center"/>
    </xf>
    <xf numFmtId="165" fontId="49" fillId="0" borderId="5" xfId="0" applyNumberFormat="1" applyFont="1" applyFill="1" applyBorder="1" applyAlignment="1">
      <alignment horizontal="center" vertical="center"/>
    </xf>
    <xf numFmtId="164" fontId="32" fillId="0" borderId="26" xfId="0" applyNumberFormat="1" applyFont="1" applyFill="1" applyBorder="1" applyAlignment="1">
      <alignment horizontal="center" vertical="center"/>
    </xf>
    <xf numFmtId="164" fontId="32" fillId="0" borderId="19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4" fillId="0" borderId="20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11" fontId="18" fillId="0" borderId="24" xfId="0" applyNumberFormat="1" applyFont="1" applyBorder="1" applyAlignment="1">
      <alignment vertical="center"/>
    </xf>
    <xf numFmtId="11" fontId="18" fillId="0" borderId="20" xfId="0" applyNumberFormat="1" applyFont="1" applyBorder="1" applyAlignment="1">
      <alignment vertical="center"/>
    </xf>
    <xf numFmtId="11" fontId="24" fillId="0" borderId="20" xfId="0" applyNumberFormat="1" applyFont="1" applyBorder="1" applyAlignment="1">
      <alignment horizontal="left" vertical="center"/>
    </xf>
    <xf numFmtId="11" fontId="15" fillId="0" borderId="20" xfId="0" applyNumberFormat="1" applyFont="1" applyBorder="1" applyAlignment="1">
      <alignment vertical="center"/>
    </xf>
    <xf numFmtId="11" fontId="34" fillId="0" borderId="21" xfId="0" applyNumberFormat="1" applyFont="1" applyBorder="1" applyAlignment="1">
      <alignment horizontal="center" vertical="center"/>
    </xf>
    <xf numFmtId="11" fontId="15" fillId="0" borderId="0" xfId="0" applyNumberFormat="1" applyFont="1" applyAlignment="1">
      <alignment vertical="center"/>
    </xf>
    <xf numFmtId="0" fontId="44" fillId="0" borderId="32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/>
    </xf>
    <xf numFmtId="0" fontId="36" fillId="0" borderId="48" xfId="0" applyFont="1" applyBorder="1" applyAlignment="1">
      <alignment horizontal="center" vertical="center"/>
    </xf>
    <xf numFmtId="0" fontId="16" fillId="0" borderId="48" xfId="2" applyFont="1" applyBorder="1" applyAlignment="1" applyProtection="1">
      <alignment horizontal="center" vertical="center"/>
      <protection locked="0"/>
    </xf>
    <xf numFmtId="0" fontId="32" fillId="0" borderId="48" xfId="0" applyFont="1" applyBorder="1" applyAlignment="1">
      <alignment horizontal="center" vertical="center"/>
    </xf>
    <xf numFmtId="0" fontId="32" fillId="0" borderId="48" xfId="0" applyFont="1" applyBorder="1" applyAlignment="1">
      <alignment vertical="center"/>
    </xf>
    <xf numFmtId="0" fontId="16" fillId="0" borderId="51" xfId="0" applyFont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2" applyFont="1" applyFill="1" applyBorder="1" applyAlignment="1" applyProtection="1">
      <alignment horizontal="center" vertical="center"/>
      <protection locked="0"/>
    </xf>
    <xf numFmtId="0" fontId="16" fillId="0" borderId="5" xfId="0" applyFont="1" applyFill="1" applyBorder="1" applyAlignment="1">
      <alignment horizontal="center" vertical="center"/>
    </xf>
    <xf numFmtId="0" fontId="38" fillId="0" borderId="26" xfId="2" applyFont="1" applyFill="1" applyBorder="1" applyAlignment="1">
      <alignment horizontal="center" vertical="center"/>
    </xf>
    <xf numFmtId="0" fontId="38" fillId="0" borderId="5" xfId="2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vertical="center" indent="1"/>
    </xf>
    <xf numFmtId="0" fontId="18" fillId="0" borderId="18" xfId="0" applyFont="1" applyFill="1" applyBorder="1" applyAlignment="1">
      <alignment vertical="center"/>
    </xf>
    <xf numFmtId="0" fontId="19" fillId="0" borderId="14" xfId="0" applyFont="1" applyBorder="1" applyAlignment="1">
      <alignment horizontal="left" vertical="top" wrapText="1"/>
    </xf>
    <xf numFmtId="0" fontId="43" fillId="0" borderId="4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9" fillId="0" borderId="5" xfId="0" applyFont="1" applyBorder="1"/>
    <xf numFmtId="0" fontId="19" fillId="0" borderId="5" xfId="0" applyFont="1" applyFill="1" applyBorder="1"/>
    <xf numFmtId="0" fontId="16" fillId="0" borderId="5" xfId="0" applyFont="1" applyBorder="1" applyAlignment="1">
      <alignment horizontal="center" vertical="center"/>
    </xf>
    <xf numFmtId="0" fontId="32" fillId="0" borderId="4" xfId="0" applyFont="1" applyFill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54" fillId="2" borderId="4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vertical="center"/>
    </xf>
    <xf numFmtId="0" fontId="26" fillId="2" borderId="42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3" fillId="3" borderId="18" xfId="2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vertical="center"/>
    </xf>
    <xf numFmtId="0" fontId="55" fillId="3" borderId="18" xfId="2" applyFont="1" applyFill="1" applyBorder="1" applyAlignment="1" applyProtection="1">
      <alignment horizontal="center" vertical="center"/>
      <protection locked="0"/>
    </xf>
    <xf numFmtId="0" fontId="18" fillId="0" borderId="48" xfId="2" applyFont="1" applyBorder="1" applyAlignment="1" applyProtection="1">
      <alignment horizontal="center" vertical="center"/>
      <protection locked="0"/>
    </xf>
    <xf numFmtId="0" fontId="53" fillId="0" borderId="18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41" fillId="5" borderId="5" xfId="0" applyFont="1" applyFill="1" applyBorder="1" applyAlignment="1">
      <alignment horizontal="center" vertical="center" wrapText="1"/>
    </xf>
    <xf numFmtId="0" fontId="41" fillId="0" borderId="29" xfId="0" applyFont="1" applyFill="1" applyBorder="1" applyAlignment="1">
      <alignment horizontal="left" vertical="center"/>
    </xf>
    <xf numFmtId="0" fontId="43" fillId="5" borderId="30" xfId="0" applyFont="1" applyFill="1" applyBorder="1" applyAlignment="1">
      <alignment horizontal="center" vertical="center"/>
    </xf>
    <xf numFmtId="0" fontId="41" fillId="5" borderId="29" xfId="0" applyFont="1" applyFill="1" applyBorder="1" applyAlignment="1">
      <alignment horizontal="left" vertical="center"/>
    </xf>
    <xf numFmtId="0" fontId="41" fillId="5" borderId="18" xfId="0" applyFont="1" applyFill="1" applyBorder="1" applyAlignment="1">
      <alignment horizontal="left" vertical="center"/>
    </xf>
    <xf numFmtId="0" fontId="44" fillId="5" borderId="5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56" fillId="0" borderId="17" xfId="0" applyFont="1" applyFill="1" applyBorder="1" applyAlignment="1">
      <alignment vertical="center"/>
    </xf>
    <xf numFmtId="0" fontId="51" fillId="0" borderId="0" xfId="0" applyFont="1"/>
    <xf numFmtId="0" fontId="7" fillId="6" borderId="2" xfId="0" applyFont="1" applyFill="1" applyBorder="1" applyAlignment="1">
      <alignment horizontal="left" vertical="center" indent="1"/>
    </xf>
    <xf numFmtId="0" fontId="10" fillId="6" borderId="6" xfId="0" applyFont="1" applyFill="1" applyBorder="1" applyAlignment="1">
      <alignment vertical="center"/>
    </xf>
    <xf numFmtId="0" fontId="57" fillId="6" borderId="5" xfId="0" applyFont="1" applyFill="1" applyBorder="1" applyAlignment="1">
      <alignment horizontal="center" vertical="center"/>
    </xf>
    <xf numFmtId="0" fontId="58" fillId="6" borderId="53" xfId="2" applyFont="1" applyFill="1" applyBorder="1" applyAlignment="1">
      <alignment horizontal="center" vertical="center"/>
    </xf>
    <xf numFmtId="0" fontId="59" fillId="6" borderId="54" xfId="2" applyFont="1" applyFill="1" applyBorder="1" applyAlignment="1">
      <alignment horizontal="center" vertical="center"/>
    </xf>
    <xf numFmtId="0" fontId="60" fillId="6" borderId="54" xfId="2" applyFont="1" applyFill="1" applyBorder="1" applyAlignment="1" applyProtection="1">
      <alignment horizontal="center" vertical="center"/>
    </xf>
    <xf numFmtId="0" fontId="58" fillId="6" borderId="54" xfId="2" applyFont="1" applyFill="1" applyBorder="1" applyAlignment="1">
      <alignment horizontal="center" vertical="center"/>
    </xf>
    <xf numFmtId="0" fontId="58" fillId="6" borderId="4" xfId="2" applyFont="1" applyFill="1" applyBorder="1" applyAlignment="1">
      <alignment horizontal="center" vertical="center"/>
    </xf>
    <xf numFmtId="0" fontId="58" fillId="6" borderId="39" xfId="2" applyFont="1" applyFill="1" applyBorder="1" applyAlignment="1">
      <alignment horizontal="center" vertical="center"/>
    </xf>
    <xf numFmtId="0" fontId="43" fillId="0" borderId="33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vertical="center"/>
    </xf>
    <xf numFmtId="0" fontId="41" fillId="0" borderId="6" xfId="0" applyFont="1" applyFill="1" applyBorder="1" applyAlignment="1">
      <alignment horizontal="center" vertical="center"/>
    </xf>
    <xf numFmtId="0" fontId="9" fillId="0" borderId="5" xfId="2" applyFont="1" applyFill="1" applyBorder="1" applyAlignment="1" applyProtection="1">
      <alignment horizontal="center" vertical="center"/>
      <protection locked="0"/>
    </xf>
    <xf numFmtId="0" fontId="41" fillId="0" borderId="35" xfId="2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1" fillId="0" borderId="26" xfId="2" applyFont="1" applyBorder="1" applyAlignment="1">
      <alignment horizontal="center" vertical="center"/>
    </xf>
    <xf numFmtId="0" fontId="41" fillId="0" borderId="5" xfId="2" applyFont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41" fillId="5" borderId="26" xfId="2" applyFont="1" applyFill="1" applyBorder="1" applyAlignment="1">
      <alignment horizontal="center" vertical="center"/>
    </xf>
    <xf numFmtId="0" fontId="41" fillId="5" borderId="5" xfId="2" applyFont="1" applyFill="1" applyBorder="1" applyAlignment="1">
      <alignment horizontal="center" vertical="center"/>
    </xf>
    <xf numFmtId="0" fontId="41" fillId="0" borderId="35" xfId="2" applyFont="1" applyBorder="1" applyAlignment="1">
      <alignment horizontal="center" vertical="center"/>
    </xf>
    <xf numFmtId="0" fontId="41" fillId="0" borderId="5" xfId="2" applyFont="1" applyFill="1" applyBorder="1" applyAlignment="1" applyProtection="1">
      <alignment horizontal="center" vertical="center"/>
    </xf>
    <xf numFmtId="0" fontId="41" fillId="0" borderId="35" xfId="2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>
      <alignment horizontal="left" vertical="center" indent="1"/>
    </xf>
    <xf numFmtId="0" fontId="10" fillId="2" borderId="18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8" fillId="2" borderId="0" xfId="2" applyFont="1" applyFill="1" applyBorder="1" applyAlignment="1">
      <alignment horizontal="center" vertical="center"/>
    </xf>
    <xf numFmtId="0" fontId="61" fillId="2" borderId="0" xfId="2" applyFont="1" applyFill="1" applyBorder="1" applyAlignment="1" applyProtection="1">
      <alignment horizontal="center" vertical="center"/>
      <protection locked="0"/>
    </xf>
    <xf numFmtId="0" fontId="58" fillId="2" borderId="53" xfId="2" applyFont="1" applyFill="1" applyBorder="1" applyAlignment="1">
      <alignment horizontal="center" vertical="center"/>
    </xf>
    <xf numFmtId="0" fontId="58" fillId="2" borderId="5" xfId="2" applyFont="1" applyFill="1" applyBorder="1" applyAlignment="1">
      <alignment horizontal="center" vertical="center"/>
    </xf>
    <xf numFmtId="0" fontId="58" fillId="2" borderId="35" xfId="2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left" vertical="center" indent="1"/>
    </xf>
    <xf numFmtId="0" fontId="41" fillId="0" borderId="31" xfId="0" applyFont="1" applyFill="1" applyBorder="1" applyAlignment="1">
      <alignment horizontal="left" vertical="center" indent="1"/>
    </xf>
    <xf numFmtId="0" fontId="9" fillId="0" borderId="5" xfId="2" applyFont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>
      <alignment horizontal="left" vertical="center" indent="1"/>
    </xf>
    <xf numFmtId="0" fontId="10" fillId="2" borderId="6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8" fillId="2" borderId="29" xfId="2" applyFont="1" applyFill="1" applyBorder="1" applyAlignment="1">
      <alignment horizontal="center" vertical="center"/>
    </xf>
    <xf numFmtId="0" fontId="58" fillId="2" borderId="19" xfId="2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43" fillId="0" borderId="47" xfId="0" applyFont="1" applyBorder="1" applyAlignment="1">
      <alignment horizontal="center" vertical="center"/>
    </xf>
    <xf numFmtId="0" fontId="41" fillId="0" borderId="20" xfId="0" applyFont="1" applyBorder="1" applyAlignment="1">
      <alignment horizontal="left" vertical="center" indent="1"/>
    </xf>
    <xf numFmtId="0" fontId="8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9" fillId="0" borderId="28" xfId="2" applyFont="1" applyFill="1" applyBorder="1" applyAlignment="1" applyProtection="1">
      <alignment horizontal="center" vertical="center"/>
      <protection locked="0"/>
    </xf>
    <xf numFmtId="0" fontId="19" fillId="0" borderId="37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0" fillId="0" borderId="0" xfId="0" applyFont="1"/>
    <xf numFmtId="0" fontId="37" fillId="8" borderId="0" xfId="0" applyFont="1" applyFill="1" applyBorder="1"/>
    <xf numFmtId="0" fontId="0" fillId="8" borderId="0" xfId="0" applyFont="1" applyFill="1" applyBorder="1"/>
    <xf numFmtId="0" fontId="16" fillId="0" borderId="32" xfId="0" applyFont="1" applyFill="1" applyBorder="1" applyAlignment="1">
      <alignment horizontal="center" vertical="center"/>
    </xf>
    <xf numFmtId="0" fontId="31" fillId="0" borderId="0" xfId="0" applyFont="1"/>
    <xf numFmtId="0" fontId="1" fillId="0" borderId="0" xfId="0" applyFont="1" applyAlignment="1">
      <alignment vertical="center"/>
    </xf>
    <xf numFmtId="0" fontId="41" fillId="0" borderId="5" xfId="0" applyFont="1" applyFill="1" applyBorder="1" applyAlignment="1">
      <alignment horizontal="left" vertical="center" wrapText="1" indent="1"/>
    </xf>
    <xf numFmtId="0" fontId="32" fillId="0" borderId="5" xfId="0" applyFont="1" applyBorder="1" applyAlignment="1">
      <alignment horizontal="left" vertical="center" wrapText="1"/>
    </xf>
    <xf numFmtId="164" fontId="32" fillId="0" borderId="0" xfId="0" applyNumberFormat="1" applyFont="1" applyBorder="1" applyAlignment="1">
      <alignment horizontal="center" vertical="center"/>
    </xf>
    <xf numFmtId="164" fontId="32" fillId="0" borderId="55" xfId="0" applyNumberFormat="1" applyFont="1" applyBorder="1" applyAlignment="1">
      <alignment horizontal="center" vertical="center"/>
    </xf>
    <xf numFmtId="165" fontId="49" fillId="0" borderId="29" xfId="0" applyNumberFormat="1" applyFont="1" applyFill="1" applyBorder="1" applyAlignment="1">
      <alignment horizontal="center" vertical="center"/>
    </xf>
    <xf numFmtId="165" fontId="32" fillId="0" borderId="26" xfId="0" applyNumberFormat="1" applyFont="1" applyFill="1" applyBorder="1" applyAlignment="1">
      <alignment horizontal="center" vertical="center"/>
    </xf>
    <xf numFmtId="165" fontId="32" fillId="0" borderId="19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/>
    </xf>
    <xf numFmtId="0" fontId="16" fillId="0" borderId="5" xfId="2" applyFont="1" applyBorder="1" applyAlignment="1" applyProtection="1">
      <alignment horizontal="center" vertical="center"/>
      <protection locked="0"/>
    </xf>
    <xf numFmtId="0" fontId="47" fillId="3" borderId="6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top"/>
    </xf>
    <xf numFmtId="0" fontId="31" fillId="0" borderId="23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5" borderId="18" xfId="0" applyFont="1" applyFill="1" applyBorder="1" applyAlignment="1">
      <alignment horizontal="center" vertical="center" wrapText="1"/>
    </xf>
    <xf numFmtId="0" fontId="16" fillId="8" borderId="5" xfId="2" applyFont="1" applyFill="1" applyBorder="1" applyAlignment="1" applyProtection="1">
      <alignment horizontal="center" vertical="center"/>
      <protection locked="0"/>
    </xf>
    <xf numFmtId="0" fontId="19" fillId="0" borderId="29" xfId="0" applyFont="1" applyFill="1" applyBorder="1" applyAlignment="1">
      <alignment horizontal="left" vertical="center" wrapText="1" indent="1"/>
    </xf>
    <xf numFmtId="0" fontId="19" fillId="0" borderId="26" xfId="0" applyFont="1" applyFill="1" applyBorder="1" applyAlignment="1">
      <alignment horizontal="left" vertical="center" wrapText="1" indent="1"/>
    </xf>
    <xf numFmtId="0" fontId="41" fillId="0" borderId="5" xfId="0" applyFont="1" applyBorder="1" applyAlignment="1">
      <alignment horizontal="center" vertical="center"/>
    </xf>
    <xf numFmtId="0" fontId="48" fillId="6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32" fillId="8" borderId="5" xfId="0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 wrapText="1"/>
    </xf>
    <xf numFmtId="0" fontId="32" fillId="8" borderId="5" xfId="0" applyFont="1" applyFill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/>
    </xf>
    <xf numFmtId="0" fontId="32" fillId="0" borderId="26" xfId="2" applyFont="1" applyFill="1" applyBorder="1" applyAlignment="1">
      <alignment horizontal="center" vertical="center"/>
    </xf>
    <xf numFmtId="0" fontId="24" fillId="4" borderId="44" xfId="0" applyFont="1" applyFill="1" applyBorder="1" applyAlignment="1">
      <alignment horizontal="center" vertical="center" wrapText="1"/>
    </xf>
    <xf numFmtId="0" fontId="16" fillId="4" borderId="44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49" fontId="32" fillId="0" borderId="5" xfId="0" applyNumberFormat="1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/>
    </xf>
    <xf numFmtId="0" fontId="54" fillId="2" borderId="38" xfId="0" applyFont="1" applyFill="1" applyBorder="1" applyAlignment="1">
      <alignment horizontal="center" vertical="center" wrapText="1"/>
    </xf>
    <xf numFmtId="0" fontId="47" fillId="3" borderId="18" xfId="0" applyFont="1" applyFill="1" applyBorder="1" applyAlignment="1">
      <alignment horizontal="center" vertical="center"/>
    </xf>
    <xf numFmtId="0" fontId="19" fillId="0" borderId="5" xfId="2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0" borderId="5" xfId="2" applyFont="1" applyBorder="1" applyAlignment="1" applyProtection="1">
      <alignment horizontal="center" vertical="center"/>
      <protection locked="0"/>
    </xf>
    <xf numFmtId="0" fontId="0" fillId="3" borderId="6" xfId="0" applyFont="1" applyFill="1" applyBorder="1" applyAlignment="1">
      <alignment vertical="center"/>
    </xf>
    <xf numFmtId="0" fontId="62" fillId="0" borderId="5" xfId="2" applyFont="1" applyFill="1" applyBorder="1" applyAlignment="1">
      <alignment horizontal="center" vertical="center"/>
    </xf>
    <xf numFmtId="0" fontId="62" fillId="0" borderId="26" xfId="2" applyFont="1" applyFill="1" applyBorder="1" applyAlignment="1">
      <alignment horizontal="center" vertical="center"/>
    </xf>
    <xf numFmtId="0" fontId="19" fillId="0" borderId="48" xfId="2" applyFont="1" applyBorder="1" applyAlignment="1" applyProtection="1">
      <alignment horizontal="center" vertical="center"/>
      <protection locked="0"/>
    </xf>
    <xf numFmtId="0" fontId="29" fillId="3" borderId="14" xfId="0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 indent="1"/>
    </xf>
    <xf numFmtId="0" fontId="18" fillId="0" borderId="18" xfId="0" applyFont="1" applyFill="1" applyBorder="1" applyAlignment="1">
      <alignment horizontal="left" vertical="center" indent="1"/>
    </xf>
    <xf numFmtId="0" fontId="30" fillId="0" borderId="1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left" vertical="center"/>
    </xf>
    <xf numFmtId="0" fontId="24" fillId="6" borderId="41" xfId="0" applyFont="1" applyFill="1" applyBorder="1" applyAlignment="1">
      <alignment horizontal="center" vertical="center"/>
    </xf>
    <xf numFmtId="0" fontId="24" fillId="6" borderId="42" xfId="0" applyFont="1" applyFill="1" applyBorder="1" applyAlignment="1">
      <alignment horizontal="center" vertical="center"/>
    </xf>
    <xf numFmtId="0" fontId="24" fillId="6" borderId="43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56" fillId="0" borderId="18" xfId="0" applyFont="1" applyBorder="1" applyAlignment="1">
      <alignment vertical="center"/>
    </xf>
    <xf numFmtId="0" fontId="28" fillId="3" borderId="14" xfId="0" applyFont="1" applyFill="1" applyBorder="1" applyAlignment="1">
      <alignment horizontal="center" vertical="center"/>
    </xf>
    <xf numFmtId="0" fontId="56" fillId="0" borderId="17" xfId="0" applyFont="1" applyFill="1" applyBorder="1" applyAlignment="1">
      <alignment horizontal="left" vertical="center" indent="1"/>
    </xf>
    <xf numFmtId="0" fontId="56" fillId="0" borderId="18" xfId="0" applyFont="1" applyFill="1" applyBorder="1" applyAlignment="1">
      <alignment horizontal="left" vertical="center" indent="1"/>
    </xf>
    <xf numFmtId="0" fontId="53" fillId="0" borderId="17" xfId="0" applyFont="1" applyFill="1" applyBorder="1" applyAlignment="1">
      <alignment horizontal="left" vertical="center" indent="1"/>
    </xf>
    <xf numFmtId="0" fontId="53" fillId="0" borderId="18" xfId="0" applyFont="1" applyFill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0" fontId="17" fillId="4" borderId="17" xfId="0" applyFont="1" applyFill="1" applyBorder="1" applyAlignment="1">
      <alignment horizontal="left" vertical="center"/>
    </xf>
    <xf numFmtId="0" fontId="17" fillId="4" borderId="18" xfId="0" applyFont="1" applyFill="1" applyBorder="1" applyAlignment="1">
      <alignment horizontal="left" vertical="center"/>
    </xf>
    <xf numFmtId="0" fontId="17" fillId="4" borderId="19" xfId="0" applyFont="1" applyFill="1" applyBorder="1" applyAlignment="1">
      <alignment horizontal="left" vertical="center"/>
    </xf>
    <xf numFmtId="0" fontId="19" fillId="5" borderId="29" xfId="0" applyFont="1" applyFill="1" applyBorder="1" applyAlignment="1">
      <alignment horizontal="left" vertical="center" wrapText="1" indent="1"/>
    </xf>
    <xf numFmtId="0" fontId="19" fillId="5" borderId="26" xfId="0" applyFont="1" applyFill="1" applyBorder="1" applyAlignment="1">
      <alignment horizontal="left" vertical="center" wrapText="1" indent="1"/>
    </xf>
    <xf numFmtId="0" fontId="17" fillId="0" borderId="17" xfId="0" applyFont="1" applyFill="1" applyBorder="1" applyAlignment="1">
      <alignment horizontal="left" vertical="top"/>
    </xf>
    <xf numFmtId="0" fontId="17" fillId="0" borderId="18" xfId="0" applyFont="1" applyFill="1" applyBorder="1" applyAlignment="1">
      <alignment horizontal="left" vertical="top"/>
    </xf>
    <xf numFmtId="0" fontId="17" fillId="0" borderId="26" xfId="0" applyFont="1" applyFill="1" applyBorder="1" applyAlignment="1">
      <alignment horizontal="left" vertical="top"/>
    </xf>
    <xf numFmtId="0" fontId="10" fillId="0" borderId="17" xfId="0" applyFont="1" applyFill="1" applyBorder="1" applyAlignment="1">
      <alignment horizontal="left" vertical="center" wrapText="1" indent="1"/>
    </xf>
    <xf numFmtId="0" fontId="10" fillId="0" borderId="18" xfId="0" applyFont="1" applyFill="1" applyBorder="1" applyAlignment="1">
      <alignment horizontal="left" vertical="center" wrapText="1" indent="1"/>
    </xf>
    <xf numFmtId="0" fontId="10" fillId="0" borderId="26" xfId="0" applyFont="1" applyFill="1" applyBorder="1" applyAlignment="1">
      <alignment horizontal="left" vertical="center" wrapText="1" indent="1"/>
    </xf>
    <xf numFmtId="0" fontId="24" fillId="5" borderId="17" xfId="0" applyFont="1" applyFill="1" applyBorder="1" applyAlignment="1">
      <alignment horizontal="left" vertical="top" wrapText="1"/>
    </xf>
    <xf numFmtId="0" fontId="24" fillId="5" borderId="18" xfId="0" applyFont="1" applyFill="1" applyBorder="1" applyAlignment="1">
      <alignment horizontal="left" vertical="top"/>
    </xf>
    <xf numFmtId="0" fontId="24" fillId="5" borderId="26" xfId="0" applyFont="1" applyFill="1" applyBorder="1" applyAlignment="1">
      <alignment horizontal="left" vertical="top"/>
    </xf>
    <xf numFmtId="0" fontId="24" fillId="0" borderId="17" xfId="0" applyFont="1" applyFill="1" applyBorder="1" applyAlignment="1">
      <alignment horizontal="left" vertical="top" wrapText="1"/>
    </xf>
    <xf numFmtId="0" fontId="24" fillId="0" borderId="18" xfId="0" applyFont="1" applyFill="1" applyBorder="1" applyAlignment="1">
      <alignment horizontal="left" vertical="top"/>
    </xf>
    <xf numFmtId="0" fontId="24" fillId="0" borderId="26" xfId="0" applyFont="1" applyFill="1" applyBorder="1" applyAlignment="1">
      <alignment horizontal="left" vertical="top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26" xfId="0" applyFont="1" applyFill="1" applyBorder="1" applyAlignment="1">
      <alignment horizontal="left" vertical="center" wrapText="1"/>
    </xf>
    <xf numFmtId="0" fontId="56" fillId="0" borderId="5" xfId="0" applyFont="1" applyFill="1" applyBorder="1" applyAlignment="1">
      <alignment horizontal="left" vertical="top"/>
    </xf>
    <xf numFmtId="0" fontId="24" fillId="0" borderId="17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24" fillId="0" borderId="26" xfId="0" applyFont="1" applyFill="1" applyBorder="1" applyAlignment="1">
      <alignment horizontal="left" vertical="center" wrapText="1"/>
    </xf>
    <xf numFmtId="0" fontId="19" fillId="8" borderId="29" xfId="0" applyFont="1" applyFill="1" applyBorder="1" applyAlignment="1">
      <alignment horizontal="left" vertical="center" wrapText="1" indent="1"/>
    </xf>
    <xf numFmtId="0" fontId="19" fillId="8" borderId="26" xfId="0" applyFont="1" applyFill="1" applyBorder="1" applyAlignment="1">
      <alignment horizontal="left" vertical="center" wrapText="1" indent="1"/>
    </xf>
    <xf numFmtId="0" fontId="32" fillId="5" borderId="29" xfId="0" applyFont="1" applyFill="1" applyBorder="1" applyAlignment="1">
      <alignment horizontal="left" vertical="center" wrapText="1" indent="1"/>
    </xf>
    <xf numFmtId="0" fontId="32" fillId="5" borderId="26" xfId="0" applyFont="1" applyFill="1" applyBorder="1" applyAlignment="1">
      <alignment horizontal="left" vertical="center" wrapText="1" indent="1"/>
    </xf>
    <xf numFmtId="0" fontId="53" fillId="0" borderId="17" xfId="0" applyFont="1" applyBorder="1" applyAlignment="1">
      <alignment horizontal="left" vertical="center"/>
    </xf>
    <xf numFmtId="0" fontId="53" fillId="0" borderId="18" xfId="0" applyFont="1" applyBorder="1" applyAlignment="1">
      <alignment horizontal="left" vertical="center"/>
    </xf>
    <xf numFmtId="0" fontId="38" fillId="0" borderId="18" xfId="0" applyFont="1" applyFill="1" applyBorder="1" applyAlignment="1">
      <alignment horizontal="left" vertical="center" wrapText="1" indent="1"/>
    </xf>
    <xf numFmtId="0" fontId="38" fillId="0" borderId="26" xfId="0" applyFont="1" applyFill="1" applyBorder="1" applyAlignment="1">
      <alignment horizontal="left" vertical="center" wrapText="1" indent="1"/>
    </xf>
    <xf numFmtId="0" fontId="10" fillId="8" borderId="17" xfId="0" applyFont="1" applyFill="1" applyBorder="1" applyAlignment="1">
      <alignment horizontal="left" vertical="center" wrapText="1" indent="1"/>
    </xf>
    <xf numFmtId="0" fontId="10" fillId="8" borderId="18" xfId="0" applyFont="1" applyFill="1" applyBorder="1" applyAlignment="1">
      <alignment horizontal="left" vertical="center" wrapText="1" indent="1"/>
    </xf>
    <xf numFmtId="0" fontId="10" fillId="8" borderId="26" xfId="0" applyFont="1" applyFill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2" fillId="5" borderId="17" xfId="0" applyFont="1" applyFill="1" applyBorder="1" applyAlignment="1">
      <alignment horizontal="left" vertical="top"/>
    </xf>
    <xf numFmtId="0" fontId="32" fillId="5" borderId="18" xfId="0" applyFont="1" applyFill="1" applyBorder="1" applyAlignment="1">
      <alignment horizontal="left" vertical="top"/>
    </xf>
    <xf numFmtId="0" fontId="32" fillId="5" borderId="26" xfId="0" applyFont="1" applyFill="1" applyBorder="1" applyAlignment="1">
      <alignment horizontal="left" vertical="top"/>
    </xf>
    <xf numFmtId="0" fontId="32" fillId="5" borderId="17" xfId="0" applyFont="1" applyFill="1" applyBorder="1" applyAlignment="1">
      <alignment horizontal="left" vertical="top" wrapText="1"/>
    </xf>
    <xf numFmtId="0" fontId="17" fillId="0" borderId="29" xfId="0" applyFont="1" applyFill="1" applyBorder="1" applyAlignment="1">
      <alignment horizontal="left" vertical="top" wrapText="1"/>
    </xf>
    <xf numFmtId="0" fontId="32" fillId="0" borderId="18" xfId="2" applyFont="1" applyFill="1" applyBorder="1" applyAlignment="1">
      <alignment horizontal="left" vertical="top"/>
    </xf>
    <xf numFmtId="0" fontId="32" fillId="0" borderId="26" xfId="2" applyFont="1" applyFill="1" applyBorder="1" applyAlignment="1">
      <alignment horizontal="left" vertical="top"/>
    </xf>
    <xf numFmtId="0" fontId="32" fillId="0" borderId="29" xfId="2" applyFont="1" applyFill="1" applyBorder="1" applyAlignment="1">
      <alignment horizontal="left" vertical="top" wrapText="1"/>
    </xf>
    <xf numFmtId="0" fontId="24" fillId="8" borderId="17" xfId="0" applyFont="1" applyFill="1" applyBorder="1" applyAlignment="1">
      <alignment horizontal="left" vertical="center" wrapText="1"/>
    </xf>
    <xf numFmtId="0" fontId="24" fillId="8" borderId="18" xfId="0" applyFont="1" applyFill="1" applyBorder="1" applyAlignment="1">
      <alignment horizontal="left" vertical="center" wrapText="1"/>
    </xf>
    <xf numFmtId="0" fontId="24" fillId="8" borderId="26" xfId="0" applyFont="1" applyFill="1" applyBorder="1" applyAlignment="1">
      <alignment horizontal="left" vertical="center" wrapText="1"/>
    </xf>
    <xf numFmtId="0" fontId="41" fillId="7" borderId="17" xfId="0" applyFont="1" applyFill="1" applyBorder="1" applyAlignment="1">
      <alignment horizontal="left" vertical="top"/>
    </xf>
    <xf numFmtId="0" fontId="41" fillId="7" borderId="18" xfId="0" applyFont="1" applyFill="1" applyBorder="1" applyAlignment="1">
      <alignment horizontal="left" vertical="top"/>
    </xf>
    <xf numFmtId="0" fontId="41" fillId="7" borderId="26" xfId="0" applyFont="1" applyFill="1" applyBorder="1" applyAlignment="1">
      <alignment horizontal="left" vertical="top"/>
    </xf>
    <xf numFmtId="0" fontId="17" fillId="0" borderId="17" xfId="0" applyFont="1" applyFill="1" applyBorder="1" applyAlignment="1">
      <alignment horizontal="left" vertical="top" wrapText="1"/>
    </xf>
    <xf numFmtId="0" fontId="32" fillId="0" borderId="5" xfId="2" applyFont="1" applyFill="1" applyBorder="1" applyAlignment="1">
      <alignment horizontal="left" vertical="top" wrapText="1"/>
    </xf>
    <xf numFmtId="0" fontId="9" fillId="0" borderId="17" xfId="0" applyFont="1" applyFill="1" applyBorder="1" applyAlignment="1">
      <alignment horizontal="left" vertical="top" wrapText="1"/>
    </xf>
    <xf numFmtId="0" fontId="9" fillId="0" borderId="18" xfId="0" applyFont="1" applyFill="1" applyBorder="1" applyAlignment="1">
      <alignment horizontal="left" vertical="top" wrapText="1"/>
    </xf>
    <xf numFmtId="0" fontId="9" fillId="0" borderId="26" xfId="0" applyFont="1" applyFill="1" applyBorder="1" applyAlignment="1">
      <alignment horizontal="left" vertical="top" wrapText="1"/>
    </xf>
    <xf numFmtId="0" fontId="32" fillId="0" borderId="17" xfId="0" applyFont="1" applyFill="1" applyBorder="1" applyAlignment="1">
      <alignment horizontal="left" vertical="top" wrapText="1"/>
    </xf>
    <xf numFmtId="0" fontId="32" fillId="0" borderId="18" xfId="0" applyFont="1" applyFill="1" applyBorder="1" applyAlignment="1">
      <alignment horizontal="left" vertical="top" wrapText="1"/>
    </xf>
    <xf numFmtId="0" fontId="32" fillId="0" borderId="26" xfId="0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top" wrapText="1"/>
    </xf>
    <xf numFmtId="0" fontId="38" fillId="0" borderId="17" xfId="0" applyFont="1" applyFill="1" applyBorder="1" applyAlignment="1">
      <alignment horizontal="left" vertical="center" wrapText="1" indent="1"/>
    </xf>
    <xf numFmtId="0" fontId="32" fillId="5" borderId="5" xfId="0" applyFont="1" applyFill="1" applyBorder="1" applyAlignment="1">
      <alignment horizontal="left" vertical="top" wrapText="1"/>
    </xf>
    <xf numFmtId="0" fontId="17" fillId="0" borderId="16" xfId="0" applyFont="1" applyFill="1" applyBorder="1" applyAlignment="1">
      <alignment horizontal="left" vertical="top" wrapText="1"/>
    </xf>
    <xf numFmtId="0" fontId="17" fillId="0" borderId="14" xfId="0" applyFont="1" applyFill="1" applyBorder="1" applyAlignment="1">
      <alignment horizontal="left" vertical="top"/>
    </xf>
    <xf numFmtId="0" fontId="34" fillId="0" borderId="17" xfId="0" applyFont="1" applyBorder="1" applyAlignment="1">
      <alignment horizontal="left" vertical="center" indent="1"/>
    </xf>
    <xf numFmtId="0" fontId="34" fillId="0" borderId="18" xfId="0" applyFont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/>
    </xf>
    <xf numFmtId="0" fontId="17" fillId="0" borderId="12" xfId="0" applyFont="1" applyFill="1" applyBorder="1" applyAlignment="1">
      <alignment horizontal="left" vertical="top" wrapText="1"/>
    </xf>
    <xf numFmtId="0" fontId="17" fillId="0" borderId="7" xfId="0" applyFont="1" applyFill="1" applyBorder="1" applyAlignment="1">
      <alignment horizontal="left" vertical="top" wrapText="1"/>
    </xf>
    <xf numFmtId="0" fontId="17" fillId="0" borderId="8" xfId="0" applyFont="1" applyFill="1" applyBorder="1" applyAlignment="1">
      <alignment horizontal="left" vertical="top" wrapText="1"/>
    </xf>
    <xf numFmtId="0" fontId="34" fillId="0" borderId="18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3" fillId="9" borderId="23" xfId="0" applyFont="1" applyFill="1" applyBorder="1" applyAlignment="1">
      <alignment horizontal="center" vertical="center"/>
    </xf>
    <xf numFmtId="0" fontId="43" fillId="9" borderId="1" xfId="0" applyFont="1" applyFill="1" applyBorder="1" applyAlignment="1">
      <alignment horizontal="center" vertical="center"/>
    </xf>
    <xf numFmtId="0" fontId="43" fillId="9" borderId="52" xfId="0" applyFont="1" applyFill="1" applyBorder="1" applyAlignment="1">
      <alignment horizontal="center" vertical="center"/>
    </xf>
    <xf numFmtId="0" fontId="43" fillId="9" borderId="16" xfId="0" applyFont="1" applyFill="1" applyBorder="1" applyAlignment="1">
      <alignment horizontal="center" vertical="center"/>
    </xf>
    <xf numFmtId="0" fontId="43" fillId="9" borderId="14" xfId="0" applyFont="1" applyFill="1" applyBorder="1" applyAlignment="1">
      <alignment horizontal="center" vertical="center"/>
    </xf>
    <xf numFmtId="0" fontId="43" fillId="9" borderId="15" xfId="0" applyFont="1" applyFill="1" applyBorder="1" applyAlignment="1">
      <alignment horizontal="center" vertical="center"/>
    </xf>
    <xf numFmtId="14" fontId="16" fillId="0" borderId="20" xfId="0" applyNumberFormat="1" applyFont="1" applyBorder="1" applyAlignment="1">
      <alignment horizontal="left" vertical="center"/>
    </xf>
    <xf numFmtId="0" fontId="53" fillId="0" borderId="17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11" fontId="16" fillId="0" borderId="20" xfId="0" applyNumberFormat="1" applyFont="1" applyBorder="1" applyAlignment="1">
      <alignment horizontal="left" vertical="center"/>
    </xf>
    <xf numFmtId="0" fontId="63" fillId="6" borderId="0" xfId="0" applyFont="1" applyFill="1" applyBorder="1"/>
    <xf numFmtId="0" fontId="51" fillId="6" borderId="0" xfId="0" applyFont="1" applyFill="1" applyBorder="1"/>
    <xf numFmtId="0" fontId="42" fillId="6" borderId="0" xfId="0" applyFont="1" applyFill="1" applyBorder="1"/>
    <xf numFmtId="0" fontId="50" fillId="6" borderId="0" xfId="0" applyFont="1" applyFill="1" applyBorder="1"/>
    <xf numFmtId="0" fontId="63" fillId="0" borderId="0" xfId="0" applyFont="1"/>
    <xf numFmtId="0" fontId="51" fillId="0" borderId="2" xfId="0" applyFont="1" applyBorder="1"/>
    <xf numFmtId="0" fontId="63" fillId="6" borderId="0" xfId="0" applyFont="1" applyFill="1" applyBorder="1" applyAlignment="1">
      <alignment horizontal="left" vertical="center"/>
    </xf>
    <xf numFmtId="0" fontId="51" fillId="0" borderId="0" xfId="0" applyFont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51" fillId="6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51" fillId="0" borderId="0" xfId="0" applyFont="1" applyFill="1" applyBorder="1" applyAlignment="1">
      <alignment horizontal="left" vertical="center"/>
    </xf>
    <xf numFmtId="0" fontId="48" fillId="0" borderId="0" xfId="0" applyFont="1"/>
    <xf numFmtId="0" fontId="19" fillId="0" borderId="56" xfId="2" applyFont="1" applyBorder="1" applyAlignment="1" applyProtection="1">
      <alignment horizontal="center" vertical="center"/>
      <protection locked="0"/>
    </xf>
  </cellXfs>
  <cellStyles count="21">
    <cellStyle name="0,0_x000a__x000a_NA_x000a__x000a_ 2" xfId="1"/>
    <cellStyle name="0,0_x000a__x000a_NA_x000a__x000a_ 2 2" xfId="20"/>
    <cellStyle name="Normal" xfId="0" builtinId="0"/>
    <cellStyle name="Normal 2" xfId="2"/>
    <cellStyle name="Normal 2 2" xfId="3"/>
    <cellStyle name="Normal 2 3" xfId="4"/>
    <cellStyle name="Normal 3" xfId="5"/>
    <cellStyle name="Normal 3 2" xfId="8"/>
    <cellStyle name="Normal 3 2 2" xfId="12"/>
    <cellStyle name="Normal 3 2 3" xfId="17"/>
    <cellStyle name="Normal 3 3" xfId="9"/>
    <cellStyle name="Normal 3 3 2" xfId="13"/>
    <cellStyle name="Normal 3 3 3" xfId="18"/>
    <cellStyle name="Normal 3 4" xfId="10"/>
    <cellStyle name="Normal 3 4 2" xfId="14"/>
    <cellStyle name="Normal 3 4 3" xfId="19"/>
    <cellStyle name="Normal 3 5" xfId="7"/>
    <cellStyle name="Normal 3 5 2" xfId="15"/>
    <cellStyle name="Normal 3 6" xfId="11"/>
    <cellStyle name="Normal 3 7" xfId="16"/>
    <cellStyle name="Style 1" xfId="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1.png"/><Relationship Id="rId4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31" Type="http://schemas.openxmlformats.org/officeDocument/2006/relationships/image" Target="../media/image39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Relationship Id="rId30" Type="http://schemas.openxmlformats.org/officeDocument/2006/relationships/image" Target="../media/image3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105834</xdr:colOff>
      <xdr:row>0</xdr:row>
      <xdr:rowOff>84666</xdr:rowOff>
    </xdr:from>
    <xdr:to>
      <xdr:col>1</xdr:col>
      <xdr:colOff>677334</xdr:colOff>
      <xdr:row>0</xdr:row>
      <xdr:rowOff>488841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4" y="84666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1</xdr:col>
      <xdr:colOff>639536</xdr:colOff>
      <xdr:row>5</xdr:row>
      <xdr:rowOff>40821</xdr:rowOff>
    </xdr:from>
    <xdr:to>
      <xdr:col>10</xdr:col>
      <xdr:colOff>226673</xdr:colOff>
      <xdr:row>33</xdr:row>
      <xdr:rowOff>68035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455964"/>
          <a:ext cx="6798923" cy="4218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79375</xdr:rowOff>
    </xdr:from>
    <xdr:to>
      <xdr:col>1</xdr:col>
      <xdr:colOff>963083</xdr:colOff>
      <xdr:row>0</xdr:row>
      <xdr:rowOff>483550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9375"/>
          <a:ext cx="1153583" cy="404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</xdr:colOff>
      <xdr:row>5</xdr:row>
      <xdr:rowOff>171711</xdr:rowOff>
    </xdr:from>
    <xdr:to>
      <xdr:col>10</xdr:col>
      <xdr:colOff>631986</xdr:colOff>
      <xdr:row>42</xdr:row>
      <xdr:rowOff>133944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" y="1540930"/>
          <a:ext cx="8758002" cy="5781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225725</xdr:colOff>
      <xdr:row>4</xdr:row>
      <xdr:rowOff>36252</xdr:rowOff>
    </xdr:from>
    <xdr:to>
      <xdr:col>12</xdr:col>
      <xdr:colOff>1210865</xdr:colOff>
      <xdr:row>15</xdr:row>
      <xdr:rowOff>29765</xdr:rowOff>
    </xdr:to>
    <xdr:pic>
      <xdr:nvPicPr>
        <xdr:cNvPr id="8" name="Image 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2795" y="1211994"/>
          <a:ext cx="4616547" cy="1898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519397</xdr:colOff>
      <xdr:row>15</xdr:row>
      <xdr:rowOff>70601</xdr:rowOff>
    </xdr:from>
    <xdr:to>
      <xdr:col>12</xdr:col>
      <xdr:colOff>1219715</xdr:colOff>
      <xdr:row>23</xdr:row>
      <xdr:rowOff>59530</xdr:rowOff>
    </xdr:to>
    <xdr:pic>
      <xdr:nvPicPr>
        <xdr:cNvPr id="9" name="Image 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944" y="3151343"/>
          <a:ext cx="2233248" cy="1268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5"/>
          <a:ext cx="1150408" cy="404175"/>
        </a:xfrm>
        <a:prstGeom prst="rect">
          <a:avLst/>
        </a:prstGeom>
      </xdr:spPr>
    </xdr:pic>
    <xdr:clientData/>
  </xdr:twoCellAnchor>
  <xdr:twoCellAnchor editAs="oneCell">
    <xdr:from>
      <xdr:col>6</xdr:col>
      <xdr:colOff>691155</xdr:colOff>
      <xdr:row>5</xdr:row>
      <xdr:rowOff>74415</xdr:rowOff>
    </xdr:from>
    <xdr:to>
      <xdr:col>12</xdr:col>
      <xdr:colOff>1092897</xdr:colOff>
      <xdr:row>30</xdr:row>
      <xdr:rowOff>29766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4788" y="1488282"/>
          <a:ext cx="4866586" cy="3988593"/>
        </a:xfrm>
        <a:prstGeom prst="rect">
          <a:avLst/>
        </a:prstGeom>
      </xdr:spPr>
    </xdr:pic>
    <xdr:clientData/>
  </xdr:twoCellAnchor>
  <xdr:twoCellAnchor editAs="oneCell">
    <xdr:from>
      <xdr:col>0</xdr:col>
      <xdr:colOff>148830</xdr:colOff>
      <xdr:row>4</xdr:row>
      <xdr:rowOff>74415</xdr:rowOff>
    </xdr:from>
    <xdr:to>
      <xdr:col>6</xdr:col>
      <xdr:colOff>446485</xdr:colOff>
      <xdr:row>31</xdr:row>
      <xdr:rowOff>47270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830" y="1294806"/>
          <a:ext cx="5551288" cy="4348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83344</xdr:rowOff>
    </xdr:from>
    <xdr:to>
      <xdr:col>2</xdr:col>
      <xdr:colOff>212990</xdr:colOff>
      <xdr:row>0</xdr:row>
      <xdr:rowOff>487519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83344"/>
          <a:ext cx="1153583" cy="404175"/>
        </a:xfrm>
        <a:prstGeom prst="rect">
          <a:avLst/>
        </a:prstGeom>
      </xdr:spPr>
    </xdr:pic>
    <xdr:clientData/>
  </xdr:twoCellAnchor>
  <xdr:twoCellAnchor>
    <xdr:from>
      <xdr:col>4</xdr:col>
      <xdr:colOff>421821</xdr:colOff>
      <xdr:row>48</xdr:row>
      <xdr:rowOff>95250</xdr:rowOff>
    </xdr:from>
    <xdr:to>
      <xdr:col>6</xdr:col>
      <xdr:colOff>884464</xdr:colOff>
      <xdr:row>48</xdr:row>
      <xdr:rowOff>204107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24892" y="13960929"/>
          <a:ext cx="2721429" cy="108857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 editAs="oneCell">
    <xdr:from>
      <xdr:col>6</xdr:col>
      <xdr:colOff>979714</xdr:colOff>
      <xdr:row>40</xdr:row>
      <xdr:rowOff>204982</xdr:rowOff>
    </xdr:from>
    <xdr:to>
      <xdr:col>13</xdr:col>
      <xdr:colOff>217714</xdr:colOff>
      <xdr:row>58</xdr:row>
      <xdr:rowOff>197929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1571" y="11866303"/>
          <a:ext cx="5687786" cy="4401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409575</xdr:colOff>
      <xdr:row>81</xdr:row>
      <xdr:rowOff>138793</xdr:rowOff>
    </xdr:from>
    <xdr:to>
      <xdr:col>6</xdr:col>
      <xdr:colOff>872218</xdr:colOff>
      <xdr:row>82</xdr:row>
      <xdr:rowOff>97971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212646" y="20821650"/>
          <a:ext cx="2721429" cy="108857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0</xdr:col>
      <xdr:colOff>43544</xdr:colOff>
      <xdr:row>60</xdr:row>
      <xdr:rowOff>16329</xdr:rowOff>
    </xdr:from>
    <xdr:to>
      <xdr:col>1</xdr:col>
      <xdr:colOff>13609</xdr:colOff>
      <xdr:row>61</xdr:row>
      <xdr:rowOff>54429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3544" y="16304079"/>
          <a:ext cx="269422" cy="28302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</xdr:col>
      <xdr:colOff>677333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4</xdr:row>
      <xdr:rowOff>84666</xdr:rowOff>
    </xdr:from>
    <xdr:to>
      <xdr:col>11</xdr:col>
      <xdr:colOff>356353</xdr:colOff>
      <xdr:row>36</xdr:row>
      <xdr:rowOff>433917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9" y="1322916"/>
          <a:ext cx="9944854" cy="5090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</xdr:row>
      <xdr:rowOff>127000</xdr:rowOff>
    </xdr:from>
    <xdr:to>
      <xdr:col>11</xdr:col>
      <xdr:colOff>2054</xdr:colOff>
      <xdr:row>39</xdr:row>
      <xdr:rowOff>637405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" y="1333500"/>
          <a:ext cx="8971429" cy="6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342900</xdr:colOff>
      <xdr:row>0</xdr:row>
      <xdr:rowOff>347025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942975" cy="280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138906</xdr:rowOff>
    </xdr:from>
    <xdr:to>
      <xdr:col>11</xdr:col>
      <xdr:colOff>600075</xdr:colOff>
      <xdr:row>23</xdr:row>
      <xdr:rowOff>95250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1215231"/>
          <a:ext cx="5372100" cy="2947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21</xdr:row>
      <xdr:rowOff>58142</xdr:rowOff>
    </xdr:from>
    <xdr:to>
      <xdr:col>5</xdr:col>
      <xdr:colOff>442516</xdr:colOff>
      <xdr:row>39</xdr:row>
      <xdr:rowOff>47625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20517"/>
          <a:ext cx="3823891" cy="2732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658283</xdr:colOff>
      <xdr:row>0</xdr:row>
      <xdr:rowOff>409575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0"/>
          <a:ext cx="1258358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</xdr:row>
      <xdr:rowOff>38100</xdr:rowOff>
    </xdr:from>
    <xdr:to>
      <xdr:col>8</xdr:col>
      <xdr:colOff>400050</xdr:colOff>
      <xdr:row>38</xdr:row>
      <xdr:rowOff>19050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57"/>
        <a:stretch>
          <a:fillRect/>
        </a:stretch>
      </xdr:blipFill>
      <xdr:spPr bwMode="auto">
        <a:xfrm>
          <a:off x="1781175" y="1143000"/>
          <a:ext cx="4438650" cy="525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52917</xdr:rowOff>
    </xdr:from>
    <xdr:to>
      <xdr:col>1</xdr:col>
      <xdr:colOff>677333</xdr:colOff>
      <xdr:row>0</xdr:row>
      <xdr:rowOff>457092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3" y="52917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5</xdr:row>
      <xdr:rowOff>115638</xdr:rowOff>
    </xdr:from>
    <xdr:to>
      <xdr:col>11</xdr:col>
      <xdr:colOff>158750</xdr:colOff>
      <xdr:row>31</xdr:row>
      <xdr:rowOff>71428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250" y="1681971"/>
          <a:ext cx="9345083" cy="38610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53</xdr:row>
      <xdr:rowOff>104775</xdr:rowOff>
    </xdr:from>
    <xdr:to>
      <xdr:col>2</xdr:col>
      <xdr:colOff>612530</xdr:colOff>
      <xdr:row>53</xdr:row>
      <xdr:rowOff>857250</xdr:rowOff>
    </xdr:to>
    <xdr:pic>
      <xdr:nvPicPr>
        <xdr:cNvPr id="49576" name="Image 38">
          <a:extLst>
            <a:ext uri="{FF2B5EF4-FFF2-40B4-BE49-F238E27FC236}">
              <a16:creationId xmlns:a16="http://schemas.microsoft.com/office/drawing/2014/main" id="{00000000-0008-0000-0700-0000A8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889432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131884</xdr:colOff>
      <xdr:row>0</xdr:row>
      <xdr:rowOff>87923</xdr:rowOff>
    </xdr:from>
    <xdr:to>
      <xdr:col>1</xdr:col>
      <xdr:colOff>582082</xdr:colOff>
      <xdr:row>0</xdr:row>
      <xdr:rowOff>492098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4" y="87923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3</xdr:col>
      <xdr:colOff>105514</xdr:colOff>
      <xdr:row>13</xdr:row>
      <xdr:rowOff>42489</xdr:rowOff>
    </xdr:from>
    <xdr:to>
      <xdr:col>3</xdr:col>
      <xdr:colOff>800752</xdr:colOff>
      <xdr:row>13</xdr:row>
      <xdr:rowOff>623441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3458307" y="10462846"/>
          <a:ext cx="580952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748391</xdr:colOff>
      <xdr:row>21</xdr:row>
      <xdr:rowOff>90764</xdr:rowOff>
    </xdr:from>
    <xdr:to>
      <xdr:col>2</xdr:col>
      <xdr:colOff>1088572</xdr:colOff>
      <xdr:row>21</xdr:row>
      <xdr:rowOff>472971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572847" y="13744433"/>
          <a:ext cx="382207" cy="3401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37</xdr:row>
      <xdr:rowOff>413133</xdr:rowOff>
    </xdr:from>
    <xdr:to>
      <xdr:col>2</xdr:col>
      <xdr:colOff>1040424</xdr:colOff>
      <xdr:row>37</xdr:row>
      <xdr:rowOff>1087210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1" y="31318095"/>
          <a:ext cx="2696308" cy="674077"/>
        </a:xfrm>
        <a:prstGeom prst="rect">
          <a:avLst/>
        </a:prstGeom>
      </xdr:spPr>
    </xdr:pic>
    <xdr:clientData/>
  </xdr:twoCellAnchor>
  <xdr:twoCellAnchor editAs="oneCell">
    <xdr:from>
      <xdr:col>1</xdr:col>
      <xdr:colOff>131884</xdr:colOff>
      <xdr:row>38</xdr:row>
      <xdr:rowOff>278423</xdr:rowOff>
    </xdr:from>
    <xdr:to>
      <xdr:col>2</xdr:col>
      <xdr:colOff>379360</xdr:colOff>
      <xdr:row>38</xdr:row>
      <xdr:rowOff>1287947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269" y="32443615"/>
          <a:ext cx="1390476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1006929</xdr:colOff>
      <xdr:row>50</xdr:row>
      <xdr:rowOff>40396</xdr:rowOff>
    </xdr:from>
    <xdr:to>
      <xdr:col>2</xdr:col>
      <xdr:colOff>1028588</xdr:colOff>
      <xdr:row>50</xdr:row>
      <xdr:rowOff>1096945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768555" y="70376091"/>
          <a:ext cx="1056549" cy="1164659"/>
        </a:xfrm>
        <a:prstGeom prst="rect">
          <a:avLst/>
        </a:prstGeom>
      </xdr:spPr>
    </xdr:pic>
    <xdr:clientData/>
  </xdr:twoCellAnchor>
  <xdr:twoCellAnchor editAs="oneCell">
    <xdr:from>
      <xdr:col>2</xdr:col>
      <xdr:colOff>85578</xdr:colOff>
      <xdr:row>52</xdr:row>
      <xdr:rowOff>101106</xdr:rowOff>
    </xdr:from>
    <xdr:to>
      <xdr:col>2</xdr:col>
      <xdr:colOff>1196339</xdr:colOff>
      <xdr:row>52</xdr:row>
      <xdr:rowOff>1181771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1822746" y="45455538"/>
          <a:ext cx="1080665" cy="1110761"/>
        </a:xfrm>
        <a:prstGeom prst="rect">
          <a:avLst/>
        </a:prstGeom>
      </xdr:spPr>
    </xdr:pic>
    <xdr:clientData/>
  </xdr:twoCellAnchor>
  <xdr:oneCellAnchor>
    <xdr:from>
      <xdr:col>2</xdr:col>
      <xdr:colOff>288313</xdr:colOff>
      <xdr:row>43</xdr:row>
      <xdr:rowOff>178411</xdr:rowOff>
    </xdr:from>
    <xdr:ext cx="1079256" cy="893884"/>
    <xdr:pic>
      <xdr:nvPicPr>
        <xdr:cNvPr id="94" name="Image 93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222499" y="30787975"/>
          <a:ext cx="893884" cy="1079256"/>
        </a:xfrm>
        <a:prstGeom prst="rect">
          <a:avLst/>
        </a:prstGeom>
      </xdr:spPr>
    </xdr:pic>
    <xdr:clientData/>
  </xdr:oneCellAnchor>
  <xdr:twoCellAnchor editAs="oneCell">
    <xdr:from>
      <xdr:col>2</xdr:col>
      <xdr:colOff>15438</xdr:colOff>
      <xdr:row>47</xdr:row>
      <xdr:rowOff>239655</xdr:rowOff>
    </xdr:from>
    <xdr:to>
      <xdr:col>2</xdr:col>
      <xdr:colOff>1154907</xdr:colOff>
      <xdr:row>47</xdr:row>
      <xdr:rowOff>2315569</xdr:rowOff>
    </xdr:to>
    <xdr:pic>
      <xdr:nvPicPr>
        <xdr:cNvPr id="48" name="Image 3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907" y="36029843"/>
          <a:ext cx="1139469" cy="2075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31750</xdr:colOff>
      <xdr:row>36</xdr:row>
      <xdr:rowOff>0</xdr:rowOff>
    </xdr:from>
    <xdr:to>
      <xdr:col>7</xdr:col>
      <xdr:colOff>525738</xdr:colOff>
      <xdr:row>36</xdr:row>
      <xdr:rowOff>0</xdr:rowOff>
    </xdr:to>
    <xdr:pic>
      <xdr:nvPicPr>
        <xdr:cNvPr id="61" name="Imag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986500" y="36795076"/>
          <a:ext cx="1389338" cy="190500"/>
        </a:xfrm>
        <a:prstGeom prst="rect">
          <a:avLst/>
        </a:prstGeom>
      </xdr:spPr>
    </xdr:pic>
    <xdr:clientData/>
  </xdr:twoCellAnchor>
  <xdr:oneCellAnchor>
    <xdr:from>
      <xdr:col>9</xdr:col>
      <xdr:colOff>31750</xdr:colOff>
      <xdr:row>36</xdr:row>
      <xdr:rowOff>0</xdr:rowOff>
    </xdr:from>
    <xdr:ext cx="493988" cy="0"/>
    <xdr:pic>
      <xdr:nvPicPr>
        <xdr:cNvPr id="63" name="Imag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4758" y="29715024"/>
          <a:ext cx="493988" cy="0"/>
        </a:xfrm>
        <a:prstGeom prst="rect">
          <a:avLst/>
        </a:prstGeom>
      </xdr:spPr>
    </xdr:pic>
    <xdr:clientData/>
  </xdr:oneCellAnchor>
  <xdr:twoCellAnchor editAs="oneCell">
    <xdr:from>
      <xdr:col>7</xdr:col>
      <xdr:colOff>31750</xdr:colOff>
      <xdr:row>36</xdr:row>
      <xdr:rowOff>0</xdr:rowOff>
    </xdr:from>
    <xdr:to>
      <xdr:col>7</xdr:col>
      <xdr:colOff>523875</xdr:colOff>
      <xdr:row>36</xdr:row>
      <xdr:rowOff>3175</xdr:rowOff>
    </xdr:to>
    <xdr:pic>
      <xdr:nvPicPr>
        <xdr:cNvPr id="65" name="Imag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462875" y="36826825"/>
          <a:ext cx="1444625" cy="111125"/>
        </a:xfrm>
        <a:prstGeom prst="rect">
          <a:avLst/>
        </a:prstGeom>
      </xdr:spPr>
    </xdr:pic>
    <xdr:clientData/>
  </xdr:twoCellAnchor>
  <xdr:twoCellAnchor editAs="oneCell">
    <xdr:from>
      <xdr:col>2</xdr:col>
      <xdr:colOff>233920</xdr:colOff>
      <xdr:row>49</xdr:row>
      <xdr:rowOff>83343</xdr:rowOff>
    </xdr:from>
    <xdr:to>
      <xdr:col>2</xdr:col>
      <xdr:colOff>1196679</xdr:colOff>
      <xdr:row>49</xdr:row>
      <xdr:rowOff>2115315</xdr:rowOff>
    </xdr:to>
    <xdr:pic>
      <xdr:nvPicPr>
        <xdr:cNvPr id="81" name="Imag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79389" y="40778906"/>
          <a:ext cx="962759" cy="2031972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15</xdr:row>
      <xdr:rowOff>0</xdr:rowOff>
    </xdr:from>
    <xdr:to>
      <xdr:col>2</xdr:col>
      <xdr:colOff>1323975</xdr:colOff>
      <xdr:row>15</xdr:row>
      <xdr:rowOff>0</xdr:rowOff>
    </xdr:to>
    <xdr:pic>
      <xdr:nvPicPr>
        <xdr:cNvPr id="67" name="Image 48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1153775"/>
          <a:ext cx="5238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51</xdr:row>
      <xdr:rowOff>57150</xdr:rowOff>
    </xdr:from>
    <xdr:to>
      <xdr:col>2</xdr:col>
      <xdr:colOff>1257300</xdr:colOff>
      <xdr:row>51</xdr:row>
      <xdr:rowOff>1028700</xdr:rowOff>
    </xdr:to>
    <xdr:pic>
      <xdr:nvPicPr>
        <xdr:cNvPr id="83" name="Image 23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7233285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39</xdr:row>
      <xdr:rowOff>421822</xdr:rowOff>
    </xdr:from>
    <xdr:to>
      <xdr:col>2</xdr:col>
      <xdr:colOff>1273175</xdr:colOff>
      <xdr:row>39</xdr:row>
      <xdr:rowOff>1183822</xdr:rowOff>
    </xdr:to>
    <xdr:pic>
      <xdr:nvPicPr>
        <xdr:cNvPr id="73" name="Image 61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571" y="36099751"/>
          <a:ext cx="16541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979715</xdr:colOff>
      <xdr:row>48</xdr:row>
      <xdr:rowOff>217924</xdr:rowOff>
    </xdr:from>
    <xdr:to>
      <xdr:col>2</xdr:col>
      <xdr:colOff>1333500</xdr:colOff>
      <xdr:row>48</xdr:row>
      <xdr:rowOff>2476499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8215" y="38794174"/>
          <a:ext cx="1496785" cy="2258575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49</xdr:row>
      <xdr:rowOff>0</xdr:rowOff>
    </xdr:from>
    <xdr:to>
      <xdr:col>2</xdr:col>
      <xdr:colOff>1257300</xdr:colOff>
      <xdr:row>49</xdr:row>
      <xdr:rowOff>0</xdr:rowOff>
    </xdr:to>
    <xdr:pic>
      <xdr:nvPicPr>
        <xdr:cNvPr id="33" name="Image 29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1660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46</xdr:row>
      <xdr:rowOff>476250</xdr:rowOff>
    </xdr:from>
    <xdr:to>
      <xdr:col>3</xdr:col>
      <xdr:colOff>171450</xdr:colOff>
      <xdr:row>46</xdr:row>
      <xdr:rowOff>476250</xdr:rowOff>
    </xdr:to>
    <xdr:pic>
      <xdr:nvPicPr>
        <xdr:cNvPr id="28" name="Image 29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9376350"/>
          <a:ext cx="3810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463619</xdr:colOff>
      <xdr:row>46</xdr:row>
      <xdr:rowOff>51593</xdr:rowOff>
    </xdr:from>
    <xdr:to>
      <xdr:col>2</xdr:col>
      <xdr:colOff>1367191</xdr:colOff>
      <xdr:row>46</xdr:row>
      <xdr:rowOff>1924844</xdr:rowOff>
    </xdr:to>
    <xdr:pic>
      <xdr:nvPicPr>
        <xdr:cNvPr id="29" name="Image 1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88" y="33865343"/>
          <a:ext cx="903572" cy="1873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53068</xdr:rowOff>
    </xdr:from>
    <xdr:to>
      <xdr:col>3</xdr:col>
      <xdr:colOff>809625</xdr:colOff>
      <xdr:row>14</xdr:row>
      <xdr:rowOff>884465</xdr:rowOff>
    </xdr:to>
    <xdr:pic>
      <xdr:nvPicPr>
        <xdr:cNvPr id="30" name="Image 3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329" y="6380389"/>
          <a:ext cx="657225" cy="831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14</xdr:row>
      <xdr:rowOff>504825</xdr:rowOff>
    </xdr:from>
    <xdr:to>
      <xdr:col>2</xdr:col>
      <xdr:colOff>1323975</xdr:colOff>
      <xdr:row>14</xdr:row>
      <xdr:rowOff>504825</xdr:rowOff>
    </xdr:to>
    <xdr:pic>
      <xdr:nvPicPr>
        <xdr:cNvPr id="31" name="Image 48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707707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47</xdr:row>
      <xdr:rowOff>0</xdr:rowOff>
    </xdr:from>
    <xdr:to>
      <xdr:col>2</xdr:col>
      <xdr:colOff>1247775</xdr:colOff>
      <xdr:row>47</xdr:row>
      <xdr:rowOff>0</xdr:rowOff>
    </xdr:to>
    <xdr:grpSp>
      <xdr:nvGrpSpPr>
        <xdr:cNvPr id="32" name="Groupe 36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pSpPr>
          <a:grpSpLocks/>
        </xdr:cNvGrpSpPr>
      </xdr:nvGrpSpPr>
      <xdr:grpSpPr bwMode="auto">
        <a:xfrm>
          <a:off x="247650" y="37036375"/>
          <a:ext cx="2841625" cy="0"/>
          <a:chOff x="6147955" y="7273636"/>
          <a:chExt cx="2914840" cy="1442796"/>
        </a:xfrm>
      </xdr:grpSpPr>
      <xdr:pic>
        <xdr:nvPicPr>
          <xdr:cNvPr id="34" name="Image 37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5" name="Image 38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231322</xdr:colOff>
      <xdr:row>45</xdr:row>
      <xdr:rowOff>326572</xdr:rowOff>
    </xdr:from>
    <xdr:to>
      <xdr:col>2</xdr:col>
      <xdr:colOff>1256568</xdr:colOff>
      <xdr:row>45</xdr:row>
      <xdr:rowOff>1793422</xdr:rowOff>
    </xdr:to>
    <xdr:grpSp>
      <xdr:nvGrpSpPr>
        <xdr:cNvPr id="49" name="Groupe 36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GrpSpPr>
          <a:grpSpLocks/>
        </xdr:cNvGrpSpPr>
      </xdr:nvGrpSpPr>
      <xdr:grpSpPr bwMode="auto">
        <a:xfrm>
          <a:off x="231322" y="33441822"/>
          <a:ext cx="2866746" cy="1466850"/>
          <a:chOff x="6147955" y="7273636"/>
          <a:chExt cx="2914840" cy="1442796"/>
        </a:xfrm>
      </xdr:grpSpPr>
      <xdr:pic>
        <xdr:nvPicPr>
          <xdr:cNvPr id="50" name="Image 37">
            <a:extLst>
              <a:ext uri="{FF2B5EF4-FFF2-40B4-BE49-F238E27FC236}">
                <a16:creationId xmlns:a16="http://schemas.microsoft.com/office/drawing/2014/main" id="{00000000-0008-0000-07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2" name="Image 38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485775</xdr:colOff>
      <xdr:row>25</xdr:row>
      <xdr:rowOff>114301</xdr:rowOff>
    </xdr:from>
    <xdr:to>
      <xdr:col>2</xdr:col>
      <xdr:colOff>1285875</xdr:colOff>
      <xdr:row>25</xdr:row>
      <xdr:rowOff>734787</xdr:rowOff>
    </xdr:to>
    <xdr:pic>
      <xdr:nvPicPr>
        <xdr:cNvPr id="55" name="Image 3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346" y="12428765"/>
          <a:ext cx="800100" cy="620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485775</xdr:colOff>
      <xdr:row>24</xdr:row>
      <xdr:rowOff>114301</xdr:rowOff>
    </xdr:from>
    <xdr:ext cx="800100" cy="620486"/>
    <xdr:pic>
      <xdr:nvPicPr>
        <xdr:cNvPr id="58" name="Image 34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346" y="12932230"/>
          <a:ext cx="800100" cy="620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381000</xdr:colOff>
      <xdr:row>35</xdr:row>
      <xdr:rowOff>28575</xdr:rowOff>
    </xdr:from>
    <xdr:to>
      <xdr:col>2</xdr:col>
      <xdr:colOff>1209675</xdr:colOff>
      <xdr:row>35</xdr:row>
      <xdr:rowOff>714375</xdr:rowOff>
    </xdr:to>
    <xdr:pic>
      <xdr:nvPicPr>
        <xdr:cNvPr id="59" name="Image 42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8449925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78921</xdr:colOff>
      <xdr:row>16</xdr:row>
      <xdr:rowOff>57150</xdr:rowOff>
    </xdr:from>
    <xdr:to>
      <xdr:col>3</xdr:col>
      <xdr:colOff>821871</xdr:colOff>
      <xdr:row>16</xdr:row>
      <xdr:rowOff>762000</xdr:rowOff>
    </xdr:to>
    <xdr:pic>
      <xdr:nvPicPr>
        <xdr:cNvPr id="44" name="Image 4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8956221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778699</xdr:colOff>
      <xdr:row>42</xdr:row>
      <xdr:rowOff>285750</xdr:rowOff>
    </xdr:from>
    <xdr:to>
      <xdr:col>2</xdr:col>
      <xdr:colOff>1227886</xdr:colOff>
      <xdr:row>43</xdr:row>
      <xdr:rowOff>0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620199" y="29813250"/>
          <a:ext cx="449187" cy="889000"/>
        </a:xfrm>
        <a:prstGeom prst="rect">
          <a:avLst/>
        </a:prstGeom>
      </xdr:spPr>
    </xdr:pic>
    <xdr:clientData/>
  </xdr:twoCellAnchor>
  <xdr:twoCellAnchor>
    <xdr:from>
      <xdr:col>2</xdr:col>
      <xdr:colOff>612322</xdr:colOff>
      <xdr:row>20</xdr:row>
      <xdr:rowOff>24350</xdr:rowOff>
    </xdr:from>
    <xdr:to>
      <xdr:col>2</xdr:col>
      <xdr:colOff>1347107</xdr:colOff>
      <xdr:row>20</xdr:row>
      <xdr:rowOff>725297</xdr:rowOff>
    </xdr:to>
    <xdr:pic>
      <xdr:nvPicPr>
        <xdr:cNvPr id="46" name="Imag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62893" y="11182207"/>
          <a:ext cx="734785" cy="70094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16</xdr:row>
      <xdr:rowOff>57150</xdr:rowOff>
    </xdr:from>
    <xdr:to>
      <xdr:col>3</xdr:col>
      <xdr:colOff>781050</xdr:colOff>
      <xdr:row>16</xdr:row>
      <xdr:rowOff>762000</xdr:rowOff>
    </xdr:to>
    <xdr:pic>
      <xdr:nvPicPr>
        <xdr:cNvPr id="47" name="Image 4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3592175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179614</xdr:colOff>
      <xdr:row>15</xdr:row>
      <xdr:rowOff>104774</xdr:rowOff>
    </xdr:from>
    <xdr:to>
      <xdr:col>3</xdr:col>
      <xdr:colOff>721178</xdr:colOff>
      <xdr:row>15</xdr:row>
      <xdr:rowOff>639535</xdr:rowOff>
    </xdr:to>
    <xdr:pic>
      <xdr:nvPicPr>
        <xdr:cNvPr id="51" name="Image 39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2543" y="8432345"/>
          <a:ext cx="541564" cy="534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578898</xdr:colOff>
      <xdr:row>22</xdr:row>
      <xdr:rowOff>98107</xdr:rowOff>
    </xdr:from>
    <xdr:to>
      <xdr:col>2</xdr:col>
      <xdr:colOff>1202531</xdr:colOff>
      <xdr:row>22</xdr:row>
      <xdr:rowOff>555306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24367" y="14278451"/>
          <a:ext cx="623633" cy="457199"/>
        </a:xfrm>
        <a:prstGeom prst="rect">
          <a:avLst/>
        </a:prstGeom>
      </xdr:spPr>
    </xdr:pic>
    <xdr:clientData/>
  </xdr:twoCellAnchor>
  <xdr:twoCellAnchor editAs="oneCell">
    <xdr:from>
      <xdr:col>1</xdr:col>
      <xdr:colOff>553740</xdr:colOff>
      <xdr:row>41</xdr:row>
      <xdr:rowOff>288140</xdr:rowOff>
    </xdr:from>
    <xdr:to>
      <xdr:col>2</xdr:col>
      <xdr:colOff>1171949</xdr:colOff>
      <xdr:row>41</xdr:row>
      <xdr:rowOff>1174750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52240" y="28132890"/>
          <a:ext cx="1761209" cy="886610"/>
        </a:xfrm>
        <a:prstGeom prst="rect">
          <a:avLst/>
        </a:prstGeom>
      </xdr:spPr>
    </xdr:pic>
    <xdr:clientData/>
  </xdr:twoCellAnchor>
  <xdr:twoCellAnchor>
    <xdr:from>
      <xdr:col>1</xdr:col>
      <xdr:colOff>169069</xdr:colOff>
      <xdr:row>17</xdr:row>
      <xdr:rowOff>209550</xdr:rowOff>
    </xdr:from>
    <xdr:to>
      <xdr:col>2</xdr:col>
      <xdr:colOff>1214438</xdr:colOff>
      <xdr:row>17</xdr:row>
      <xdr:rowOff>714375</xdr:rowOff>
    </xdr:to>
    <xdr:pic>
      <xdr:nvPicPr>
        <xdr:cNvPr id="60" name="Image 4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9" y="14592300"/>
          <a:ext cx="218836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121444</xdr:colOff>
      <xdr:row>18</xdr:row>
      <xdr:rowOff>161925</xdr:rowOff>
    </xdr:from>
    <xdr:to>
      <xdr:col>2</xdr:col>
      <xdr:colOff>1166813</xdr:colOff>
      <xdr:row>18</xdr:row>
      <xdr:rowOff>666750</xdr:rowOff>
    </xdr:to>
    <xdr:pic>
      <xdr:nvPicPr>
        <xdr:cNvPr id="62" name="Image 49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294" y="15297150"/>
          <a:ext cx="218836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1084385</xdr:colOff>
      <xdr:row>5</xdr:row>
      <xdr:rowOff>582129</xdr:rowOff>
    </xdr:from>
    <xdr:to>
      <xdr:col>5</xdr:col>
      <xdr:colOff>820616</xdr:colOff>
      <xdr:row>5</xdr:row>
      <xdr:rowOff>1487449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116" y="2018206"/>
          <a:ext cx="3619500" cy="9053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1145440</xdr:colOff>
      <xdr:row>6</xdr:row>
      <xdr:rowOff>486857</xdr:rowOff>
    </xdr:from>
    <xdr:to>
      <xdr:col>3</xdr:col>
      <xdr:colOff>498231</xdr:colOff>
      <xdr:row>6</xdr:row>
      <xdr:rowOff>1451863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4171" y="3549511"/>
          <a:ext cx="1331060" cy="965006"/>
        </a:xfrm>
        <a:prstGeom prst="rect">
          <a:avLst/>
        </a:prstGeom>
      </xdr:spPr>
    </xdr:pic>
    <xdr:clientData/>
  </xdr:twoCellAnchor>
  <xdr:twoCellAnchor editAs="oneCell">
    <xdr:from>
      <xdr:col>0</xdr:col>
      <xdr:colOff>175847</xdr:colOff>
      <xdr:row>0</xdr:row>
      <xdr:rowOff>73270</xdr:rowOff>
    </xdr:from>
    <xdr:to>
      <xdr:col>1</xdr:col>
      <xdr:colOff>640699</xdr:colOff>
      <xdr:row>0</xdr:row>
      <xdr:rowOff>477445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847" y="73270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2</xdr:col>
      <xdr:colOff>205153</xdr:colOff>
      <xdr:row>7</xdr:row>
      <xdr:rowOff>99437</xdr:rowOff>
    </xdr:from>
    <xdr:to>
      <xdr:col>4</xdr:col>
      <xdr:colOff>642824</xdr:colOff>
      <xdr:row>7</xdr:row>
      <xdr:rowOff>1216268</xdr:rowOff>
    </xdr:to>
    <xdr:pic>
      <xdr:nvPicPr>
        <xdr:cNvPr id="20" name="Image 6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422" y="6385937"/>
          <a:ext cx="2093556" cy="1116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view="pageBreakPreview" zoomScale="70" zoomScaleNormal="100" zoomScaleSheetLayoutView="70" workbookViewId="0">
      <selection activeCell="L19" sqref="L19"/>
    </sheetView>
  </sheetViews>
  <sheetFormatPr baseColWidth="10" defaultRowHeight="12" x14ac:dyDescent="0.2"/>
  <cols>
    <col min="1" max="1" width="10.1640625" customWidth="1"/>
    <col min="2" max="2" width="13.83203125" customWidth="1"/>
    <col min="9" max="9" width="29" customWidth="1"/>
    <col min="11" max="11" width="13" customWidth="1"/>
    <col min="12" max="12" width="15.83203125" customWidth="1"/>
  </cols>
  <sheetData>
    <row r="1" spans="1:12" s="1" customFormat="1" ht="45" customHeight="1" thickBot="1" x14ac:dyDescent="0.25">
      <c r="A1" s="33"/>
      <c r="B1" s="34"/>
      <c r="C1" s="34"/>
      <c r="D1" s="34"/>
      <c r="E1" s="43" t="s">
        <v>0</v>
      </c>
      <c r="F1" s="34"/>
      <c r="G1" s="34"/>
      <c r="H1" s="34"/>
      <c r="I1" s="34"/>
      <c r="J1" s="485" t="s">
        <v>162</v>
      </c>
      <c r="K1" s="485"/>
      <c r="L1" s="486"/>
    </row>
    <row r="2" spans="1:12" s="4" customFormat="1" ht="18" customHeight="1" x14ac:dyDescent="0.2">
      <c r="A2" s="369" t="s">
        <v>259</v>
      </c>
      <c r="B2" s="370"/>
      <c r="C2" s="370"/>
      <c r="D2" s="370"/>
      <c r="E2" s="489" t="s">
        <v>160</v>
      </c>
      <c r="F2" s="489"/>
      <c r="G2" s="489"/>
      <c r="H2" s="489"/>
      <c r="I2" s="370"/>
      <c r="J2" s="55" t="s">
        <v>2</v>
      </c>
      <c r="K2" s="57" t="s">
        <v>267</v>
      </c>
      <c r="L2" s="58"/>
    </row>
    <row r="3" spans="1:12" s="3" customFormat="1" ht="18" customHeight="1" x14ac:dyDescent="0.2">
      <c r="A3" s="487" t="s">
        <v>161</v>
      </c>
      <c r="B3" s="488"/>
      <c r="C3" s="488"/>
      <c r="D3" s="488"/>
      <c r="E3" s="488"/>
      <c r="F3" s="488"/>
      <c r="G3" s="488"/>
      <c r="H3" s="488"/>
      <c r="I3" s="488"/>
      <c r="J3" s="50" t="s">
        <v>14</v>
      </c>
      <c r="K3" s="21"/>
      <c r="L3" s="117" t="s">
        <v>122</v>
      </c>
    </row>
    <row r="4" spans="1:12" s="3" customFormat="1" ht="18" customHeight="1" thickBot="1" x14ac:dyDescent="0.25">
      <c r="A4" s="120" t="s">
        <v>1</v>
      </c>
      <c r="B4" s="52">
        <f ca="1">TODAY()</f>
        <v>43019</v>
      </c>
      <c r="C4" s="53"/>
      <c r="D4" s="53"/>
      <c r="E4" s="53"/>
      <c r="F4" s="53"/>
      <c r="G4" s="53"/>
      <c r="H4" s="53"/>
      <c r="I4" s="53"/>
      <c r="J4" s="83" t="s">
        <v>111</v>
      </c>
      <c r="K4" s="53"/>
      <c r="L4" s="219" t="s">
        <v>112</v>
      </c>
    </row>
    <row r="5" spans="1:12" s="1" customFormat="1" x14ac:dyDescent="0.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6"/>
    </row>
    <row r="6" spans="1:12" s="1" customFormat="1" x14ac:dyDescent="0.2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 s="1" customFormat="1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 t="s">
        <v>52</v>
      </c>
      <c r="K25" s="40"/>
      <c r="L25" s="46"/>
    </row>
    <row r="26" spans="1:12" s="1" customFormat="1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s="1" customFormat="1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s="1" customFormat="1" x14ac:dyDescent="0.2">
      <c r="A32" s="39"/>
      <c r="B32" s="40"/>
      <c r="C32" s="40"/>
      <c r="D32" s="40" t="s">
        <v>52</v>
      </c>
      <c r="E32" s="40"/>
      <c r="F32" s="40"/>
      <c r="G32" s="40"/>
      <c r="H32" s="40"/>
      <c r="I32" s="40"/>
      <c r="J32" s="40"/>
      <c r="K32" s="40"/>
      <c r="L32" s="46"/>
    </row>
    <row r="33" spans="1:12" s="1" customFormat="1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 ht="49.5" customHeight="1" thickBot="1" x14ac:dyDescent="0.2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9"/>
    </row>
    <row r="36" spans="1:12" s="1" customFormat="1" x14ac:dyDescent="0.2"/>
  </sheetData>
  <mergeCells count="3">
    <mergeCell ref="J1:L1"/>
    <mergeCell ref="A3:I3"/>
    <mergeCell ref="E2:H2"/>
  </mergeCells>
  <printOptions horizontalCentered="1"/>
  <pageMargins left="0.39370078740157483" right="0.39370078740157483" top="0.39370078740157483" bottom="0.74803149606299213" header="0.39370078740157483" footer="0.3937007874015748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view="pageBreakPreview" zoomScale="60" zoomScaleNormal="85" workbookViewId="0">
      <selection activeCell="B19" sqref="B19"/>
    </sheetView>
  </sheetViews>
  <sheetFormatPr baseColWidth="10" defaultColWidth="12" defaultRowHeight="12" x14ac:dyDescent="0.2"/>
  <cols>
    <col min="1" max="1" width="5" style="106" customWidth="1"/>
    <col min="2" max="2" width="17.83203125" style="106" customWidth="1"/>
    <col min="3" max="3" width="20.33203125" style="106" customWidth="1"/>
    <col min="4" max="4" width="12" style="106"/>
    <col min="5" max="5" width="19.33203125" style="106" customWidth="1"/>
    <col min="6" max="6" width="22.33203125" style="106" customWidth="1"/>
    <col min="7" max="7" width="21" style="106" customWidth="1"/>
    <col min="8" max="13" width="15.83203125" style="106" customWidth="1"/>
    <col min="14" max="14" width="15.83203125" style="159" customWidth="1"/>
    <col min="15" max="16" width="12.6640625" style="106" customWidth="1"/>
    <col min="17" max="16384" width="12" style="106"/>
  </cols>
  <sheetData>
    <row r="1" spans="1:16" s="112" customFormat="1" ht="42.75" customHeight="1" thickBot="1" x14ac:dyDescent="0.25">
      <c r="A1" s="110"/>
      <c r="B1" s="111"/>
      <c r="C1" s="111"/>
      <c r="D1" s="496" t="s">
        <v>32</v>
      </c>
      <c r="E1" s="496"/>
      <c r="F1" s="496"/>
      <c r="G1" s="496"/>
      <c r="H1" s="496"/>
      <c r="I1" s="496"/>
      <c r="J1" s="496"/>
      <c r="K1" s="496"/>
      <c r="L1" s="485" t="str">
        <f>'TECHNICAL SHEET GARMENT'!J1</f>
        <v>WINTER 2018/19</v>
      </c>
      <c r="M1" s="485"/>
      <c r="N1" s="485"/>
      <c r="O1" s="486"/>
    </row>
    <row r="2" spans="1:16" s="4" customFormat="1" ht="21.75" customHeight="1" x14ac:dyDescent="0.2">
      <c r="A2" s="91"/>
      <c r="B2" s="88" t="str">
        <f>'TECHNICAL SHEET GARMENT'!A2</f>
        <v>LFV11420</v>
      </c>
      <c r="C2" s="86"/>
      <c r="D2" s="86"/>
      <c r="E2" s="454" t="str">
        <f>'TECHNICAL SHEET GARMENT'!E2:H2</f>
        <v>TRACK ZIP-IN JKT</v>
      </c>
      <c r="F2" s="580"/>
      <c r="G2" s="580"/>
      <c r="H2" s="580"/>
      <c r="I2" s="580"/>
      <c r="J2" s="86"/>
      <c r="K2" s="86"/>
      <c r="L2" s="86" t="s">
        <v>2</v>
      </c>
      <c r="M2" s="86"/>
      <c r="N2" s="303" t="str">
        <f>'TECHNICAL SHEET GARMENT'!K2</f>
        <v>V1BULK-SMU</v>
      </c>
      <c r="O2" s="316"/>
    </row>
    <row r="3" spans="1:16" s="3" customFormat="1" ht="21.75" customHeight="1" x14ac:dyDescent="0.2">
      <c r="A3" s="72"/>
      <c r="B3" s="579" t="str">
        <f>'TECHNICAL SHEET GARMENT'!A3</f>
        <v>FABRIC / SUPPLIER :  06302 / LIBOLON</v>
      </c>
      <c r="C3" s="579"/>
      <c r="D3" s="579"/>
      <c r="E3" s="579"/>
      <c r="F3" s="66"/>
      <c r="G3" s="66"/>
      <c r="H3" s="66"/>
      <c r="I3" s="66"/>
      <c r="J3" s="66"/>
      <c r="K3" s="66"/>
      <c r="L3" s="66" t="s">
        <v>14</v>
      </c>
      <c r="M3" s="73"/>
      <c r="N3" s="115" t="str">
        <f>'TECHNICAL SHEET GARMENT'!L3</f>
        <v>Marjorie</v>
      </c>
      <c r="O3" s="118"/>
    </row>
    <row r="4" spans="1:16" s="3" customFormat="1" ht="21.75" customHeight="1" thickBot="1" x14ac:dyDescent="0.25">
      <c r="A4" s="74"/>
      <c r="B4" s="172" t="s">
        <v>1</v>
      </c>
      <c r="C4" s="68">
        <f ca="1">'TECHNICAL SHEET GARMENT'!B4</f>
        <v>43019</v>
      </c>
      <c r="D4" s="69"/>
      <c r="E4" s="69"/>
      <c r="F4" s="69"/>
      <c r="G4" s="69"/>
      <c r="H4" s="69"/>
      <c r="I4" s="69"/>
      <c r="J4" s="69"/>
      <c r="K4" s="69"/>
      <c r="L4" s="90" t="str">
        <f>'TECHNICAL SHEET GARMENT'!J4</f>
        <v xml:space="preserve">SUPPLIER : </v>
      </c>
      <c r="M4" s="75"/>
      <c r="N4" s="315" t="str">
        <f>'TECHNICAL SHEET GARMENT'!L4</f>
        <v>PRIMA CHANNEL</v>
      </c>
      <c r="O4" s="313"/>
    </row>
    <row r="5" spans="1:16" s="112" customFormat="1" ht="15.75" x14ac:dyDescent="0.2">
      <c r="A5" s="132"/>
      <c r="B5" s="122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17"/>
    </row>
    <row r="6" spans="1:16" ht="16.5" thickBot="1" x14ac:dyDescent="0.3">
      <c r="A6" s="162"/>
      <c r="B6" s="26" t="s">
        <v>17</v>
      </c>
      <c r="C6" s="160"/>
      <c r="D6" s="160"/>
      <c r="E6" s="160"/>
      <c r="F6" s="160"/>
      <c r="G6" s="160"/>
      <c r="H6" s="438" t="s">
        <v>159</v>
      </c>
      <c r="I6" s="439"/>
      <c r="J6" s="160"/>
      <c r="K6" s="160"/>
      <c r="L6" s="160"/>
      <c r="M6" s="160"/>
      <c r="N6" s="160"/>
      <c r="O6" s="163"/>
      <c r="P6" s="107"/>
    </row>
    <row r="7" spans="1:16" ht="19.5" thickBot="1" x14ac:dyDescent="0.25">
      <c r="B7" s="581" t="s">
        <v>13</v>
      </c>
      <c r="C7" s="582"/>
      <c r="D7" s="582"/>
      <c r="E7" s="582"/>
      <c r="F7" s="582"/>
      <c r="G7" s="583"/>
      <c r="H7" s="584"/>
      <c r="I7" s="585"/>
      <c r="J7" s="585"/>
      <c r="K7" s="585"/>
      <c r="L7" s="585"/>
      <c r="M7" s="585"/>
      <c r="N7" s="585"/>
      <c r="O7" s="586"/>
    </row>
    <row r="8" spans="1:16" ht="21" x14ac:dyDescent="0.2">
      <c r="B8" s="382" t="s">
        <v>25</v>
      </c>
      <c r="C8" s="383"/>
      <c r="D8" s="383"/>
      <c r="E8" s="383"/>
      <c r="F8" s="383"/>
      <c r="G8" s="384" t="s">
        <v>18</v>
      </c>
      <c r="H8" s="385" t="s">
        <v>144</v>
      </c>
      <c r="I8" s="385" t="s">
        <v>8</v>
      </c>
      <c r="J8" s="385" t="s">
        <v>9</v>
      </c>
      <c r="K8" s="386" t="s">
        <v>10</v>
      </c>
      <c r="L8" s="387" t="s">
        <v>11</v>
      </c>
      <c r="M8" s="388" t="s">
        <v>12</v>
      </c>
      <c r="N8" s="389" t="s">
        <v>23</v>
      </c>
      <c r="O8" s="390" t="s">
        <v>145</v>
      </c>
    </row>
    <row r="9" spans="1:16" ht="18.75" x14ac:dyDescent="0.2">
      <c r="B9" s="391" t="s">
        <v>34</v>
      </c>
      <c r="C9" s="392" t="s">
        <v>146</v>
      </c>
      <c r="D9" s="393"/>
      <c r="E9" s="394"/>
      <c r="F9" s="394"/>
      <c r="G9" s="280" t="s">
        <v>21</v>
      </c>
      <c r="H9" s="276">
        <f>K9-5.4</f>
        <v>34.6</v>
      </c>
      <c r="I9" s="276">
        <f>K9-3.6</f>
        <v>36.4</v>
      </c>
      <c r="J9" s="277">
        <f>K9-1.8</f>
        <v>38.200000000000003</v>
      </c>
      <c r="K9" s="395">
        <v>40</v>
      </c>
      <c r="L9" s="277">
        <f>K9+1.8</f>
        <v>41.8</v>
      </c>
      <c r="M9" s="277">
        <f>K9+3.6</f>
        <v>43.6</v>
      </c>
      <c r="N9" s="277">
        <f>K9+5.4</f>
        <v>45.4</v>
      </c>
      <c r="O9" s="396">
        <f>K9+7.2</f>
        <v>47.2</v>
      </c>
    </row>
    <row r="10" spans="1:16" ht="18.75" x14ac:dyDescent="0.2">
      <c r="B10" s="397" t="s">
        <v>35</v>
      </c>
      <c r="C10" s="282" t="s">
        <v>19</v>
      </c>
      <c r="D10" s="268"/>
      <c r="E10" s="271"/>
      <c r="F10" s="271"/>
      <c r="G10" s="279" t="s">
        <v>20</v>
      </c>
      <c r="H10" s="398">
        <f>K10-9</f>
        <v>50</v>
      </c>
      <c r="I10" s="398">
        <f>SUM(K10-6)</f>
        <v>53</v>
      </c>
      <c r="J10" s="399">
        <f>SUM(K10-3)</f>
        <v>56</v>
      </c>
      <c r="K10" s="395">
        <v>59</v>
      </c>
      <c r="L10" s="399">
        <f>SUM(K10+3)</f>
        <v>62</v>
      </c>
      <c r="M10" s="277">
        <f>SUM(K10+6)</f>
        <v>65</v>
      </c>
      <c r="N10" s="277">
        <f>K10+9</f>
        <v>68</v>
      </c>
      <c r="O10" s="396">
        <f>K10+12</f>
        <v>71</v>
      </c>
    </row>
    <row r="11" spans="1:16" ht="18.75" x14ac:dyDescent="0.2">
      <c r="B11" s="397" t="s">
        <v>36</v>
      </c>
      <c r="C11" s="282" t="s">
        <v>147</v>
      </c>
      <c r="D11" s="268"/>
      <c r="E11" s="271"/>
      <c r="F11" s="271"/>
      <c r="G11" s="279" t="s">
        <v>20</v>
      </c>
      <c r="H11" s="398">
        <f>K11-9</f>
        <v>48</v>
      </c>
      <c r="I11" s="398">
        <f>SUM(K11-6)</f>
        <v>51</v>
      </c>
      <c r="J11" s="399">
        <f>SUM(K11-3)</f>
        <v>54</v>
      </c>
      <c r="K11" s="395">
        <v>57</v>
      </c>
      <c r="L11" s="399">
        <f>SUM(K11+3)</f>
        <v>60</v>
      </c>
      <c r="M11" s="277">
        <f>SUM(K11+6)</f>
        <v>63</v>
      </c>
      <c r="N11" s="277">
        <f>K11+9</f>
        <v>66</v>
      </c>
      <c r="O11" s="396">
        <f>K11+12</f>
        <v>69</v>
      </c>
    </row>
    <row r="12" spans="1:16" ht="18.75" x14ac:dyDescent="0.2">
      <c r="B12" s="397" t="s">
        <v>37</v>
      </c>
      <c r="C12" s="282" t="s">
        <v>148</v>
      </c>
      <c r="D12" s="268"/>
      <c r="E12" s="271"/>
      <c r="F12" s="271"/>
      <c r="G12" s="279" t="s">
        <v>20</v>
      </c>
      <c r="H12" s="398">
        <f>K12-9</f>
        <v>48</v>
      </c>
      <c r="I12" s="398">
        <f>SUM(K12-6)</f>
        <v>51</v>
      </c>
      <c r="J12" s="399">
        <f>SUM(K12-3)</f>
        <v>54</v>
      </c>
      <c r="K12" s="395">
        <v>57</v>
      </c>
      <c r="L12" s="399">
        <f>SUM(K12+3)</f>
        <v>60</v>
      </c>
      <c r="M12" s="277">
        <f>SUM(K12+6)</f>
        <v>63</v>
      </c>
      <c r="N12" s="277">
        <f>K12+9</f>
        <v>66</v>
      </c>
      <c r="O12" s="396">
        <f>K12+12</f>
        <v>69</v>
      </c>
    </row>
    <row r="13" spans="1:16" ht="18.75" x14ac:dyDescent="0.2">
      <c r="B13" s="400" t="s">
        <v>98</v>
      </c>
      <c r="C13" s="401" t="s">
        <v>100</v>
      </c>
      <c r="D13" s="402"/>
      <c r="E13" s="284"/>
      <c r="F13" s="285"/>
      <c r="G13" s="280" t="s">
        <v>20</v>
      </c>
      <c r="H13" s="276">
        <f>K13-4</f>
        <v>70</v>
      </c>
      <c r="I13" s="276">
        <f>SUM(K13-2)</f>
        <v>72</v>
      </c>
      <c r="J13" s="277">
        <f>SUM(K13)</f>
        <v>74</v>
      </c>
      <c r="K13" s="395">
        <v>74</v>
      </c>
      <c r="L13" s="277">
        <f>SUM(K13)</f>
        <v>74</v>
      </c>
      <c r="M13" s="277">
        <f>SUM(K13+2)</f>
        <v>76</v>
      </c>
      <c r="N13" s="277">
        <f>K13+4</f>
        <v>78</v>
      </c>
      <c r="O13" s="396">
        <f>K13+6</f>
        <v>80</v>
      </c>
    </row>
    <row r="14" spans="1:16" ht="18.75" x14ac:dyDescent="0.2">
      <c r="B14" s="286" t="s">
        <v>132</v>
      </c>
      <c r="C14" s="373" t="s">
        <v>133</v>
      </c>
      <c r="D14" s="284"/>
      <c r="E14" s="284"/>
      <c r="F14" s="285"/>
      <c r="G14" s="280" t="s">
        <v>134</v>
      </c>
      <c r="H14" s="276">
        <f>K14-2.25</f>
        <v>10.25</v>
      </c>
      <c r="I14" s="276">
        <f>SUM(K14-1.5)</f>
        <v>11</v>
      </c>
      <c r="J14" s="277">
        <f>SUM(K14-0.75)</f>
        <v>11.75</v>
      </c>
      <c r="K14" s="395">
        <v>12.5</v>
      </c>
      <c r="L14" s="277">
        <f>SUM(K14+0.75)</f>
        <v>13.25</v>
      </c>
      <c r="M14" s="277">
        <f>SUM(K14+1.5)</f>
        <v>14</v>
      </c>
      <c r="N14" s="277">
        <f>K14+2.25</f>
        <v>14.75</v>
      </c>
      <c r="O14" s="396">
        <f>K14+3</f>
        <v>15.5</v>
      </c>
    </row>
    <row r="15" spans="1:16" ht="18.75" x14ac:dyDescent="0.2">
      <c r="B15" s="374" t="s">
        <v>135</v>
      </c>
      <c r="C15" s="375" t="s">
        <v>149</v>
      </c>
      <c r="D15" s="376"/>
      <c r="E15" s="376"/>
      <c r="F15" s="376"/>
      <c r="G15" s="377" t="s">
        <v>134</v>
      </c>
      <c r="H15" s="276">
        <f>K15-2.25</f>
        <v>22.75</v>
      </c>
      <c r="I15" s="403">
        <f>SUM(K15-1.5)</f>
        <v>23.5</v>
      </c>
      <c r="J15" s="404">
        <f>SUM(K15-0.75)</f>
        <v>24.25</v>
      </c>
      <c r="K15" s="395">
        <v>25</v>
      </c>
      <c r="L15" s="404">
        <f>SUM(K15+0.75)</f>
        <v>25.75</v>
      </c>
      <c r="M15" s="404">
        <f>SUM(K15+1.5)</f>
        <v>26.5</v>
      </c>
      <c r="N15" s="404">
        <f>K15+2.25</f>
        <v>27.25</v>
      </c>
      <c r="O15" s="396">
        <f>K15+3</f>
        <v>28</v>
      </c>
    </row>
    <row r="16" spans="1:16" ht="18.75" x14ac:dyDescent="0.2">
      <c r="B16" s="397" t="s">
        <v>38</v>
      </c>
      <c r="C16" s="282" t="s">
        <v>24</v>
      </c>
      <c r="D16" s="268"/>
      <c r="E16" s="271"/>
      <c r="F16" s="271"/>
      <c r="G16" s="279" t="s">
        <v>21</v>
      </c>
      <c r="H16" s="398">
        <f>K16-3</f>
        <v>21.5</v>
      </c>
      <c r="I16" s="398">
        <f>SUM(K16-2)</f>
        <v>22.5</v>
      </c>
      <c r="J16" s="399">
        <f>SUM(K16-1)</f>
        <v>23.5</v>
      </c>
      <c r="K16" s="395">
        <v>24.5</v>
      </c>
      <c r="L16" s="399">
        <f>SUM(K16+1)</f>
        <v>25.5</v>
      </c>
      <c r="M16" s="399">
        <f>SUM(K16+2)</f>
        <v>26.5</v>
      </c>
      <c r="N16" s="399">
        <f>SUM(K16+3)</f>
        <v>27.5</v>
      </c>
      <c r="O16" s="405">
        <f>K16+4</f>
        <v>28.5</v>
      </c>
    </row>
    <row r="17" spans="2:15" ht="18.75" x14ac:dyDescent="0.2">
      <c r="B17" s="397" t="s">
        <v>39</v>
      </c>
      <c r="C17" s="282" t="s">
        <v>101</v>
      </c>
      <c r="D17" s="268"/>
      <c r="E17" s="271"/>
      <c r="F17" s="271"/>
      <c r="G17" s="279" t="s">
        <v>21</v>
      </c>
      <c r="H17" s="398">
        <f>K17-2.25</f>
        <v>17.25</v>
      </c>
      <c r="I17" s="398">
        <f>SUM(K17-1.5)</f>
        <v>18</v>
      </c>
      <c r="J17" s="399">
        <f>SUM(K17-0.75)</f>
        <v>18.75</v>
      </c>
      <c r="K17" s="395">
        <v>19.5</v>
      </c>
      <c r="L17" s="399">
        <f>SUM(K17+0.75)</f>
        <v>20.25</v>
      </c>
      <c r="M17" s="399">
        <f>SUM(K17+1.5)</f>
        <v>21</v>
      </c>
      <c r="N17" s="399">
        <f>SUM(K17+2.25)</f>
        <v>21.75</v>
      </c>
      <c r="O17" s="405">
        <f>K17+3</f>
        <v>22.5</v>
      </c>
    </row>
    <row r="18" spans="2:15" ht="18.75" x14ac:dyDescent="0.2">
      <c r="B18" s="397" t="s">
        <v>40</v>
      </c>
      <c r="C18" s="282" t="s">
        <v>150</v>
      </c>
      <c r="D18" s="268"/>
      <c r="E18" s="271"/>
      <c r="F18" s="271"/>
      <c r="G18" s="279" t="s">
        <v>21</v>
      </c>
      <c r="H18" s="398">
        <f>K18-1.8</f>
        <v>12.7</v>
      </c>
      <c r="I18" s="398">
        <f>SUM(K18-1.2)</f>
        <v>13.3</v>
      </c>
      <c r="J18" s="399">
        <f>SUM(K18-0.6)</f>
        <v>13.9</v>
      </c>
      <c r="K18" s="395">
        <v>14.5</v>
      </c>
      <c r="L18" s="399">
        <f>SUM(K18+0.6)</f>
        <v>15.1</v>
      </c>
      <c r="M18" s="399">
        <f>SUM(K18+1.2)</f>
        <v>15.7</v>
      </c>
      <c r="N18" s="399">
        <f>SUM(K18+1.8)</f>
        <v>16.3</v>
      </c>
      <c r="O18" s="405">
        <f>K18+2.4</f>
        <v>16.899999999999999</v>
      </c>
    </row>
    <row r="19" spans="2:15" ht="18.75" x14ac:dyDescent="0.2">
      <c r="B19" s="286" t="s">
        <v>41</v>
      </c>
      <c r="C19" s="288" t="s">
        <v>136</v>
      </c>
      <c r="D19" s="289"/>
      <c r="E19" s="290"/>
      <c r="F19" s="290"/>
      <c r="G19" s="280" t="s">
        <v>20</v>
      </c>
      <c r="H19" s="276">
        <f>K19-2.4</f>
        <v>64.599999999999994</v>
      </c>
      <c r="I19" s="276">
        <f>SUM(K19-1.6)</f>
        <v>65.400000000000006</v>
      </c>
      <c r="J19" s="277">
        <f>SUM(K19-0.8)</f>
        <v>66.2</v>
      </c>
      <c r="K19" s="395">
        <v>67</v>
      </c>
      <c r="L19" s="277">
        <f>SUM(K19+0.8)</f>
        <v>67.8</v>
      </c>
      <c r="M19" s="277">
        <f>SUM(K19+1.6)</f>
        <v>68.599999999999994</v>
      </c>
      <c r="N19" s="277">
        <f>SUM(K19+2.4)</f>
        <v>69.400000000000006</v>
      </c>
      <c r="O19" s="396">
        <f>K19+3.2</f>
        <v>70.2</v>
      </c>
    </row>
    <row r="20" spans="2:15" ht="21" x14ac:dyDescent="0.2">
      <c r="B20" s="408" t="s">
        <v>26</v>
      </c>
      <c r="C20" s="409"/>
      <c r="D20" s="409"/>
      <c r="E20" s="409"/>
      <c r="F20" s="409"/>
      <c r="G20" s="410"/>
      <c r="H20" s="411"/>
      <c r="I20" s="411"/>
      <c r="J20" s="411"/>
      <c r="K20" s="412"/>
      <c r="L20" s="411"/>
      <c r="M20" s="413"/>
      <c r="N20" s="414"/>
      <c r="O20" s="415"/>
    </row>
    <row r="21" spans="2:15" ht="18.75" x14ac:dyDescent="0.2">
      <c r="B21" s="391" t="s">
        <v>42</v>
      </c>
      <c r="C21" s="416" t="s">
        <v>151</v>
      </c>
      <c r="D21" s="393"/>
      <c r="E21" s="394"/>
      <c r="F21" s="394"/>
      <c r="G21" s="280" t="s">
        <v>21</v>
      </c>
      <c r="H21" s="276">
        <f>K21-5.4</f>
        <v>39.6</v>
      </c>
      <c r="I21" s="276">
        <f>K21-3.6</f>
        <v>41.4</v>
      </c>
      <c r="J21" s="277">
        <f>K21-1.8</f>
        <v>43.2</v>
      </c>
      <c r="K21" s="395">
        <v>45</v>
      </c>
      <c r="L21" s="277">
        <f>K21+1.8</f>
        <v>46.8</v>
      </c>
      <c r="M21" s="277">
        <f>K21+3.6</f>
        <v>48.6</v>
      </c>
      <c r="N21" s="277">
        <f>K21+5.4</f>
        <v>50.4</v>
      </c>
      <c r="O21" s="396">
        <f>K21+7.2</f>
        <v>52.2</v>
      </c>
    </row>
    <row r="22" spans="2:15" ht="18.75" x14ac:dyDescent="0.2">
      <c r="B22" s="344" t="s">
        <v>9</v>
      </c>
      <c r="C22" s="417" t="s">
        <v>22</v>
      </c>
      <c r="D22" s="289"/>
      <c r="E22" s="290"/>
      <c r="F22" s="290"/>
      <c r="G22" s="280" t="s">
        <v>20</v>
      </c>
      <c r="H22" s="276">
        <f>K22-4</f>
        <v>70</v>
      </c>
      <c r="I22" s="276">
        <f>SUM(K22-2)</f>
        <v>72</v>
      </c>
      <c r="J22" s="277">
        <f>SUM(K22)</f>
        <v>74</v>
      </c>
      <c r="K22" s="395">
        <v>74</v>
      </c>
      <c r="L22" s="277">
        <f>SUM(K22)</f>
        <v>74</v>
      </c>
      <c r="M22" s="277">
        <f>SUM(K22+2)</f>
        <v>76</v>
      </c>
      <c r="N22" s="277">
        <f>K22+4</f>
        <v>78</v>
      </c>
      <c r="O22" s="396">
        <f>K22+6</f>
        <v>80</v>
      </c>
    </row>
    <row r="23" spans="2:15" ht="21" x14ac:dyDescent="0.2">
      <c r="B23" s="408" t="s">
        <v>27</v>
      </c>
      <c r="C23" s="409"/>
      <c r="D23" s="409"/>
      <c r="E23" s="409"/>
      <c r="F23" s="409"/>
      <c r="G23" s="410"/>
      <c r="H23" s="411"/>
      <c r="I23" s="411"/>
      <c r="J23" s="411"/>
      <c r="K23" s="412"/>
      <c r="L23" s="411"/>
      <c r="M23" s="413"/>
      <c r="N23" s="414"/>
      <c r="O23" s="415"/>
    </row>
    <row r="24" spans="2:15" ht="18.75" x14ac:dyDescent="0.2">
      <c r="B24" s="270" t="s">
        <v>94</v>
      </c>
      <c r="C24" s="272" t="s">
        <v>95</v>
      </c>
      <c r="D24" s="278"/>
      <c r="E24" s="273"/>
      <c r="F24" s="273"/>
      <c r="G24" s="279" t="s">
        <v>20</v>
      </c>
      <c r="H24" s="398">
        <f>K24-1.8</f>
        <v>20.2</v>
      </c>
      <c r="I24" s="398">
        <f>SUM(K24-1.2)</f>
        <v>20.8</v>
      </c>
      <c r="J24" s="399">
        <f>SUM(K24-0.6)</f>
        <v>21.4</v>
      </c>
      <c r="K24" s="418">
        <v>22</v>
      </c>
      <c r="L24" s="399">
        <f>SUM(K24+0.6)</f>
        <v>22.6</v>
      </c>
      <c r="M24" s="277">
        <f>SUM(K24+1.2)</f>
        <v>23.2</v>
      </c>
      <c r="N24" s="277">
        <f>K24+1.8</f>
        <v>23.8</v>
      </c>
      <c r="O24" s="396">
        <f>K24+2.4</f>
        <v>24.4</v>
      </c>
    </row>
    <row r="25" spans="2:15" ht="18.75" x14ac:dyDescent="0.2">
      <c r="B25" s="270" t="s">
        <v>96</v>
      </c>
      <c r="C25" s="272" t="s">
        <v>97</v>
      </c>
      <c r="D25" s="278"/>
      <c r="E25" s="273"/>
      <c r="F25" s="273"/>
      <c r="G25" s="279" t="s">
        <v>20</v>
      </c>
      <c r="H25" s="398">
        <f>K25-0.9</f>
        <v>8.1</v>
      </c>
      <c r="I25" s="398">
        <f>SUM(K25-0.6)</f>
        <v>8.4</v>
      </c>
      <c r="J25" s="399">
        <f>SUM(K25-0.3)</f>
        <v>8.6999999999999993</v>
      </c>
      <c r="K25" s="418">
        <v>9</v>
      </c>
      <c r="L25" s="399">
        <f>SUM(K25+0.3)</f>
        <v>9.3000000000000007</v>
      </c>
      <c r="M25" s="277">
        <f>SUM(K25+0.6)</f>
        <v>9.6</v>
      </c>
      <c r="N25" s="277">
        <f>K25+0.9</f>
        <v>9.9</v>
      </c>
      <c r="O25" s="396">
        <f>K25+1.2</f>
        <v>10.199999999999999</v>
      </c>
    </row>
    <row r="26" spans="2:15" ht="18.75" x14ac:dyDescent="0.2">
      <c r="B26" s="270" t="s">
        <v>43</v>
      </c>
      <c r="C26" s="272" t="s">
        <v>152</v>
      </c>
      <c r="D26" s="278"/>
      <c r="E26" s="273"/>
      <c r="F26" s="273"/>
      <c r="G26" s="279" t="s">
        <v>20</v>
      </c>
      <c r="H26" s="398">
        <f>K26-4.5</f>
        <v>51.5</v>
      </c>
      <c r="I26" s="398">
        <f>SUM(K26-3)</f>
        <v>53</v>
      </c>
      <c r="J26" s="399">
        <f>SUM(K26-1.5)</f>
        <v>54.5</v>
      </c>
      <c r="K26" s="418">
        <v>56</v>
      </c>
      <c r="L26" s="399">
        <f>SUM(K26+1.5)</f>
        <v>57.5</v>
      </c>
      <c r="M26" s="399">
        <f>SUM(K26+3)</f>
        <v>59</v>
      </c>
      <c r="N26" s="399">
        <f>SUM(K26+4.5)</f>
        <v>60.5</v>
      </c>
      <c r="O26" s="405">
        <f>K26+6</f>
        <v>62</v>
      </c>
    </row>
    <row r="27" spans="2:15" ht="18.75" x14ac:dyDescent="0.2">
      <c r="B27" s="270" t="s">
        <v>45</v>
      </c>
      <c r="C27" s="283" t="s">
        <v>46</v>
      </c>
      <c r="D27" s="268"/>
      <c r="E27" s="271"/>
      <c r="F27" s="271"/>
      <c r="G27" s="279" t="s">
        <v>20</v>
      </c>
      <c r="H27" s="398">
        <f>K27-4.5</f>
        <v>50.5</v>
      </c>
      <c r="I27" s="398">
        <f>SUM(K27-3)</f>
        <v>52</v>
      </c>
      <c r="J27" s="399">
        <f>SUM(K27-1.5)</f>
        <v>53.5</v>
      </c>
      <c r="K27" s="418">
        <v>55</v>
      </c>
      <c r="L27" s="399">
        <f>SUM(K27+1.5)</f>
        <v>56.5</v>
      </c>
      <c r="M27" s="399">
        <f>SUM(K27+3)</f>
        <v>58</v>
      </c>
      <c r="N27" s="399">
        <f>SUM(K27+4.5)</f>
        <v>59.5</v>
      </c>
      <c r="O27" s="405">
        <f>K27+6</f>
        <v>61</v>
      </c>
    </row>
    <row r="28" spans="2:15" ht="18.75" x14ac:dyDescent="0.2">
      <c r="B28" s="270" t="s">
        <v>47</v>
      </c>
      <c r="C28" s="283" t="s">
        <v>153</v>
      </c>
      <c r="D28" s="268"/>
      <c r="E28" s="271"/>
      <c r="F28" s="271"/>
      <c r="G28" s="279" t="s">
        <v>21</v>
      </c>
      <c r="H28" s="406">
        <f t="shared" ref="H28:J29" si="0">I28</f>
        <v>9</v>
      </c>
      <c r="I28" s="406">
        <f t="shared" si="0"/>
        <v>9</v>
      </c>
      <c r="J28" s="406">
        <f t="shared" si="0"/>
        <v>9</v>
      </c>
      <c r="K28" s="418">
        <v>9</v>
      </c>
      <c r="L28" s="406">
        <f t="shared" ref="L28:O29" si="1">K28</f>
        <v>9</v>
      </c>
      <c r="M28" s="406">
        <f t="shared" si="1"/>
        <v>9</v>
      </c>
      <c r="N28" s="406">
        <f t="shared" si="1"/>
        <v>9</v>
      </c>
      <c r="O28" s="407">
        <f t="shared" si="1"/>
        <v>9</v>
      </c>
    </row>
    <row r="29" spans="2:15" ht="18.75" x14ac:dyDescent="0.2">
      <c r="B29" s="281" t="s">
        <v>48</v>
      </c>
      <c r="C29" s="269" t="s">
        <v>33</v>
      </c>
      <c r="D29" s="274"/>
      <c r="E29" s="275"/>
      <c r="F29" s="275"/>
      <c r="G29" s="279" t="s">
        <v>21</v>
      </c>
      <c r="H29" s="406">
        <f t="shared" si="0"/>
        <v>9</v>
      </c>
      <c r="I29" s="406">
        <f t="shared" si="0"/>
        <v>9</v>
      </c>
      <c r="J29" s="406">
        <f t="shared" si="0"/>
        <v>9</v>
      </c>
      <c r="K29" s="418">
        <v>9</v>
      </c>
      <c r="L29" s="406">
        <f t="shared" si="1"/>
        <v>9</v>
      </c>
      <c r="M29" s="406">
        <f t="shared" si="1"/>
        <v>9</v>
      </c>
      <c r="N29" s="406">
        <f t="shared" si="1"/>
        <v>9</v>
      </c>
      <c r="O29" s="407">
        <f t="shared" si="1"/>
        <v>9</v>
      </c>
    </row>
    <row r="30" spans="2:15" ht="21" x14ac:dyDescent="0.2">
      <c r="B30" s="408" t="s">
        <v>30</v>
      </c>
      <c r="C30" s="409"/>
      <c r="D30" s="409"/>
      <c r="E30" s="409"/>
      <c r="F30" s="409"/>
      <c r="G30" s="410"/>
      <c r="H30" s="411"/>
      <c r="I30" s="411"/>
      <c r="J30" s="411"/>
      <c r="K30" s="412"/>
      <c r="L30" s="411"/>
      <c r="M30" s="413"/>
      <c r="N30" s="414"/>
      <c r="O30" s="415"/>
    </row>
    <row r="31" spans="2:15" ht="18.75" x14ac:dyDescent="0.2">
      <c r="B31" s="270" t="s">
        <v>49</v>
      </c>
      <c r="C31" s="272" t="s">
        <v>29</v>
      </c>
      <c r="D31" s="278"/>
      <c r="E31" s="273"/>
      <c r="F31" s="273"/>
      <c r="G31" s="279" t="s">
        <v>20</v>
      </c>
      <c r="H31" s="398">
        <f>K31-1.8</f>
        <v>48.2</v>
      </c>
      <c r="I31" s="398">
        <f>SUM(K31-1.2)</f>
        <v>48.8</v>
      </c>
      <c r="J31" s="399">
        <f>SUM(K31-0.6)</f>
        <v>49.4</v>
      </c>
      <c r="K31" s="418">
        <v>50</v>
      </c>
      <c r="L31" s="399">
        <f>SUM(K31+0.6)</f>
        <v>50.6</v>
      </c>
      <c r="M31" s="277">
        <f>SUM(K31+1.2)</f>
        <v>51.2</v>
      </c>
      <c r="N31" s="277">
        <f>K31+1.8</f>
        <v>51.8</v>
      </c>
      <c r="O31" s="396">
        <f>K31+2.4</f>
        <v>52.4</v>
      </c>
    </row>
    <row r="32" spans="2:15" ht="18.75" x14ac:dyDescent="0.2">
      <c r="B32" s="270" t="s">
        <v>50</v>
      </c>
      <c r="C32" s="283" t="s">
        <v>110</v>
      </c>
      <c r="D32" s="268"/>
      <c r="E32" s="271"/>
      <c r="F32" s="271"/>
      <c r="G32" s="279" t="s">
        <v>21</v>
      </c>
      <c r="H32" s="398">
        <f>K32-2.1</f>
        <v>22.9</v>
      </c>
      <c r="I32" s="398">
        <f>SUM(K32-1.4)</f>
        <v>23.6</v>
      </c>
      <c r="J32" s="399">
        <f>SUM(K32-0.7)</f>
        <v>24.3</v>
      </c>
      <c r="K32" s="418">
        <v>25</v>
      </c>
      <c r="L32" s="399">
        <f>SUM(K32+0.7)</f>
        <v>25.7</v>
      </c>
      <c r="M32" s="399">
        <f>SUM(K32+1.4)</f>
        <v>26.4</v>
      </c>
      <c r="N32" s="399">
        <f>K32+2.1</f>
        <v>27.1</v>
      </c>
      <c r="O32" s="405">
        <f>K32+2.7</f>
        <v>27.7</v>
      </c>
    </row>
    <row r="33" spans="2:15" ht="18.75" x14ac:dyDescent="0.2">
      <c r="B33" s="281" t="s">
        <v>118</v>
      </c>
      <c r="C33" s="269" t="s">
        <v>119</v>
      </c>
      <c r="D33" s="274"/>
      <c r="E33" s="275"/>
      <c r="F33" s="275"/>
      <c r="G33" s="324" t="s">
        <v>21</v>
      </c>
      <c r="H33" s="398">
        <f t="shared" ref="H33:I34" si="2">SUM(J33)</f>
        <v>34</v>
      </c>
      <c r="I33" s="398">
        <f t="shared" si="2"/>
        <v>34</v>
      </c>
      <c r="J33" s="399">
        <f>SUM(K33)</f>
        <v>34</v>
      </c>
      <c r="K33" s="418">
        <v>34</v>
      </c>
      <c r="L33" s="399">
        <f>SUM(K33+0.45)</f>
        <v>34.450000000000003</v>
      </c>
      <c r="M33" s="277">
        <f>SUM(K33+0.9)</f>
        <v>34.9</v>
      </c>
      <c r="N33" s="277">
        <f>K33+1.35</f>
        <v>35.35</v>
      </c>
      <c r="O33" s="396">
        <f>K33+1.8</f>
        <v>35.799999999999997</v>
      </c>
    </row>
    <row r="34" spans="2:15" ht="18.75" x14ac:dyDescent="0.2">
      <c r="B34" s="270" t="s">
        <v>102</v>
      </c>
      <c r="C34" s="282" t="s">
        <v>103</v>
      </c>
      <c r="D34" s="268"/>
      <c r="E34" s="271"/>
      <c r="F34" s="325"/>
      <c r="G34" s="279" t="s">
        <v>21</v>
      </c>
      <c r="H34" s="398">
        <f t="shared" si="2"/>
        <v>36</v>
      </c>
      <c r="I34" s="398">
        <f t="shared" si="2"/>
        <v>36</v>
      </c>
      <c r="J34" s="399">
        <f>SUM(K34)</f>
        <v>36</v>
      </c>
      <c r="K34" s="418">
        <v>36</v>
      </c>
      <c r="L34" s="399">
        <f>SUM(K34+0.45)</f>
        <v>36.450000000000003</v>
      </c>
      <c r="M34" s="277">
        <f>SUM(K34+0.9)</f>
        <v>36.9</v>
      </c>
      <c r="N34" s="277">
        <f>K34+1.35</f>
        <v>37.35</v>
      </c>
      <c r="O34" s="396">
        <f>K34+1.8</f>
        <v>37.799999999999997</v>
      </c>
    </row>
    <row r="35" spans="2:15" ht="21" x14ac:dyDescent="0.2">
      <c r="B35" s="419" t="s">
        <v>154</v>
      </c>
      <c r="C35" s="420"/>
      <c r="D35" s="420"/>
      <c r="E35" s="420"/>
      <c r="F35" s="420"/>
      <c r="G35" s="421"/>
      <c r="H35" s="422"/>
      <c r="I35" s="411"/>
      <c r="J35" s="411"/>
      <c r="K35" s="412"/>
      <c r="L35" s="411"/>
      <c r="M35" s="413"/>
      <c r="N35" s="423"/>
      <c r="O35" s="424"/>
    </row>
    <row r="36" spans="2:15" ht="18.75" x14ac:dyDescent="0.2">
      <c r="B36" s="391" t="s">
        <v>104</v>
      </c>
      <c r="C36" s="416" t="s">
        <v>105</v>
      </c>
      <c r="D36" s="393"/>
      <c r="E36" s="394"/>
      <c r="F36" s="394"/>
      <c r="G36" s="280" t="s">
        <v>21</v>
      </c>
      <c r="H36" s="276">
        <f>K36-4</f>
        <v>70</v>
      </c>
      <c r="I36" s="276">
        <f>SUM(K36-2)</f>
        <v>72</v>
      </c>
      <c r="J36" s="277">
        <f>SUM(K36)</f>
        <v>74</v>
      </c>
      <c r="K36" s="395">
        <v>74</v>
      </c>
      <c r="L36" s="277">
        <f>SUM(K36)</f>
        <v>74</v>
      </c>
      <c r="M36" s="277">
        <f>SUM(K36+2)</f>
        <v>76</v>
      </c>
      <c r="N36" s="277">
        <f>K36+4</f>
        <v>78</v>
      </c>
      <c r="O36" s="396">
        <f>K36+6</f>
        <v>80</v>
      </c>
    </row>
    <row r="37" spans="2:15" s="159" customFormat="1" ht="18.75" x14ac:dyDescent="0.2">
      <c r="B37" s="391"/>
      <c r="C37" s="416" t="s">
        <v>188</v>
      </c>
      <c r="D37" s="393"/>
      <c r="E37" s="394"/>
      <c r="F37" s="394"/>
      <c r="G37" s="280" t="s">
        <v>21</v>
      </c>
      <c r="H37" s="276">
        <f>K37-4</f>
        <v>66</v>
      </c>
      <c r="I37" s="276">
        <f>SUM(K37-2)</f>
        <v>68</v>
      </c>
      <c r="J37" s="277">
        <f>SUM(K37)</f>
        <v>70</v>
      </c>
      <c r="K37" s="395">
        <v>70</v>
      </c>
      <c r="L37" s="277">
        <f>SUM(K37)</f>
        <v>70</v>
      </c>
      <c r="M37" s="277">
        <f>SUM(K37+2)</f>
        <v>72</v>
      </c>
      <c r="N37" s="277">
        <f>K37+4</f>
        <v>74</v>
      </c>
      <c r="O37" s="396">
        <f>K37+6</f>
        <v>76</v>
      </c>
    </row>
    <row r="38" spans="2:15" ht="18.75" x14ac:dyDescent="0.2">
      <c r="B38" s="270" t="s">
        <v>155</v>
      </c>
      <c r="C38" s="272" t="s">
        <v>156</v>
      </c>
      <c r="D38" s="278"/>
      <c r="E38" s="273"/>
      <c r="F38" s="273"/>
      <c r="G38" s="279" t="s">
        <v>21</v>
      </c>
      <c r="H38" s="425">
        <f>K38-1</f>
        <v>23</v>
      </c>
      <c r="I38" s="425">
        <f>SUM(K38-1)</f>
        <v>23</v>
      </c>
      <c r="J38" s="425">
        <f>K38</f>
        <v>24</v>
      </c>
      <c r="K38" s="395">
        <v>24</v>
      </c>
      <c r="L38" s="425">
        <f>K38</f>
        <v>24</v>
      </c>
      <c r="M38" s="426">
        <f>SUM(K38+1)</f>
        <v>25</v>
      </c>
      <c r="N38" s="425">
        <f>SUM(K38+1)</f>
        <v>25</v>
      </c>
      <c r="O38" s="427">
        <f>K38+2</f>
        <v>26</v>
      </c>
    </row>
    <row r="39" spans="2:15" ht="19.5" thickBot="1" x14ac:dyDescent="0.25">
      <c r="B39" s="428" t="s">
        <v>157</v>
      </c>
      <c r="C39" s="429" t="s">
        <v>158</v>
      </c>
      <c r="D39" s="430"/>
      <c r="E39" s="431"/>
      <c r="F39" s="431"/>
      <c r="G39" s="432" t="s">
        <v>21</v>
      </c>
      <c r="H39" s="433">
        <f>K39-1</f>
        <v>15</v>
      </c>
      <c r="I39" s="433">
        <f>SUM(K39-1)</f>
        <v>15</v>
      </c>
      <c r="J39" s="433">
        <f>K39</f>
        <v>16</v>
      </c>
      <c r="K39" s="434">
        <v>16</v>
      </c>
      <c r="L39" s="433">
        <f>K39</f>
        <v>16</v>
      </c>
      <c r="M39" s="435">
        <f>SUM(K39+1)</f>
        <v>17</v>
      </c>
      <c r="N39" s="433">
        <f>SUM(K39+1)</f>
        <v>17</v>
      </c>
      <c r="O39" s="436">
        <f>K39+2</f>
        <v>18</v>
      </c>
    </row>
  </sheetData>
  <sheetProtection formatRows="0" insertColumns="0" deleteColumns="0" deleteRows="0"/>
  <mergeCells count="6">
    <mergeCell ref="D1:K1"/>
    <mergeCell ref="L1:O1"/>
    <mergeCell ref="B3:E3"/>
    <mergeCell ref="F2:I2"/>
    <mergeCell ref="B7:G7"/>
    <mergeCell ref="H7:O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64" zoomScaleNormal="85" zoomScaleSheetLayoutView="64" workbookViewId="0">
      <selection activeCell="A3" sqref="A3:E3"/>
    </sheetView>
  </sheetViews>
  <sheetFormatPr baseColWidth="10" defaultRowHeight="12" x14ac:dyDescent="0.2"/>
  <cols>
    <col min="1" max="1" width="10.5" customWidth="1"/>
    <col min="2" max="3" width="14.5" customWidth="1"/>
    <col min="4" max="5" width="15.6640625" customWidth="1"/>
    <col min="6" max="6" width="21.1640625" customWidth="1"/>
    <col min="7" max="7" width="14.6640625" customWidth="1"/>
    <col min="8" max="11" width="12.1640625" customWidth="1"/>
    <col min="12" max="12" width="14.6640625" customWidth="1"/>
    <col min="13" max="13" width="21.5" customWidth="1"/>
    <col min="14" max="16" width="12.6640625" customWidth="1"/>
  </cols>
  <sheetData>
    <row r="1" spans="1:13" s="1" customFormat="1" ht="42.75" customHeight="1" thickBot="1" x14ac:dyDescent="0.25">
      <c r="A1" s="32"/>
      <c r="B1" s="29"/>
      <c r="C1" s="496" t="s">
        <v>31</v>
      </c>
      <c r="D1" s="496"/>
      <c r="E1" s="496"/>
      <c r="F1" s="496"/>
      <c r="G1" s="496"/>
      <c r="H1" s="496"/>
      <c r="I1" s="496"/>
      <c r="J1" s="496"/>
      <c r="K1" s="31" t="str">
        <f>'TECHNICAL SHEET GARMENT'!J1</f>
        <v>WINTER 2018/19</v>
      </c>
      <c r="L1" s="29"/>
      <c r="M1" s="30"/>
    </row>
    <row r="2" spans="1:13" s="4" customFormat="1" ht="18.75" x14ac:dyDescent="0.2">
      <c r="A2" s="455" t="str">
        <f>'TECHNICAL SHEET GARMENT'!A2</f>
        <v>LFV11420</v>
      </c>
      <c r="B2" s="456"/>
      <c r="C2" s="456"/>
      <c r="D2" s="456"/>
      <c r="E2" s="456" t="str">
        <f>'TECHNICAL SHEET GARMENT'!E2:H2</f>
        <v>TRACK ZIP-IN JKT</v>
      </c>
      <c r="F2" s="456"/>
      <c r="G2" s="456"/>
      <c r="H2" s="456"/>
      <c r="I2" s="456"/>
      <c r="J2" s="456"/>
      <c r="K2" s="456"/>
      <c r="L2" s="121" t="s">
        <v>2</v>
      </c>
      <c r="M2" s="92" t="str">
        <f>'TECHNICAL SHEET GARMENT'!K2</f>
        <v>V1BULK-SMU</v>
      </c>
    </row>
    <row r="3" spans="1:13" s="3" customFormat="1" ht="18.75" x14ac:dyDescent="0.2">
      <c r="A3" s="588" t="str">
        <f>'TECHNICAL SHEET GARMENT'!A3:I3</f>
        <v>FABRIC / SUPPLIER :  06302 / LIBOLON</v>
      </c>
      <c r="B3" s="589"/>
      <c r="C3" s="589"/>
      <c r="D3" s="589"/>
      <c r="E3" s="589"/>
      <c r="F3" s="66"/>
      <c r="G3" s="66"/>
      <c r="H3" s="66"/>
      <c r="I3" s="66"/>
      <c r="J3" s="66"/>
      <c r="K3" s="66" t="str">
        <f>'TECHNICAL SHEET GARMENT'!J3</f>
        <v>DEVELOPPER</v>
      </c>
      <c r="L3" s="73"/>
      <c r="M3" s="209" t="str">
        <f>'TECHNICAL SHEET GARMENT'!L3</f>
        <v>Marjorie</v>
      </c>
    </row>
    <row r="4" spans="1:13" s="3" customFormat="1" ht="16.5" thickBot="1" x14ac:dyDescent="0.25">
      <c r="A4" s="208" t="s">
        <v>1</v>
      </c>
      <c r="B4" s="587">
        <f ca="1">TODAY()</f>
        <v>43019</v>
      </c>
      <c r="C4" s="587"/>
      <c r="D4" s="69"/>
      <c r="E4" s="69"/>
      <c r="F4" s="69"/>
      <c r="G4" s="69"/>
      <c r="H4" s="69"/>
      <c r="I4" s="69"/>
      <c r="J4" s="69"/>
      <c r="K4" s="90" t="str">
        <f>'TECHNICAL SHEET GARMENT'!J4</f>
        <v xml:space="preserve">SUPPLIER : </v>
      </c>
      <c r="L4" s="75"/>
      <c r="M4" s="313" t="str">
        <f>'TECHNICAL SHEET GARMENT'!L4</f>
        <v>PRIMA CHANNEL</v>
      </c>
    </row>
    <row r="5" spans="1:13" s="6" customFormat="1" ht="15.75" x14ac:dyDescent="0.2">
      <c r="A5" s="5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7"/>
    </row>
    <row r="6" spans="1:13" s="6" customFormat="1" ht="15.75" x14ac:dyDescent="0.2">
      <c r="A6" s="5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7"/>
    </row>
    <row r="7" spans="1:13" s="6" customFormat="1" ht="15.75" x14ac:dyDescent="0.2">
      <c r="A7" s="5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7"/>
    </row>
    <row r="8" spans="1:13" s="6" customFormat="1" ht="15.75" x14ac:dyDescent="0.2">
      <c r="A8" s="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7"/>
    </row>
    <row r="9" spans="1:13" s="6" customFormat="1" x14ac:dyDescent="0.2">
      <c r="A9" s="5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7"/>
    </row>
    <row r="10" spans="1:13" s="6" customFormat="1" x14ac:dyDescent="0.2">
      <c r="A10" s="5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7"/>
    </row>
    <row r="11" spans="1:13" s="6" customFormat="1" ht="15.75" x14ac:dyDescent="0.2">
      <c r="A11" s="5"/>
      <c r="B11" s="11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7"/>
    </row>
    <row r="12" spans="1:13" s="6" customFormat="1" ht="15.75" x14ac:dyDescent="0.2">
      <c r="A12" s="5"/>
      <c r="B12" s="9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7"/>
    </row>
    <row r="13" spans="1:13" s="6" customFormat="1" x14ac:dyDescent="0.2">
      <c r="A13" s="5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7"/>
    </row>
    <row r="14" spans="1:13" s="6" customFormat="1" x14ac:dyDescent="0.2">
      <c r="A14" s="5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7"/>
    </row>
    <row r="15" spans="1:13" s="6" customFormat="1" x14ac:dyDescent="0.2">
      <c r="A15" s="5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7"/>
    </row>
    <row r="16" spans="1:13" s="6" customFormat="1" x14ac:dyDescent="0.2">
      <c r="A16" s="5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7"/>
    </row>
    <row r="17" spans="1:13" s="6" customFormat="1" x14ac:dyDescent="0.2">
      <c r="A17" s="5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7"/>
    </row>
    <row r="18" spans="1:13" s="6" customFormat="1" x14ac:dyDescent="0.2">
      <c r="A18" s="5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7"/>
    </row>
    <row r="19" spans="1:13" s="6" customFormat="1" x14ac:dyDescent="0.2">
      <c r="A19" s="5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7"/>
    </row>
    <row r="20" spans="1:13" s="6" customFormat="1" x14ac:dyDescent="0.2">
      <c r="A20" s="5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7"/>
    </row>
    <row r="21" spans="1:13" s="6" customFormat="1" ht="15.75" x14ac:dyDescent="0.2">
      <c r="A21" s="5"/>
      <c r="B21" s="11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7"/>
    </row>
    <row r="22" spans="1:13" s="6" customFormat="1" ht="15.75" x14ac:dyDescent="0.2">
      <c r="A22" s="5"/>
      <c r="B22" s="9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7"/>
    </row>
    <row r="23" spans="1:13" s="6" customFormat="1" x14ac:dyDescent="0.2">
      <c r="A23" s="5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7"/>
    </row>
    <row r="24" spans="1:13" s="6" customFormat="1" x14ac:dyDescent="0.2">
      <c r="A24" s="5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7"/>
    </row>
    <row r="25" spans="1:13" s="6" customFormat="1" x14ac:dyDescent="0.2">
      <c r="A25" s="5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7"/>
    </row>
    <row r="26" spans="1:13" s="6" customFormat="1" x14ac:dyDescent="0.2">
      <c r="A26" s="5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7"/>
    </row>
    <row r="27" spans="1:13" s="6" customFormat="1" x14ac:dyDescent="0.2">
      <c r="A27" s="5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7"/>
    </row>
    <row r="28" spans="1:13" s="6" customFormat="1" x14ac:dyDescent="0.2">
      <c r="A28" s="5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7"/>
    </row>
    <row r="29" spans="1:13" s="6" customFormat="1" x14ac:dyDescent="0.2">
      <c r="A29" s="5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7"/>
    </row>
    <row r="30" spans="1:13" s="6" customFormat="1" x14ac:dyDescent="0.2">
      <c r="A30" s="5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7"/>
    </row>
    <row r="31" spans="1:13" s="6" customFormat="1" x14ac:dyDescent="0.2">
      <c r="A31" s="5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7"/>
    </row>
    <row r="32" spans="1:13" s="6" customFormat="1" x14ac:dyDescent="0.2">
      <c r="A32" s="5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7"/>
    </row>
    <row r="33" spans="1:13" s="20" customFormat="1" x14ac:dyDescent="0.2">
      <c r="A33" s="124"/>
      <c r="M33" s="125"/>
    </row>
    <row r="34" spans="1:13" x14ac:dyDescent="0.2">
      <c r="A34" s="12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25"/>
    </row>
    <row r="35" spans="1:13" x14ac:dyDescent="0.2">
      <c r="A35" s="124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25"/>
    </row>
    <row r="36" spans="1:13" x14ac:dyDescent="0.2">
      <c r="A36" s="12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25"/>
    </row>
    <row r="37" spans="1:13" x14ac:dyDescent="0.2">
      <c r="A37" s="124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25"/>
    </row>
    <row r="38" spans="1:13" x14ac:dyDescent="0.2">
      <c r="A38" s="124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125"/>
    </row>
    <row r="39" spans="1:13" x14ac:dyDescent="0.2">
      <c r="A39" s="124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125"/>
    </row>
    <row r="40" spans="1:13" x14ac:dyDescent="0.2">
      <c r="A40" s="12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125"/>
    </row>
    <row r="41" spans="1:13" x14ac:dyDescent="0.2">
      <c r="A41" s="124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25"/>
    </row>
    <row r="42" spans="1:13" x14ac:dyDescent="0.2">
      <c r="A42" s="12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125"/>
    </row>
    <row r="43" spans="1:13" x14ac:dyDescent="0.2">
      <c r="A43" s="12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25"/>
    </row>
    <row r="44" spans="1:13" ht="12.75" thickBot="1" x14ac:dyDescent="0.25">
      <c r="A44" s="126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8"/>
    </row>
  </sheetData>
  <mergeCells count="3">
    <mergeCell ref="B4:C4"/>
    <mergeCell ref="C1:J1"/>
    <mergeCell ref="A3:E3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showGridLines="0" view="pageBreakPreview" zoomScale="64" zoomScaleNormal="85" zoomScaleSheetLayoutView="64" workbookViewId="0">
      <selection activeCell="A3" sqref="A3:E3"/>
    </sheetView>
  </sheetViews>
  <sheetFormatPr baseColWidth="10" defaultRowHeight="12" x14ac:dyDescent="0.2"/>
  <cols>
    <col min="1" max="1" width="10.5" customWidth="1"/>
    <col min="2" max="3" width="14.5" customWidth="1"/>
    <col min="4" max="5" width="15.6640625" customWidth="1"/>
    <col min="6" max="6" width="21.1640625" customWidth="1"/>
    <col min="7" max="7" width="14.6640625" customWidth="1"/>
    <col min="8" max="11" width="12.1640625" customWidth="1"/>
    <col min="12" max="12" width="14.6640625" customWidth="1"/>
    <col min="13" max="13" width="20" customWidth="1"/>
    <col min="14" max="16" width="12.6640625" customWidth="1"/>
  </cols>
  <sheetData>
    <row r="1" spans="1:13" s="1" customFormat="1" ht="42.75" customHeight="1" thickBot="1" x14ac:dyDescent="0.25">
      <c r="A1" s="32"/>
      <c r="B1" s="29"/>
      <c r="C1" s="496" t="s">
        <v>83</v>
      </c>
      <c r="D1" s="496"/>
      <c r="E1" s="496"/>
      <c r="F1" s="496"/>
      <c r="G1" s="496"/>
      <c r="H1" s="496"/>
      <c r="I1" s="496"/>
      <c r="J1" s="496"/>
      <c r="K1" s="31" t="str">
        <f>'TECHNICAL SHEET GARMENT'!J1</f>
        <v>WINTER 2018/19</v>
      </c>
      <c r="L1" s="29"/>
      <c r="M1" s="30"/>
    </row>
    <row r="2" spans="1:13" s="4" customFormat="1" ht="18.75" x14ac:dyDescent="0.2">
      <c r="A2" s="455" t="str">
        <f>'TECHNICAL SHEET GARMENT'!A2</f>
        <v>LFV11420</v>
      </c>
      <c r="B2" s="456"/>
      <c r="C2" s="456"/>
      <c r="D2" s="456"/>
      <c r="E2" s="456" t="str">
        <f>'TECHNICAL SHEET GARMENT'!E2:H2</f>
        <v>TRACK ZIP-IN JKT</v>
      </c>
      <c r="F2" s="456"/>
      <c r="G2" s="456"/>
      <c r="H2" s="456"/>
      <c r="I2" s="456"/>
      <c r="J2" s="456"/>
      <c r="K2" s="456"/>
      <c r="L2" s="121" t="s">
        <v>2</v>
      </c>
      <c r="M2" s="92" t="str">
        <f>'TECHNICAL SHEET GARMENT'!$K$2</f>
        <v>V1BULK-SMU</v>
      </c>
    </row>
    <row r="3" spans="1:13" s="3" customFormat="1" ht="18.75" x14ac:dyDescent="0.2">
      <c r="A3" s="588" t="str">
        <f>'TECHNICAL SHEET GARMENT'!A3:I3</f>
        <v>FABRIC / SUPPLIER :  06302 / LIBOLON</v>
      </c>
      <c r="B3" s="589"/>
      <c r="C3" s="589"/>
      <c r="D3" s="589"/>
      <c r="E3" s="589"/>
      <c r="F3" s="66"/>
      <c r="G3" s="66"/>
      <c r="H3" s="66"/>
      <c r="I3" s="66"/>
      <c r="J3" s="66"/>
      <c r="K3" s="66" t="str">
        <f>'TECHNICAL SHEET GARMENT'!J3</f>
        <v>DEVELOPPER</v>
      </c>
      <c r="L3" s="73"/>
      <c r="M3" s="209" t="str">
        <f>'TECHNICAL SHEET GARMENT'!L3</f>
        <v>Marjorie</v>
      </c>
    </row>
    <row r="4" spans="1:13" s="323" customFormat="1" ht="16.5" thickBot="1" x14ac:dyDescent="0.25">
      <c r="A4" s="318" t="s">
        <v>1</v>
      </c>
      <c r="B4" s="587">
        <f ca="1">TODAY()</f>
        <v>43019</v>
      </c>
      <c r="C4" s="590"/>
      <c r="D4" s="319"/>
      <c r="E4" s="319"/>
      <c r="F4" s="319"/>
      <c r="G4" s="319"/>
      <c r="H4" s="319"/>
      <c r="I4" s="319"/>
      <c r="J4" s="319"/>
      <c r="K4" s="320" t="str">
        <f>'TECHNICAL SHEET GARMENT'!J4</f>
        <v xml:space="preserve">SUPPLIER : </v>
      </c>
      <c r="L4" s="321"/>
      <c r="M4" s="322" t="str">
        <f>'TECHNICAL SHEET GARMENT'!L4</f>
        <v>PRIMA CHANNEL</v>
      </c>
    </row>
    <row r="5" spans="1:13" s="226" customFormat="1" ht="15.75" x14ac:dyDescent="0.2">
      <c r="A5" s="5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7"/>
    </row>
    <row r="6" spans="1:13" s="226" customFormat="1" ht="15.75" x14ac:dyDescent="0.2">
      <c r="A6" s="5"/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7"/>
    </row>
    <row r="7" spans="1:13" s="226" customFormat="1" ht="15.75" x14ac:dyDescent="0.2">
      <c r="A7" s="5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7"/>
    </row>
    <row r="8" spans="1:13" s="226" customFormat="1" ht="15.75" x14ac:dyDescent="0.2">
      <c r="A8" s="5"/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7"/>
    </row>
    <row r="9" spans="1:13" s="226" customFormat="1" x14ac:dyDescent="0.2">
      <c r="A9" s="5"/>
      <c r="M9" s="7"/>
    </row>
    <row r="10" spans="1:13" s="226" customFormat="1" x14ac:dyDescent="0.2">
      <c r="A10" s="5"/>
      <c r="M10" s="7"/>
    </row>
    <row r="11" spans="1:13" s="226" customFormat="1" ht="15.75" x14ac:dyDescent="0.2">
      <c r="A11" s="5"/>
      <c r="B11" s="235"/>
      <c r="M11" s="7"/>
    </row>
    <row r="12" spans="1:13" s="226" customFormat="1" ht="15.75" x14ac:dyDescent="0.2">
      <c r="A12" s="5"/>
      <c r="B12" s="236"/>
      <c r="M12" s="7"/>
    </row>
    <row r="13" spans="1:13" s="226" customFormat="1" x14ac:dyDescent="0.2">
      <c r="A13" s="5"/>
      <c r="M13" s="7"/>
    </row>
    <row r="14" spans="1:13" s="226" customFormat="1" x14ac:dyDescent="0.2">
      <c r="A14" s="5"/>
      <c r="M14" s="7"/>
    </row>
    <row r="15" spans="1:13" s="226" customFormat="1" x14ac:dyDescent="0.2">
      <c r="A15" s="5"/>
      <c r="M15" s="7"/>
    </row>
    <row r="16" spans="1:13" s="226" customFormat="1" x14ac:dyDescent="0.2">
      <c r="A16" s="5"/>
      <c r="M16" s="7"/>
    </row>
    <row r="17" spans="1:13" s="226" customFormat="1" x14ac:dyDescent="0.2">
      <c r="A17" s="5"/>
      <c r="M17" s="7"/>
    </row>
    <row r="18" spans="1:13" s="226" customFormat="1" x14ac:dyDescent="0.2">
      <c r="A18" s="5"/>
      <c r="M18" s="7"/>
    </row>
    <row r="19" spans="1:13" s="226" customFormat="1" x14ac:dyDescent="0.2">
      <c r="A19" s="5"/>
      <c r="M19" s="7"/>
    </row>
    <row r="20" spans="1:13" s="226" customFormat="1" x14ac:dyDescent="0.2">
      <c r="A20" s="5"/>
      <c r="M20" s="7"/>
    </row>
    <row r="21" spans="1:13" s="226" customFormat="1" ht="15.75" x14ac:dyDescent="0.2">
      <c r="A21" s="5"/>
      <c r="B21" s="235"/>
      <c r="M21" s="7"/>
    </row>
    <row r="22" spans="1:13" s="226" customFormat="1" ht="15.75" x14ac:dyDescent="0.2">
      <c r="A22" s="5"/>
      <c r="B22" s="236"/>
      <c r="M22" s="7"/>
    </row>
    <row r="23" spans="1:13" s="226" customFormat="1" x14ac:dyDescent="0.2">
      <c r="A23" s="5"/>
      <c r="M23" s="7"/>
    </row>
    <row r="24" spans="1:13" s="226" customFormat="1" x14ac:dyDescent="0.2">
      <c r="A24" s="5"/>
      <c r="M24" s="7"/>
    </row>
    <row r="25" spans="1:13" s="226" customFormat="1" x14ac:dyDescent="0.2">
      <c r="A25" s="5"/>
      <c r="M25" s="7"/>
    </row>
    <row r="26" spans="1:13" s="226" customFormat="1" x14ac:dyDescent="0.2">
      <c r="A26" s="5"/>
      <c r="M26" s="7"/>
    </row>
    <row r="27" spans="1:13" s="226" customFormat="1" x14ac:dyDescent="0.2">
      <c r="A27" s="5"/>
      <c r="M27" s="7"/>
    </row>
    <row r="28" spans="1:13" s="226" customFormat="1" x14ac:dyDescent="0.2">
      <c r="A28" s="5"/>
      <c r="M28" s="7"/>
    </row>
    <row r="29" spans="1:13" s="226" customFormat="1" x14ac:dyDescent="0.2">
      <c r="A29" s="5"/>
      <c r="M29" s="7"/>
    </row>
    <row r="30" spans="1:13" s="226" customFormat="1" x14ac:dyDescent="0.2">
      <c r="A30" s="5"/>
      <c r="M30" s="7"/>
    </row>
    <row r="31" spans="1:13" s="226" customFormat="1" x14ac:dyDescent="0.2">
      <c r="A31" s="5"/>
      <c r="M31" s="7"/>
    </row>
    <row r="32" spans="1:13" s="226" customFormat="1" x14ac:dyDescent="0.2">
      <c r="A32" s="5"/>
      <c r="M32" s="7"/>
    </row>
    <row r="33" spans="1:13" s="20" customFormat="1" x14ac:dyDescent="0.2">
      <c r="A33" s="124"/>
      <c r="M33" s="125"/>
    </row>
    <row r="34" spans="1:13" s="20" customFormat="1" x14ac:dyDescent="0.2">
      <c r="A34" s="124"/>
      <c r="M34" s="125"/>
    </row>
    <row r="35" spans="1:13" s="20" customFormat="1" x14ac:dyDescent="0.2">
      <c r="A35" s="124"/>
      <c r="M35" s="125"/>
    </row>
    <row r="36" spans="1:13" s="20" customFormat="1" x14ac:dyDescent="0.2">
      <c r="A36" s="124"/>
      <c r="M36" s="125"/>
    </row>
    <row r="37" spans="1:13" s="20" customFormat="1" ht="77.25" customHeight="1" thickBot="1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8"/>
    </row>
  </sheetData>
  <mergeCells count="3">
    <mergeCell ref="B4:C4"/>
    <mergeCell ref="C1:J1"/>
    <mergeCell ref="A3:E3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"/>
  <sheetViews>
    <sheetView showGridLines="0" tabSelected="1" view="pageBreakPreview" topLeftCell="A37" zoomScale="70" zoomScaleNormal="60" zoomScaleSheetLayoutView="70" workbookViewId="0">
      <selection activeCell="J7" sqref="J7"/>
    </sheetView>
  </sheetViews>
  <sheetFormatPr baseColWidth="10" defaultRowHeight="12" x14ac:dyDescent="0.2"/>
  <cols>
    <col min="1" max="1" width="5.1640625" customWidth="1"/>
    <col min="2" max="2" width="12.5" customWidth="1"/>
    <col min="3" max="3" width="16.83203125" customWidth="1"/>
    <col min="4" max="4" width="14.33203125" customWidth="1"/>
    <col min="5" max="6" width="19.83203125" customWidth="1"/>
    <col min="7" max="7" width="18.83203125" customWidth="1"/>
    <col min="8" max="8" width="15.33203125" style="250" customWidth="1"/>
    <col min="9" max="9" width="16.5" style="250" customWidth="1"/>
    <col min="10" max="10" width="16" style="250" customWidth="1"/>
    <col min="11" max="11" width="16" style="258" customWidth="1"/>
    <col min="12" max="12" width="15.33203125" style="262" customWidth="1"/>
    <col min="13" max="16" width="15.33203125" customWidth="1"/>
    <col min="17" max="17" width="8.83203125" customWidth="1"/>
    <col min="18" max="18" width="12.6640625" customWidth="1"/>
  </cols>
  <sheetData>
    <row r="1" spans="1:43" s="1" customFormat="1" ht="42" customHeight="1" x14ac:dyDescent="0.2">
      <c r="A1" s="59"/>
      <c r="B1" s="60"/>
      <c r="C1" s="60"/>
      <c r="D1" s="494" t="s">
        <v>16</v>
      </c>
      <c r="E1" s="494"/>
      <c r="F1" s="494"/>
      <c r="G1" s="494"/>
      <c r="H1" s="494"/>
      <c r="I1" s="494"/>
      <c r="J1" s="494"/>
      <c r="K1" s="494"/>
      <c r="L1" s="494"/>
      <c r="M1" s="494"/>
      <c r="N1" s="61" t="str">
        <f>'TECHNICAL SHEET GARMENT'!J1</f>
        <v>WINTER 2018/19</v>
      </c>
      <c r="O1" s="60"/>
      <c r="P1" s="60"/>
      <c r="Q1" s="62"/>
      <c r="R1" s="6"/>
    </row>
    <row r="2" spans="1:43" s="4" customFormat="1" ht="18.75" x14ac:dyDescent="0.2">
      <c r="A2" s="70"/>
      <c r="B2" s="64" t="str">
        <f>'TECHNICAL SHEET GARMENT'!A2</f>
        <v>LFV11420</v>
      </c>
      <c r="C2" s="63"/>
      <c r="D2" s="63"/>
      <c r="E2" s="140" t="str">
        <f>'TECHNICAL SHEET GARMENT'!E2:H2</f>
        <v>TRACK ZIP-IN JKT</v>
      </c>
      <c r="F2" s="251"/>
      <c r="G2" s="251"/>
      <c r="H2" s="251"/>
      <c r="I2" s="251"/>
      <c r="J2" s="251"/>
      <c r="K2" s="251"/>
      <c r="L2" s="251"/>
      <c r="M2" s="251"/>
      <c r="N2" s="63" t="s">
        <v>2</v>
      </c>
      <c r="O2" s="64" t="str">
        <f>'TECHNICAL SHEET GARMENT'!K2</f>
        <v>V1BULK-SMU</v>
      </c>
      <c r="P2" s="63"/>
      <c r="Q2" s="65"/>
      <c r="R2" s="8"/>
    </row>
    <row r="3" spans="1:43" s="3" customFormat="1" ht="18.75" x14ac:dyDescent="0.2">
      <c r="A3" s="72"/>
      <c r="B3" s="495" t="str">
        <f>'TECHNICAL SHEET GARMENT'!A3</f>
        <v>FABRIC / SUPPLIER :  06302 / LIBOLON</v>
      </c>
      <c r="C3" s="495"/>
      <c r="D3" s="495"/>
      <c r="E3" s="495"/>
      <c r="F3" s="495"/>
      <c r="G3" s="495"/>
      <c r="H3" s="495"/>
      <c r="I3" s="495"/>
      <c r="J3" s="252"/>
      <c r="K3" s="264"/>
      <c r="L3" s="67"/>
      <c r="M3" s="66"/>
      <c r="N3" s="66" t="s">
        <v>14</v>
      </c>
      <c r="O3" s="73"/>
      <c r="P3" s="210" t="str">
        <f>'TECHNICAL SHEET GARMENT'!L3</f>
        <v>Marjorie</v>
      </c>
      <c r="Q3" s="76"/>
      <c r="R3" s="21"/>
    </row>
    <row r="4" spans="1:43" s="3" customFormat="1" ht="16.5" thickBot="1" x14ac:dyDescent="0.25">
      <c r="A4" s="74"/>
      <c r="B4" s="166" t="s">
        <v>1</v>
      </c>
      <c r="C4" s="68">
        <f ca="1">'TECHNICAL SHEET GARMENT'!B4</f>
        <v>43019</v>
      </c>
      <c r="D4" s="69"/>
      <c r="E4" s="69"/>
      <c r="F4" s="69"/>
      <c r="G4" s="69"/>
      <c r="H4" s="253"/>
      <c r="I4" s="253"/>
      <c r="J4" s="253"/>
      <c r="K4" s="265"/>
      <c r="L4" s="259"/>
      <c r="M4" s="69"/>
      <c r="N4" s="90" t="str">
        <f>'TECHNICAL SHEET GARMENT'!J4</f>
        <v xml:space="preserve">SUPPLIER : </v>
      </c>
      <c r="O4" s="75"/>
      <c r="P4" s="314" t="str">
        <f>'TECHNICAL SHEET GARMENT'!L4</f>
        <v>PRIMA CHANNEL</v>
      </c>
      <c r="Q4" s="77"/>
      <c r="R4" s="21"/>
    </row>
    <row r="5" spans="1:43" s="1" customFormat="1" ht="15.75" x14ac:dyDescent="0.2">
      <c r="A5" s="27"/>
      <c r="B5" s="122"/>
      <c r="C5" s="24"/>
      <c r="D5" s="24"/>
      <c r="E5" s="24"/>
      <c r="F5" s="24"/>
      <c r="G5" s="24"/>
      <c r="H5" s="247"/>
      <c r="I5" s="247"/>
      <c r="J5" s="247"/>
      <c r="K5" s="256"/>
      <c r="L5" s="260"/>
      <c r="M5" s="24"/>
      <c r="N5" s="41"/>
      <c r="O5" s="41"/>
      <c r="P5" s="41"/>
      <c r="Q5" s="42"/>
      <c r="R5" s="6"/>
    </row>
    <row r="6" spans="1:43" ht="16.5" thickBot="1" x14ac:dyDescent="0.3">
      <c r="A6" s="124"/>
      <c r="B6" s="20"/>
      <c r="C6" s="26" t="s">
        <v>17</v>
      </c>
      <c r="D6" s="20"/>
      <c r="E6" s="20"/>
      <c r="F6" s="20"/>
      <c r="G6" s="20"/>
      <c r="H6" s="248"/>
      <c r="I6" s="248"/>
      <c r="J6" s="248"/>
      <c r="K6" s="257"/>
      <c r="L6" s="261"/>
      <c r="M6" s="20"/>
      <c r="N6" s="20"/>
      <c r="O6" s="20"/>
      <c r="P6" s="20"/>
      <c r="Q6" s="125"/>
      <c r="R6" s="20"/>
    </row>
    <row r="7" spans="1:43" s="108" customFormat="1" ht="63.75" customHeight="1" x14ac:dyDescent="0.25">
      <c r="A7" s="154"/>
      <c r="B7" s="491" t="s">
        <v>53</v>
      </c>
      <c r="C7" s="492"/>
      <c r="D7" s="492"/>
      <c r="E7" s="492"/>
      <c r="F7" s="493"/>
      <c r="G7" s="203" t="s">
        <v>18</v>
      </c>
      <c r="H7" s="475" t="s">
        <v>265</v>
      </c>
      <c r="I7" s="204" t="s">
        <v>266</v>
      </c>
      <c r="J7" s="475" t="s">
        <v>269</v>
      </c>
      <c r="K7" s="359"/>
      <c r="L7" s="357"/>
      <c r="M7" s="204"/>
      <c r="N7" s="204"/>
      <c r="O7" s="204"/>
      <c r="P7" s="297"/>
      <c r="Q7" s="15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ht="21.75" customHeight="1" x14ac:dyDescent="0.2">
      <c r="A8" s="124"/>
      <c r="B8" s="228" t="s">
        <v>25</v>
      </c>
      <c r="C8" s="98"/>
      <c r="D8" s="98"/>
      <c r="E8" s="98"/>
      <c r="F8" s="98"/>
      <c r="G8" s="167"/>
      <c r="H8" s="476" t="s">
        <v>10</v>
      </c>
      <c r="I8" s="474" t="s">
        <v>10</v>
      </c>
      <c r="J8" s="476" t="s">
        <v>10</v>
      </c>
      <c r="K8" s="360"/>
      <c r="L8" s="266"/>
      <c r="M8" s="136"/>
      <c r="N8" s="136"/>
      <c r="O8" s="136"/>
      <c r="P8" s="205"/>
      <c r="Q8" s="125"/>
      <c r="R8" s="20"/>
    </row>
    <row r="9" spans="1:43" s="307" customFormat="1" ht="21" customHeight="1" x14ac:dyDescent="0.25">
      <c r="A9" s="304"/>
      <c r="B9" s="391" t="s">
        <v>34</v>
      </c>
      <c r="C9" s="392" t="s">
        <v>146</v>
      </c>
      <c r="D9" s="393"/>
      <c r="E9" s="394"/>
      <c r="F9" s="394"/>
      <c r="G9" s="168" t="s">
        <v>21</v>
      </c>
      <c r="H9" s="337">
        <v>40</v>
      </c>
      <c r="I9" s="477">
        <v>40</v>
      </c>
      <c r="J9" s="337">
        <v>40</v>
      </c>
      <c r="K9" s="361"/>
      <c r="L9" s="336"/>
      <c r="M9" s="351"/>
      <c r="N9" s="300"/>
      <c r="O9" s="338"/>
      <c r="P9" s="349"/>
      <c r="Q9" s="306"/>
      <c r="R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</row>
    <row r="10" spans="1:43" s="108" customFormat="1" ht="21" customHeight="1" x14ac:dyDescent="0.25">
      <c r="A10" s="154"/>
      <c r="B10" s="397" t="s">
        <v>35</v>
      </c>
      <c r="C10" s="282" t="s">
        <v>19</v>
      </c>
      <c r="D10" s="268"/>
      <c r="E10" s="271"/>
      <c r="F10" s="271"/>
      <c r="G10" s="168" t="s">
        <v>20</v>
      </c>
      <c r="H10" s="338">
        <v>59</v>
      </c>
      <c r="I10" s="478">
        <v>59</v>
      </c>
      <c r="J10" s="338">
        <v>59</v>
      </c>
      <c r="K10" s="362"/>
      <c r="L10" s="336"/>
      <c r="M10" s="244"/>
      <c r="N10" s="242"/>
      <c r="O10" s="347"/>
      <c r="P10" s="348"/>
      <c r="Q10" s="25"/>
      <c r="R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3" s="108" customFormat="1" ht="21" customHeight="1" x14ac:dyDescent="0.25">
      <c r="A11" s="154"/>
      <c r="B11" s="397" t="s">
        <v>36</v>
      </c>
      <c r="C11" s="282" t="s">
        <v>147</v>
      </c>
      <c r="D11" s="268"/>
      <c r="E11" s="271"/>
      <c r="F11" s="271"/>
      <c r="G11" s="168" t="s">
        <v>20</v>
      </c>
      <c r="H11" s="338">
        <v>57</v>
      </c>
      <c r="I11" s="478">
        <v>57</v>
      </c>
      <c r="J11" s="338">
        <v>57</v>
      </c>
      <c r="K11" s="362"/>
      <c r="L11" s="336"/>
      <c r="M11" s="244"/>
      <c r="N11" s="242"/>
      <c r="O11" s="347"/>
      <c r="P11" s="348"/>
      <c r="Q11" s="25"/>
      <c r="R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3" s="307" customFormat="1" ht="21" customHeight="1" x14ac:dyDescent="0.25">
      <c r="A12" s="304"/>
      <c r="B12" s="397" t="s">
        <v>193</v>
      </c>
      <c r="C12" s="282" t="s">
        <v>194</v>
      </c>
      <c r="D12" s="268"/>
      <c r="E12" s="271"/>
      <c r="F12" s="271"/>
      <c r="G12" s="171" t="s">
        <v>20</v>
      </c>
      <c r="H12" s="338">
        <v>57</v>
      </c>
      <c r="I12" s="478">
        <v>57</v>
      </c>
      <c r="J12" s="338">
        <v>57</v>
      </c>
      <c r="K12" s="361"/>
      <c r="L12" s="336"/>
      <c r="M12" s="305"/>
      <c r="N12" s="300"/>
      <c r="O12" s="338"/>
      <c r="P12" s="349"/>
      <c r="Q12" s="306"/>
      <c r="R12" s="306"/>
      <c r="Y12" s="306"/>
      <c r="Z12" s="306"/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</row>
    <row r="13" spans="1:43" s="108" customFormat="1" ht="21" customHeight="1" x14ac:dyDescent="0.25">
      <c r="A13" s="154"/>
      <c r="B13" s="400" t="s">
        <v>98</v>
      </c>
      <c r="C13" s="401" t="s">
        <v>100</v>
      </c>
      <c r="D13" s="402"/>
      <c r="E13" s="284"/>
      <c r="F13" s="285"/>
      <c r="G13" s="168" t="s">
        <v>20</v>
      </c>
      <c r="H13" s="338">
        <v>74</v>
      </c>
      <c r="I13" s="478">
        <v>73</v>
      </c>
      <c r="J13" s="338">
        <v>74</v>
      </c>
      <c r="K13" s="361"/>
      <c r="L13" s="336"/>
      <c r="M13" s="244"/>
      <c r="N13" s="242"/>
      <c r="O13" s="347"/>
      <c r="P13" s="348"/>
      <c r="R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3" s="108" customFormat="1" ht="21" customHeight="1" x14ac:dyDescent="0.25">
      <c r="A14" s="154"/>
      <c r="B14" s="286" t="s">
        <v>132</v>
      </c>
      <c r="C14" s="373" t="s">
        <v>133</v>
      </c>
      <c r="D14" s="284"/>
      <c r="E14" s="284"/>
      <c r="F14" s="285"/>
      <c r="G14" s="280" t="s">
        <v>134</v>
      </c>
      <c r="H14" s="338">
        <v>12.5</v>
      </c>
      <c r="I14" s="478">
        <v>13</v>
      </c>
      <c r="J14" s="338">
        <v>12.5</v>
      </c>
      <c r="K14" s="361"/>
      <c r="L14" s="336"/>
      <c r="M14" s="244"/>
      <c r="N14" s="242"/>
      <c r="O14" s="347"/>
      <c r="P14" s="348"/>
      <c r="R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</row>
    <row r="15" spans="1:43" s="108" customFormat="1" ht="21" customHeight="1" x14ac:dyDescent="0.25">
      <c r="A15" s="154"/>
      <c r="B15" s="374" t="s">
        <v>135</v>
      </c>
      <c r="C15" s="375" t="s">
        <v>149</v>
      </c>
      <c r="D15" s="376"/>
      <c r="E15" s="376"/>
      <c r="F15" s="376"/>
      <c r="G15" s="377" t="s">
        <v>134</v>
      </c>
      <c r="H15" s="338">
        <v>25</v>
      </c>
      <c r="I15" s="478">
        <v>26</v>
      </c>
      <c r="J15" s="338">
        <v>25</v>
      </c>
      <c r="K15" s="361"/>
      <c r="L15" s="336"/>
      <c r="M15" s="244"/>
      <c r="N15" s="242"/>
      <c r="O15" s="347"/>
      <c r="P15" s="348"/>
      <c r="R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</row>
    <row r="16" spans="1:43" s="108" customFormat="1" ht="21" customHeight="1" x14ac:dyDescent="0.25">
      <c r="A16" s="154"/>
      <c r="B16" s="397" t="s">
        <v>38</v>
      </c>
      <c r="C16" s="282" t="s">
        <v>24</v>
      </c>
      <c r="D16" s="268"/>
      <c r="E16" s="271"/>
      <c r="F16" s="271"/>
      <c r="G16" s="168" t="s">
        <v>21</v>
      </c>
      <c r="H16" s="337">
        <v>24.5</v>
      </c>
      <c r="I16" s="477">
        <v>24.5</v>
      </c>
      <c r="J16" s="337">
        <v>24.5</v>
      </c>
      <c r="K16" s="361"/>
      <c r="L16" s="336"/>
      <c r="M16" s="244"/>
      <c r="N16" s="242"/>
      <c r="O16" s="347"/>
      <c r="P16" s="348"/>
      <c r="Q16" s="25"/>
      <c r="R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3" s="108" customFormat="1" ht="21" customHeight="1" x14ac:dyDescent="0.25">
      <c r="A17" s="154"/>
      <c r="B17" s="397" t="s">
        <v>39</v>
      </c>
      <c r="C17" s="282" t="s">
        <v>101</v>
      </c>
      <c r="D17" s="268"/>
      <c r="E17" s="271"/>
      <c r="F17" s="271"/>
      <c r="G17" s="168" t="s">
        <v>21</v>
      </c>
      <c r="H17" s="337">
        <v>19.5</v>
      </c>
      <c r="I17" s="477">
        <v>20</v>
      </c>
      <c r="J17" s="337">
        <v>19.5</v>
      </c>
      <c r="K17" s="361"/>
      <c r="L17" s="336"/>
      <c r="M17" s="244"/>
      <c r="N17" s="242"/>
      <c r="O17" s="347"/>
      <c r="P17" s="348"/>
      <c r="Q17" s="25"/>
      <c r="R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</row>
    <row r="18" spans="1:43" s="108" customFormat="1" ht="21" customHeight="1" x14ac:dyDescent="0.25">
      <c r="A18" s="154"/>
      <c r="B18" s="397" t="s">
        <v>195</v>
      </c>
      <c r="C18" s="282" t="s">
        <v>196</v>
      </c>
      <c r="D18" s="268"/>
      <c r="E18" s="271"/>
      <c r="F18" s="271"/>
      <c r="G18" s="168" t="s">
        <v>21</v>
      </c>
      <c r="H18" s="337">
        <v>14.5</v>
      </c>
      <c r="I18" s="477">
        <v>14.5</v>
      </c>
      <c r="J18" s="337">
        <v>14.5</v>
      </c>
      <c r="K18" s="361"/>
      <c r="L18" s="336"/>
      <c r="M18" s="244"/>
      <c r="N18" s="242"/>
      <c r="O18" s="347"/>
      <c r="P18" s="348"/>
      <c r="Q18" s="25"/>
      <c r="R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1:43" s="108" customFormat="1" ht="21" customHeight="1" x14ac:dyDescent="0.25">
      <c r="A19" s="154"/>
      <c r="B19" s="286" t="s">
        <v>41</v>
      </c>
      <c r="C19" s="288" t="s">
        <v>136</v>
      </c>
      <c r="D19" s="289"/>
      <c r="E19" s="290"/>
      <c r="F19" s="290"/>
      <c r="G19" s="451" t="s">
        <v>20</v>
      </c>
      <c r="H19" s="337">
        <v>67</v>
      </c>
      <c r="I19" s="477">
        <v>66</v>
      </c>
      <c r="J19" s="337">
        <v>67</v>
      </c>
      <c r="K19" s="361"/>
      <c r="L19" s="440"/>
      <c r="M19" s="150"/>
      <c r="N19" s="158"/>
      <c r="O19" s="350"/>
      <c r="P19" s="348"/>
      <c r="Q19" s="25"/>
      <c r="R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 spans="1:43" s="108" customFormat="1" ht="21" customHeight="1" x14ac:dyDescent="0.25">
      <c r="A20" s="154"/>
      <c r="B20" s="228" t="s">
        <v>26</v>
      </c>
      <c r="C20" s="98"/>
      <c r="D20" s="98"/>
      <c r="E20" s="98"/>
      <c r="F20" s="98"/>
      <c r="G20" s="218"/>
      <c r="H20" s="266"/>
      <c r="I20" s="365"/>
      <c r="J20" s="266"/>
      <c r="K20" s="364"/>
      <c r="L20" s="266"/>
      <c r="M20" s="136"/>
      <c r="N20" s="136"/>
      <c r="O20" s="298"/>
      <c r="P20" s="293"/>
      <c r="Q20" s="155"/>
      <c r="R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43" s="108" customFormat="1" ht="21" customHeight="1" x14ac:dyDescent="0.25">
      <c r="A21" s="154"/>
      <c r="B21" s="391" t="s">
        <v>42</v>
      </c>
      <c r="C21" s="416" t="s">
        <v>151</v>
      </c>
      <c r="D21" s="393"/>
      <c r="E21" s="394"/>
      <c r="F21" s="394"/>
      <c r="G21" s="280" t="s">
        <v>21</v>
      </c>
      <c r="H21" s="337">
        <v>45</v>
      </c>
      <c r="I21" s="477">
        <v>45</v>
      </c>
      <c r="J21" s="337">
        <v>45</v>
      </c>
      <c r="K21" s="363"/>
      <c r="L21" s="337"/>
      <c r="M21" s="158"/>
      <c r="N21" s="139"/>
      <c r="O21" s="255"/>
      <c r="P21" s="292"/>
      <c r="Q21" s="155"/>
      <c r="R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</row>
    <row r="22" spans="1:43" s="108" customFormat="1" ht="21" customHeight="1" x14ac:dyDescent="0.25">
      <c r="A22" s="154"/>
      <c r="B22" s="344" t="s">
        <v>9</v>
      </c>
      <c r="C22" s="417" t="s">
        <v>22</v>
      </c>
      <c r="D22" s="289"/>
      <c r="E22" s="290"/>
      <c r="F22" s="290"/>
      <c r="G22" s="280" t="s">
        <v>20</v>
      </c>
      <c r="H22" s="337">
        <v>74</v>
      </c>
      <c r="I22" s="477">
        <v>73</v>
      </c>
      <c r="J22" s="337">
        <v>74</v>
      </c>
      <c r="K22" s="363"/>
      <c r="L22" s="337"/>
      <c r="M22" s="129"/>
      <c r="N22" s="150"/>
      <c r="O22" s="255"/>
      <c r="P22" s="294"/>
      <c r="Q22" s="155"/>
      <c r="R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</row>
    <row r="23" spans="1:43" s="108" customFormat="1" ht="21" customHeight="1" x14ac:dyDescent="0.25">
      <c r="A23" s="154"/>
      <c r="B23" s="228" t="s">
        <v>27</v>
      </c>
      <c r="C23" s="98"/>
      <c r="D23" s="98"/>
      <c r="E23" s="98"/>
      <c r="F23" s="98"/>
      <c r="G23" s="218"/>
      <c r="H23" s="266"/>
      <c r="I23" s="365"/>
      <c r="J23" s="266"/>
      <c r="K23" s="364"/>
      <c r="L23" s="266"/>
      <c r="M23" s="136"/>
      <c r="N23" s="136"/>
      <c r="O23" s="298"/>
      <c r="P23" s="293"/>
      <c r="Q23" s="155"/>
      <c r="R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</row>
    <row r="24" spans="1:43" s="108" customFormat="1" ht="21" customHeight="1" x14ac:dyDescent="0.25">
      <c r="A24" s="154"/>
      <c r="B24" s="270" t="s">
        <v>94</v>
      </c>
      <c r="C24" s="272" t="s">
        <v>95</v>
      </c>
      <c r="D24" s="161"/>
      <c r="E24" s="138"/>
      <c r="F24" s="138"/>
      <c r="G24" s="168" t="s">
        <v>21</v>
      </c>
      <c r="H24" s="337">
        <v>22</v>
      </c>
      <c r="I24" s="477">
        <v>22</v>
      </c>
      <c r="J24" s="337">
        <v>22</v>
      </c>
      <c r="K24" s="363"/>
      <c r="L24" s="337"/>
      <c r="M24" s="254"/>
      <c r="N24" s="254"/>
      <c r="O24" s="254"/>
      <c r="P24" s="295"/>
      <c r="Q24" s="155"/>
      <c r="R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</row>
    <row r="25" spans="1:43" s="108" customFormat="1" ht="21" customHeight="1" x14ac:dyDescent="0.25">
      <c r="A25" s="154"/>
      <c r="B25" s="270" t="s">
        <v>96</v>
      </c>
      <c r="C25" s="272" t="s">
        <v>97</v>
      </c>
      <c r="D25" s="161"/>
      <c r="E25" s="138"/>
      <c r="F25" s="138"/>
      <c r="G25" s="168" t="s">
        <v>21</v>
      </c>
      <c r="H25" s="337">
        <v>9</v>
      </c>
      <c r="I25" s="477">
        <v>7</v>
      </c>
      <c r="J25" s="337">
        <v>9</v>
      </c>
      <c r="K25" s="363"/>
      <c r="L25" s="337"/>
      <c r="M25" s="254"/>
      <c r="N25" s="254"/>
      <c r="O25" s="254"/>
      <c r="P25" s="295"/>
      <c r="Q25" s="155"/>
      <c r="R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</row>
    <row r="26" spans="1:43" s="108" customFormat="1" ht="21" customHeight="1" x14ac:dyDescent="0.25">
      <c r="A26" s="154"/>
      <c r="B26" s="131" t="s">
        <v>43</v>
      </c>
      <c r="C26" s="137" t="s">
        <v>44</v>
      </c>
      <c r="D26" s="161"/>
      <c r="E26" s="138"/>
      <c r="F26" s="138"/>
      <c r="G26" s="168" t="s">
        <v>20</v>
      </c>
      <c r="H26" s="337">
        <v>56</v>
      </c>
      <c r="I26" s="477">
        <v>56</v>
      </c>
      <c r="J26" s="337">
        <v>56</v>
      </c>
      <c r="K26" s="363"/>
      <c r="L26" s="336"/>
      <c r="M26" s="242"/>
      <c r="N26" s="243"/>
      <c r="O26" s="242"/>
      <c r="P26" s="291"/>
      <c r="Q26" s="155"/>
      <c r="R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</row>
    <row r="27" spans="1:43" s="108" customFormat="1" ht="21" customHeight="1" x14ac:dyDescent="0.25">
      <c r="A27" s="154"/>
      <c r="B27" s="131" t="s">
        <v>45</v>
      </c>
      <c r="C27" s="287" t="s">
        <v>46</v>
      </c>
      <c r="D27" s="78"/>
      <c r="E27" s="133"/>
      <c r="F27" s="133"/>
      <c r="G27" s="168" t="s">
        <v>20</v>
      </c>
      <c r="H27" s="337">
        <v>55</v>
      </c>
      <c r="I27" s="477">
        <v>55</v>
      </c>
      <c r="J27" s="337">
        <v>55</v>
      </c>
      <c r="K27" s="363"/>
      <c r="L27" s="336"/>
      <c r="M27" s="240"/>
      <c r="N27" s="241"/>
      <c r="O27" s="242"/>
      <c r="P27" s="291"/>
      <c r="Q27" s="155"/>
      <c r="R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1:43" ht="20.25" customHeight="1" x14ac:dyDescent="0.2">
      <c r="A28" s="124"/>
      <c r="B28" s="131" t="s">
        <v>47</v>
      </c>
      <c r="C28" s="287" t="s">
        <v>28</v>
      </c>
      <c r="D28" s="78"/>
      <c r="E28" s="133"/>
      <c r="F28" s="133"/>
      <c r="G28" s="168" t="s">
        <v>21</v>
      </c>
      <c r="H28" s="337">
        <v>9</v>
      </c>
      <c r="I28" s="477">
        <v>9</v>
      </c>
      <c r="J28" s="337">
        <v>9</v>
      </c>
      <c r="K28" s="363"/>
      <c r="L28" s="336"/>
      <c r="M28" s="240"/>
      <c r="N28" s="241"/>
      <c r="O28" s="242"/>
      <c r="P28" s="291"/>
      <c r="Q28" s="125"/>
      <c r="R28" s="20"/>
    </row>
    <row r="29" spans="1:43" s="108" customFormat="1" ht="21" customHeight="1" x14ac:dyDescent="0.25">
      <c r="A29" s="154"/>
      <c r="B29" s="206" t="s">
        <v>48</v>
      </c>
      <c r="C29" s="130" t="s">
        <v>33</v>
      </c>
      <c r="D29" s="148"/>
      <c r="E29" s="149"/>
      <c r="F29" s="149"/>
      <c r="G29" s="168" t="s">
        <v>21</v>
      </c>
      <c r="H29" s="335">
        <v>9</v>
      </c>
      <c r="I29" s="479">
        <v>9</v>
      </c>
      <c r="J29" s="335">
        <v>9</v>
      </c>
      <c r="K29" s="363"/>
      <c r="L29" s="335"/>
      <c r="M29" s="240"/>
      <c r="N29" s="241"/>
      <c r="O29" s="242"/>
      <c r="P29" s="291"/>
      <c r="Q29" s="155"/>
      <c r="R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1:43" ht="18.75" customHeight="1" x14ac:dyDescent="0.2">
      <c r="A30" s="124"/>
      <c r="B30" s="228" t="s">
        <v>30</v>
      </c>
      <c r="C30" s="98"/>
      <c r="D30" s="98"/>
      <c r="E30" s="98"/>
      <c r="F30" s="98"/>
      <c r="G30" s="218"/>
      <c r="H30" s="266"/>
      <c r="I30" s="365"/>
      <c r="J30" s="266"/>
      <c r="K30" s="365"/>
      <c r="L30" s="266"/>
      <c r="M30" s="136"/>
      <c r="N30" s="136"/>
      <c r="O30" s="249"/>
      <c r="P30" s="293"/>
      <c r="Q30" s="125"/>
      <c r="R30" s="20"/>
    </row>
    <row r="31" spans="1:43" s="108" customFormat="1" ht="21" customHeight="1" x14ac:dyDescent="0.25">
      <c r="A31" s="154"/>
      <c r="B31" s="131" t="s">
        <v>49</v>
      </c>
      <c r="C31" s="137" t="s">
        <v>29</v>
      </c>
      <c r="D31" s="161"/>
      <c r="E31" s="138"/>
      <c r="F31" s="138"/>
      <c r="G31" s="168" t="s">
        <v>20</v>
      </c>
      <c r="H31" s="452">
        <v>50</v>
      </c>
      <c r="I31" s="480">
        <v>50</v>
      </c>
      <c r="J31" s="452">
        <v>50</v>
      </c>
      <c r="K31" s="363"/>
      <c r="L31" s="338"/>
      <c r="M31" s="158"/>
      <c r="N31" s="109"/>
      <c r="O31" s="153"/>
      <c r="P31" s="292"/>
      <c r="Q31" s="155"/>
      <c r="R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</row>
    <row r="32" spans="1:43" s="108" customFormat="1" ht="21" customHeight="1" x14ac:dyDescent="0.25">
      <c r="A32" s="154"/>
      <c r="B32" s="131" t="s">
        <v>50</v>
      </c>
      <c r="C32" s="287" t="s">
        <v>197</v>
      </c>
      <c r="D32" s="78"/>
      <c r="E32" s="133"/>
      <c r="F32" s="133"/>
      <c r="G32" s="168" t="s">
        <v>21</v>
      </c>
      <c r="H32" s="452">
        <v>25</v>
      </c>
      <c r="I32" s="480">
        <v>25</v>
      </c>
      <c r="J32" s="452">
        <v>25</v>
      </c>
      <c r="K32" s="363"/>
      <c r="L32" s="338"/>
      <c r="M32" s="164"/>
      <c r="N32" s="109"/>
      <c r="O32" s="153"/>
      <c r="P32" s="292"/>
      <c r="Q32" s="155"/>
      <c r="R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</row>
    <row r="33" spans="1:43" s="108" customFormat="1" ht="21" customHeight="1" x14ac:dyDescent="0.25">
      <c r="A33" s="154"/>
      <c r="B33" s="281" t="s">
        <v>118</v>
      </c>
      <c r="C33" s="269" t="s">
        <v>119</v>
      </c>
      <c r="D33" s="274"/>
      <c r="E33" s="275"/>
      <c r="F33" s="275"/>
      <c r="G33" s="324" t="s">
        <v>21</v>
      </c>
      <c r="H33" s="452">
        <v>34</v>
      </c>
      <c r="I33" s="480">
        <v>34</v>
      </c>
      <c r="J33" s="452">
        <v>34</v>
      </c>
      <c r="K33" s="363"/>
      <c r="L33" s="338"/>
      <c r="M33" s="164"/>
      <c r="N33" s="109"/>
      <c r="O33" s="153"/>
      <c r="P33" s="292"/>
      <c r="Q33" s="155"/>
      <c r="R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</row>
    <row r="34" spans="1:43" s="108" customFormat="1" ht="21" customHeight="1" x14ac:dyDescent="0.25">
      <c r="A34" s="154"/>
      <c r="B34" s="270" t="s">
        <v>102</v>
      </c>
      <c r="C34" s="282" t="s">
        <v>103</v>
      </c>
      <c r="D34" s="268"/>
      <c r="E34" s="271"/>
      <c r="F34" s="325"/>
      <c r="G34" s="279" t="s">
        <v>21</v>
      </c>
      <c r="H34" s="452">
        <v>36</v>
      </c>
      <c r="I34" s="480">
        <v>36</v>
      </c>
      <c r="J34" s="452">
        <v>36</v>
      </c>
      <c r="K34" s="363"/>
      <c r="L34" s="338"/>
      <c r="M34" s="164"/>
      <c r="N34" s="109"/>
      <c r="O34" s="153"/>
      <c r="P34" s="292"/>
      <c r="Q34" s="155"/>
      <c r="R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1:43" s="108" customFormat="1" ht="21" customHeight="1" x14ac:dyDescent="0.25">
      <c r="A35" s="154"/>
      <c r="B35" s="270" t="s">
        <v>209</v>
      </c>
      <c r="C35" s="282" t="s">
        <v>210</v>
      </c>
      <c r="D35" s="268"/>
      <c r="E35" s="271"/>
      <c r="F35" s="325"/>
      <c r="G35" s="279" t="s">
        <v>21</v>
      </c>
      <c r="H35" s="458">
        <v>7</v>
      </c>
      <c r="I35" s="606"/>
      <c r="J35" s="337">
        <v>7</v>
      </c>
      <c r="K35" s="363"/>
      <c r="L35" s="338"/>
      <c r="M35" s="164"/>
      <c r="N35" s="109"/>
      <c r="O35" s="153"/>
      <c r="P35" s="292"/>
      <c r="Q35" s="155"/>
      <c r="R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43" s="108" customFormat="1" ht="21" customHeight="1" x14ac:dyDescent="0.25">
      <c r="A36" s="154"/>
      <c r="B36" s="224" t="s">
        <v>88</v>
      </c>
      <c r="C36" s="99"/>
      <c r="D36" s="99"/>
      <c r="E36" s="99"/>
      <c r="F36" s="99"/>
      <c r="G36" s="211"/>
      <c r="H36" s="453"/>
      <c r="I36" s="481"/>
      <c r="J36" s="453"/>
      <c r="K36" s="366"/>
      <c r="L36" s="211"/>
      <c r="M36" s="225"/>
      <c r="N36" s="225"/>
      <c r="O36" s="225"/>
      <c r="P36" s="296"/>
      <c r="Q36" s="155"/>
      <c r="R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43" s="108" customFormat="1" ht="21" customHeight="1" x14ac:dyDescent="0.25">
      <c r="A37" s="154"/>
      <c r="B37" s="270" t="s">
        <v>104</v>
      </c>
      <c r="C37" s="272" t="s">
        <v>105</v>
      </c>
      <c r="D37" s="278"/>
      <c r="E37" s="273"/>
      <c r="F37" s="273"/>
      <c r="G37" s="279" t="s">
        <v>21</v>
      </c>
      <c r="H37" s="340">
        <v>74</v>
      </c>
      <c r="I37" s="482">
        <v>74</v>
      </c>
      <c r="J37" s="340">
        <v>74</v>
      </c>
      <c r="K37" s="363"/>
      <c r="L37" s="339"/>
      <c r="M37" s="277"/>
      <c r="N37" s="277"/>
      <c r="O37" s="277"/>
      <c r="P37" s="277"/>
      <c r="Q37" s="155"/>
      <c r="R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43" s="108" customFormat="1" ht="21" customHeight="1" x14ac:dyDescent="0.25">
      <c r="A38" s="154"/>
      <c r="B38" s="270"/>
      <c r="C38" s="272" t="s">
        <v>188</v>
      </c>
      <c r="D38" s="278"/>
      <c r="E38" s="273"/>
      <c r="F38" s="273"/>
      <c r="G38" s="279" t="s">
        <v>21</v>
      </c>
      <c r="H38" s="339">
        <v>70</v>
      </c>
      <c r="I38" s="483">
        <v>70</v>
      </c>
      <c r="J38" s="339">
        <v>70</v>
      </c>
      <c r="K38" s="363"/>
      <c r="L38" s="339"/>
      <c r="M38" s="277"/>
      <c r="N38" s="277"/>
      <c r="O38" s="277"/>
      <c r="P38" s="277"/>
      <c r="Q38" s="155"/>
      <c r="R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43" s="108" customFormat="1" ht="21" customHeight="1" x14ac:dyDescent="0.25">
      <c r="A39" s="154"/>
      <c r="B39" s="270" t="s">
        <v>155</v>
      </c>
      <c r="C39" s="152" t="s">
        <v>121</v>
      </c>
      <c r="D39" s="345"/>
      <c r="E39" s="346"/>
      <c r="F39" s="346"/>
      <c r="G39" s="171" t="s">
        <v>21</v>
      </c>
      <c r="H39" s="340">
        <v>24</v>
      </c>
      <c r="I39" s="482">
        <v>24</v>
      </c>
      <c r="J39" s="340">
        <v>24</v>
      </c>
      <c r="K39" s="363"/>
      <c r="L39" s="340"/>
      <c r="M39" s="277"/>
      <c r="N39" s="277"/>
      <c r="O39" s="277"/>
      <c r="P39" s="277"/>
      <c r="Q39" s="155"/>
      <c r="R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43" s="108" customFormat="1" ht="21" customHeight="1" thickBot="1" x14ac:dyDescent="0.3">
      <c r="A40" s="154"/>
      <c r="B40" s="207"/>
      <c r="C40" s="341" t="s">
        <v>120</v>
      </c>
      <c r="D40" s="134"/>
      <c r="E40" s="135"/>
      <c r="F40" s="227"/>
      <c r="G40" s="330" t="s">
        <v>21</v>
      </c>
      <c r="H40" s="331">
        <v>16</v>
      </c>
      <c r="I40" s="484">
        <v>16</v>
      </c>
      <c r="J40" s="331">
        <v>16</v>
      </c>
      <c r="K40" s="367"/>
      <c r="L40" s="331"/>
      <c r="M40" s="332"/>
      <c r="N40" s="333"/>
      <c r="O40" s="332"/>
      <c r="P40" s="334"/>
      <c r="Q40" s="155"/>
      <c r="R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43" s="233" customFormat="1" ht="18.75" x14ac:dyDescent="0.3">
      <c r="B41" s="302"/>
      <c r="C41" s="232"/>
      <c r="D41" s="232"/>
      <c r="E41" s="232"/>
      <c r="F41" s="232"/>
      <c r="G41" s="232"/>
      <c r="H41" s="232"/>
      <c r="I41" s="232"/>
      <c r="J41" s="232"/>
      <c r="K41" s="301"/>
      <c r="L41" s="232"/>
      <c r="M41" s="232"/>
      <c r="N41" s="232"/>
      <c r="O41" s="232"/>
      <c r="P41" s="232"/>
    </row>
    <row r="42" spans="1:43" s="233" customFormat="1" ht="18.75" x14ac:dyDescent="0.3">
      <c r="B42" s="591" t="s">
        <v>163</v>
      </c>
      <c r="C42" s="592"/>
      <c r="D42" s="593"/>
      <c r="E42" s="593"/>
      <c r="F42" s="593"/>
      <c r="G42" s="593"/>
      <c r="H42" s="593"/>
      <c r="I42" s="593"/>
      <c r="J42" s="593"/>
      <c r="K42" s="594"/>
      <c r="L42" s="593"/>
      <c r="M42" s="593"/>
      <c r="N42" s="593"/>
      <c r="O42" s="593"/>
      <c r="P42" s="593"/>
    </row>
    <row r="43" spans="1:43" s="233" customFormat="1" ht="18.75" x14ac:dyDescent="0.3">
      <c r="B43" s="595" t="s">
        <v>202</v>
      </c>
      <c r="K43" s="437"/>
    </row>
    <row r="44" spans="1:43" s="233" customFormat="1" ht="18.75" x14ac:dyDescent="0.3">
      <c r="B44" s="595"/>
      <c r="K44" s="437"/>
    </row>
    <row r="45" spans="1:43" s="598" customFormat="1" ht="18.75" x14ac:dyDescent="0.3">
      <c r="A45" s="596"/>
      <c r="B45" s="597" t="s">
        <v>213</v>
      </c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597"/>
    </row>
    <row r="46" spans="1:43" s="598" customFormat="1" ht="18.75" x14ac:dyDescent="0.2">
      <c r="B46" s="599" t="s">
        <v>203</v>
      </c>
      <c r="C46" s="599"/>
      <c r="D46" s="599"/>
      <c r="E46" s="599"/>
      <c r="F46" s="599"/>
      <c r="G46" s="599"/>
      <c r="H46" s="599"/>
      <c r="I46" s="599"/>
      <c r="J46" s="599"/>
      <c r="K46" s="600"/>
      <c r="L46" s="599"/>
      <c r="M46" s="599"/>
      <c r="N46" s="599"/>
      <c r="O46" s="599"/>
      <c r="P46" s="599"/>
    </row>
    <row r="47" spans="1:43" s="598" customFormat="1" ht="18.75" customHeight="1" x14ac:dyDescent="0.2">
      <c r="B47" s="599" t="s">
        <v>204</v>
      </c>
      <c r="C47" s="601"/>
      <c r="D47" s="599"/>
      <c r="E47" s="599"/>
      <c r="F47" s="599"/>
      <c r="G47" s="599"/>
      <c r="H47" s="599"/>
      <c r="I47" s="599"/>
      <c r="J47" s="599"/>
      <c r="K47" s="600"/>
      <c r="L47" s="599"/>
      <c r="M47" s="599"/>
      <c r="N47" s="599"/>
      <c r="O47" s="599"/>
      <c r="P47" s="599"/>
    </row>
    <row r="48" spans="1:43" s="598" customFormat="1" ht="18.75" customHeight="1" x14ac:dyDescent="0.2">
      <c r="B48" s="599" t="s">
        <v>211</v>
      </c>
      <c r="C48" s="601"/>
      <c r="D48" s="599"/>
      <c r="E48" s="599"/>
      <c r="F48" s="599"/>
      <c r="G48" s="599"/>
      <c r="H48" s="599"/>
      <c r="I48" s="599"/>
      <c r="J48" s="599"/>
      <c r="K48" s="600"/>
      <c r="L48" s="599"/>
      <c r="M48" s="599"/>
      <c r="N48" s="599"/>
      <c r="O48" s="599"/>
      <c r="P48" s="599"/>
    </row>
    <row r="49" spans="2:16" s="598" customFormat="1" ht="18.75" customHeight="1" x14ac:dyDescent="0.2">
      <c r="B49" s="599" t="s">
        <v>205</v>
      </c>
      <c r="C49" s="601"/>
      <c r="D49" s="599"/>
      <c r="E49" s="599"/>
      <c r="F49" s="599"/>
      <c r="G49" s="599"/>
      <c r="H49" s="599"/>
      <c r="I49" s="599"/>
      <c r="J49" s="599"/>
      <c r="K49" s="600"/>
      <c r="L49" s="599"/>
      <c r="M49" s="599"/>
      <c r="N49" s="599"/>
      <c r="O49" s="599"/>
      <c r="P49" s="599"/>
    </row>
    <row r="50" spans="2:16" s="598" customFormat="1" ht="18.75" customHeight="1" x14ac:dyDescent="0.2">
      <c r="B50" s="599" t="s">
        <v>206</v>
      </c>
      <c r="C50" s="601"/>
      <c r="D50" s="599"/>
      <c r="E50" s="599"/>
      <c r="F50" s="599"/>
      <c r="G50" s="599"/>
      <c r="H50" s="599"/>
      <c r="I50" s="599"/>
      <c r="J50" s="599"/>
      <c r="K50" s="600"/>
      <c r="L50" s="599"/>
      <c r="M50" s="599"/>
      <c r="N50" s="599"/>
      <c r="O50" s="599"/>
      <c r="P50" s="599"/>
    </row>
    <row r="51" spans="2:16" s="598" customFormat="1" ht="18.75" customHeight="1" x14ac:dyDescent="0.2">
      <c r="B51" s="599" t="s">
        <v>207</v>
      </c>
      <c r="C51" s="601"/>
      <c r="D51" s="599"/>
      <c r="E51" s="599"/>
      <c r="F51" s="599"/>
      <c r="G51" s="599"/>
      <c r="H51" s="599"/>
      <c r="I51" s="599"/>
      <c r="J51" s="599"/>
      <c r="K51" s="600"/>
      <c r="L51" s="599"/>
      <c r="M51" s="599"/>
      <c r="N51" s="599"/>
      <c r="O51" s="599"/>
      <c r="P51" s="599"/>
    </row>
    <row r="52" spans="2:16" s="598" customFormat="1" ht="18.75" customHeight="1" x14ac:dyDescent="0.2">
      <c r="B52" s="599"/>
      <c r="C52" s="601"/>
      <c r="D52" s="599"/>
      <c r="E52" s="599"/>
      <c r="F52" s="599"/>
      <c r="G52" s="599"/>
      <c r="H52" s="599"/>
      <c r="I52" s="599"/>
      <c r="J52" s="599"/>
      <c r="K52" s="600"/>
      <c r="L52" s="599"/>
      <c r="M52" s="599"/>
      <c r="N52" s="599"/>
      <c r="O52" s="599"/>
      <c r="P52" s="599"/>
    </row>
    <row r="53" spans="2:16" s="598" customFormat="1" ht="18.75" customHeight="1" x14ac:dyDescent="0.2">
      <c r="B53" s="599" t="s">
        <v>212</v>
      </c>
      <c r="C53" s="601"/>
      <c r="D53" s="599"/>
      <c r="E53" s="599"/>
      <c r="F53" s="599"/>
      <c r="G53" s="599"/>
      <c r="H53" s="599"/>
      <c r="I53" s="599"/>
      <c r="J53" s="599"/>
      <c r="K53" s="600"/>
      <c r="L53" s="599"/>
      <c r="M53" s="599"/>
      <c r="N53" s="599"/>
      <c r="O53" s="599"/>
      <c r="P53" s="599"/>
    </row>
    <row r="54" spans="2:16" s="598" customFormat="1" ht="18.75" customHeight="1" x14ac:dyDescent="0.2">
      <c r="B54" s="599"/>
      <c r="C54" s="601"/>
      <c r="D54" s="599"/>
      <c r="E54" s="599"/>
      <c r="F54" s="599"/>
      <c r="G54" s="599"/>
      <c r="H54" s="599"/>
      <c r="I54" s="599"/>
      <c r="J54" s="599"/>
      <c r="K54" s="600"/>
      <c r="L54" s="599"/>
      <c r="M54" s="599"/>
      <c r="N54" s="599"/>
      <c r="O54" s="599"/>
      <c r="P54" s="599"/>
    </row>
    <row r="55" spans="2:16" s="598" customFormat="1" ht="18.75" customHeight="1" x14ac:dyDescent="0.2">
      <c r="B55" s="602" t="s">
        <v>260</v>
      </c>
      <c r="C55" s="602"/>
      <c r="D55" s="602"/>
      <c r="E55" s="602"/>
      <c r="F55" s="602"/>
      <c r="G55" s="602"/>
      <c r="H55" s="602"/>
      <c r="I55" s="602"/>
      <c r="J55" s="602"/>
      <c r="K55" s="602"/>
      <c r="L55" s="602"/>
      <c r="M55" s="602"/>
      <c r="N55" s="602"/>
      <c r="O55" s="602"/>
      <c r="P55" s="602"/>
    </row>
    <row r="56" spans="2:16" s="603" customFormat="1" ht="18.75" x14ac:dyDescent="0.2">
      <c r="B56" s="604" t="s">
        <v>261</v>
      </c>
      <c r="C56" s="604"/>
      <c r="D56" s="604"/>
      <c r="E56" s="604"/>
      <c r="F56" s="604"/>
      <c r="G56" s="604"/>
      <c r="H56" s="604"/>
      <c r="I56" s="604"/>
      <c r="J56" s="604"/>
      <c r="K56" s="604"/>
      <c r="L56" s="604"/>
      <c r="M56" s="604"/>
      <c r="N56" s="604"/>
      <c r="O56" s="604"/>
      <c r="P56" s="604"/>
    </row>
    <row r="57" spans="2:16" s="233" customFormat="1" ht="18.75" x14ac:dyDescent="0.3">
      <c r="B57" s="381"/>
      <c r="K57" s="437"/>
    </row>
    <row r="58" spans="2:16" s="233" customFormat="1" ht="18.75" x14ac:dyDescent="0.3">
      <c r="B58" s="381"/>
      <c r="K58" s="437"/>
    </row>
    <row r="59" spans="2:16" s="233" customFormat="1" ht="18.75" x14ac:dyDescent="0.3">
      <c r="B59" s="381"/>
      <c r="K59" s="437"/>
    </row>
    <row r="60" spans="2:16" s="464" customFormat="1" ht="18.75" customHeight="1" x14ac:dyDescent="0.2">
      <c r="B60" s="462" t="s">
        <v>268</v>
      </c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</row>
    <row r="61" spans="2:16" s="463" customFormat="1" ht="18.75" x14ac:dyDescent="0.2">
      <c r="B61" s="490" t="s">
        <v>270</v>
      </c>
      <c r="C61" s="490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</row>
    <row r="62" spans="2:16" s="605" customFormat="1" ht="18.75" x14ac:dyDescent="0.3">
      <c r="K62" s="441"/>
    </row>
    <row r="63" spans="2:16" s="605" customFormat="1" ht="18.75" x14ac:dyDescent="0.3">
      <c r="K63" s="441"/>
    </row>
    <row r="64" spans="2:16" s="605" customFormat="1" ht="18.75" x14ac:dyDescent="0.3">
      <c r="K64" s="441"/>
    </row>
    <row r="65" spans="11:11" s="605" customFormat="1" ht="18.75" x14ac:dyDescent="0.3">
      <c r="K65" s="441"/>
    </row>
    <row r="66" spans="11:11" s="605" customFormat="1" ht="18.75" x14ac:dyDescent="0.3">
      <c r="K66" s="441"/>
    </row>
    <row r="67" spans="11:11" s="605" customFormat="1" ht="18.75" x14ac:dyDescent="0.3">
      <c r="K67" s="441"/>
    </row>
    <row r="68" spans="11:11" s="605" customFormat="1" ht="18.75" x14ac:dyDescent="0.3">
      <c r="K68" s="441"/>
    </row>
    <row r="69" spans="11:11" s="605" customFormat="1" ht="18.75" x14ac:dyDescent="0.3">
      <c r="K69" s="441"/>
    </row>
    <row r="70" spans="11:11" s="381" customFormat="1" ht="18.75" x14ac:dyDescent="0.3">
      <c r="K70" s="595"/>
    </row>
    <row r="71" spans="11:11" s="381" customFormat="1" ht="18.75" x14ac:dyDescent="0.3">
      <c r="K71" s="595"/>
    </row>
    <row r="72" spans="11:11" s="381" customFormat="1" ht="18.75" x14ac:dyDescent="0.3">
      <c r="K72" s="595"/>
    </row>
    <row r="73" spans="11:11" s="381" customFormat="1" ht="18.75" x14ac:dyDescent="0.3">
      <c r="K73" s="595"/>
    </row>
    <row r="74" spans="11:11" s="233" customFormat="1" x14ac:dyDescent="0.2">
      <c r="K74" s="437"/>
    </row>
  </sheetData>
  <mergeCells count="6">
    <mergeCell ref="B61:P61"/>
    <mergeCell ref="B56:P56"/>
    <mergeCell ref="B7:F7"/>
    <mergeCell ref="D1:M1"/>
    <mergeCell ref="B3:I3"/>
    <mergeCell ref="B45:P45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41" orientation="landscape" r:id="rId1"/>
  <rowBreaks count="1" manualBreakCount="1">
    <brk id="59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view="pageBreakPreview" zoomScale="90" zoomScaleNormal="100" zoomScaleSheetLayoutView="90" workbookViewId="0">
      <selection activeCell="N17" sqref="N17"/>
    </sheetView>
  </sheetViews>
  <sheetFormatPr baseColWidth="10" defaultRowHeight="12" x14ac:dyDescent="0.2"/>
  <cols>
    <col min="1" max="1" width="10.1640625" customWidth="1"/>
    <col min="2" max="2" width="14.1640625" bestFit="1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 x14ac:dyDescent="0.25">
      <c r="A1" s="32"/>
      <c r="B1" s="29"/>
      <c r="C1" s="496" t="s">
        <v>55</v>
      </c>
      <c r="D1" s="496"/>
      <c r="E1" s="496"/>
      <c r="F1" s="496"/>
      <c r="G1" s="496"/>
      <c r="H1" s="496"/>
      <c r="I1" s="113" t="str">
        <f>'TECHNICAL SHEET GARMENT'!J1</f>
        <v>WINTER 2018/19</v>
      </c>
      <c r="J1" s="29"/>
      <c r="K1" s="29"/>
      <c r="L1" s="30"/>
    </row>
    <row r="2" spans="1:12" s="4" customFormat="1" ht="18" customHeight="1" x14ac:dyDescent="0.2">
      <c r="A2" s="142" t="str">
        <f>'TECHNICAL SHEET GARMENT'!A2</f>
        <v>LFV11420</v>
      </c>
      <c r="B2" s="55"/>
      <c r="C2" s="55"/>
      <c r="D2" s="56"/>
      <c r="E2" s="55" t="str">
        <f>'TECHNICAL SHEET GARMENT'!$E$2:$H$2</f>
        <v>TRACK ZIP-IN JKT</v>
      </c>
      <c r="F2" s="55"/>
      <c r="G2" s="55"/>
      <c r="H2" s="55"/>
      <c r="I2" s="141" t="s">
        <v>2</v>
      </c>
      <c r="J2" s="57" t="str">
        <f>'TECHNICAL SHEET GARMENT'!K2</f>
        <v>V1BULK-SMU</v>
      </c>
      <c r="L2" s="58"/>
    </row>
    <row r="3" spans="1:12" s="3" customFormat="1" ht="18" customHeight="1" x14ac:dyDescent="0.2">
      <c r="A3" s="380" t="str">
        <f>'TECHNICAL SHEET GARMENT'!A3:I3</f>
        <v>FABRIC / SUPPLIER :  06302 / LIBOLON</v>
      </c>
      <c r="B3" s="368"/>
      <c r="C3" s="368"/>
      <c r="D3" s="368"/>
      <c r="E3" s="358"/>
      <c r="F3" s="358"/>
      <c r="G3" s="50"/>
      <c r="H3" s="50"/>
      <c r="I3" s="143" t="str">
        <f>'TECHNICAL SHEET GARMENT'!J3</f>
        <v>DEVELOPPER</v>
      </c>
      <c r="K3" s="114" t="str">
        <f>'TECHNICAL SHEET GARMENT'!L3</f>
        <v>Marjorie</v>
      </c>
      <c r="L3" s="51"/>
    </row>
    <row r="4" spans="1:12" s="3" customFormat="1" ht="18" customHeight="1" thickBot="1" x14ac:dyDescent="0.25">
      <c r="A4" s="120" t="s">
        <v>1</v>
      </c>
      <c r="B4" s="52">
        <f ca="1">'TECHNICAL SHEET GARMENT'!B4</f>
        <v>43019</v>
      </c>
      <c r="C4" s="53"/>
      <c r="D4" s="53"/>
      <c r="E4" s="53"/>
      <c r="F4" s="53"/>
      <c r="G4" s="53"/>
      <c r="H4" s="53"/>
      <c r="I4" s="144" t="str">
        <f>'TECHNICAL SHEET GARMENT'!J4</f>
        <v xml:space="preserve">SUPPLIER : </v>
      </c>
      <c r="J4" s="75"/>
      <c r="K4" s="308" t="str">
        <f>'TECHNICAL SHEET GARMENT'!L4</f>
        <v>PRIMA CHANNEL</v>
      </c>
      <c r="L4" s="54"/>
    </row>
    <row r="5" spans="1:12" s="1" customFormat="1" x14ac:dyDescent="0.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6"/>
    </row>
    <row r="6" spans="1:12" s="1" customFormat="1" x14ac:dyDescent="0.2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 s="1" customFormat="1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s="1" customFormat="1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s="1" customFormat="1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s="1" customFormat="1" x14ac:dyDescent="0.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 x14ac:dyDescent="0.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s="1" customFormat="1" x14ac:dyDescent="0.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s="1" customFormat="1" ht="67.5" customHeight="1" thickBo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9"/>
    </row>
    <row r="38" spans="1:12" s="1" customFormat="1" x14ac:dyDescent="0.2"/>
    <row r="39" spans="1:12" s="1" customFormat="1" x14ac:dyDescent="0.2"/>
  </sheetData>
  <mergeCells count="1">
    <mergeCell ref="C1:H1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view="pageBreakPreview" zoomScale="60" zoomScaleNormal="100" workbookViewId="0">
      <selection activeCell="N40" sqref="N40"/>
    </sheetView>
  </sheetViews>
  <sheetFormatPr baseColWidth="10" defaultRowHeight="12" x14ac:dyDescent="0.2"/>
  <cols>
    <col min="1" max="1" width="10.1640625" customWidth="1"/>
    <col min="2" max="2" width="23.33203125" customWidth="1"/>
    <col min="4" max="5" width="21" customWidth="1"/>
    <col min="6" max="7" width="18" customWidth="1"/>
    <col min="8" max="8" width="15.6640625" customWidth="1"/>
    <col min="9" max="9" width="12.1640625" customWidth="1"/>
    <col min="10" max="11" width="9.33203125" customWidth="1"/>
    <col min="12" max="12" width="17.83203125" customWidth="1"/>
  </cols>
  <sheetData>
    <row r="1" spans="1:12" s="1" customFormat="1" ht="42.75" customHeight="1" thickBot="1" x14ac:dyDescent="0.25">
      <c r="A1" s="32"/>
      <c r="B1" s="29"/>
      <c r="C1" s="496" t="s">
        <v>54</v>
      </c>
      <c r="D1" s="496"/>
      <c r="E1" s="496"/>
      <c r="F1" s="496"/>
      <c r="G1" s="496"/>
      <c r="H1" s="496"/>
      <c r="I1" s="113" t="str">
        <f>'TECHNICAL SHEET GARMENT'!J1</f>
        <v>WINTER 2018/19</v>
      </c>
      <c r="J1" s="29"/>
      <c r="K1" s="29"/>
      <c r="L1" s="30"/>
    </row>
    <row r="2" spans="1:12" s="4" customFormat="1" ht="18" customHeight="1" x14ac:dyDescent="0.2">
      <c r="A2" s="142" t="str">
        <f>'TECHNICAL SHEET GARMENT'!A2</f>
        <v>LFV11420</v>
      </c>
      <c r="B2" s="55"/>
      <c r="C2" s="55"/>
      <c r="D2" s="56"/>
      <c r="E2" s="55" t="str">
        <f>'TECHNICAL SHEET GARMENT'!$E$2:$H$2</f>
        <v>TRACK ZIP-IN JKT</v>
      </c>
      <c r="F2" s="55"/>
      <c r="G2" s="55"/>
      <c r="H2" s="55"/>
      <c r="I2" s="141" t="s">
        <v>2</v>
      </c>
      <c r="J2" s="57" t="str">
        <f>'TECHNICAL SHEET GARMENT'!K2</f>
        <v>V1BULK-SMU</v>
      </c>
      <c r="K2" s="8"/>
      <c r="L2" s="58"/>
    </row>
    <row r="3" spans="1:12" s="3" customFormat="1" ht="18" customHeight="1" x14ac:dyDescent="0.2">
      <c r="A3" s="497" t="str">
        <f>'TECHNICAL SHEET GARMENT'!A3:I3</f>
        <v>FABRIC / SUPPLIER :  06302 / LIBOLON</v>
      </c>
      <c r="B3" s="498"/>
      <c r="C3" s="498"/>
      <c r="D3" s="498"/>
      <c r="E3" s="342"/>
      <c r="F3" s="342"/>
      <c r="G3" s="342"/>
      <c r="H3" s="342"/>
      <c r="I3" s="174" t="str">
        <f>'TECHNICAL SHEET GARMENT'!J3</f>
        <v>DEVELOPPER</v>
      </c>
      <c r="J3" s="21"/>
      <c r="K3" s="114" t="str">
        <f>'TECHNICAL SHEET GARMENT'!L3</f>
        <v>Marjorie</v>
      </c>
      <c r="L3" s="51"/>
    </row>
    <row r="4" spans="1:12" s="3" customFormat="1" ht="18" customHeight="1" thickBot="1" x14ac:dyDescent="0.25">
      <c r="A4" s="120" t="s">
        <v>1</v>
      </c>
      <c r="B4" s="52">
        <f ca="1">'TECHNICAL SHEET GARMENT'!B4</f>
        <v>43019</v>
      </c>
      <c r="C4" s="53"/>
      <c r="D4" s="53"/>
      <c r="E4" s="53"/>
      <c r="F4" s="53"/>
      <c r="G4" s="53"/>
      <c r="H4" s="53"/>
      <c r="I4" s="144" t="str">
        <f>'TECHNICAL SHEET GARMENT'!J4</f>
        <v xml:space="preserve">SUPPLIER : </v>
      </c>
      <c r="J4" s="75"/>
      <c r="K4" s="116" t="str">
        <f>'TECHNICAL SHEET GARMENT'!L4</f>
        <v>PRIMA CHANNEL</v>
      </c>
      <c r="L4" s="54"/>
    </row>
    <row r="5" spans="1:12" s="1" customFormat="1" ht="15.75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44"/>
    </row>
    <row r="6" spans="1:12" s="1" customFormat="1" ht="15.75" x14ac:dyDescent="0.2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45"/>
    </row>
    <row r="7" spans="1:12" s="1" customFormat="1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8" s="1" customFormat="1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8" s="1" customFormat="1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8" s="1" customForma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8" s="1" customForma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 t="s">
        <v>52</v>
      </c>
    </row>
    <row r="21" spans="1:18" s="1" customFormat="1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8" s="1" customForma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8" s="1" customFormat="1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 t="s">
        <v>52</v>
      </c>
    </row>
    <row r="24" spans="1:18" s="1" customFormat="1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8" s="1" customFormat="1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8" s="1" customFormat="1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8" s="1" customFormat="1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  <c r="R27" s="1" t="s">
        <v>52</v>
      </c>
    </row>
    <row r="28" spans="1:18" s="1" customFormat="1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8" s="1" customFormat="1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8" s="1" customFormat="1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8" s="1" customFormat="1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8" s="1" customFormat="1" x14ac:dyDescent="0.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 x14ac:dyDescent="0.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s="1" customFormat="1" x14ac:dyDescent="0.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s="1" customFormat="1" x14ac:dyDescent="0.2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s="1" customFormat="1" x14ac:dyDescent="0.2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</row>
    <row r="39" spans="1:12" s="1" customFormat="1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6"/>
    </row>
    <row r="40" spans="1:12" s="1" customFormat="1" ht="70.5" customHeight="1" thickBo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</row>
    <row r="41" spans="1:12" s="1" customFormat="1" x14ac:dyDescent="0.2"/>
  </sheetData>
  <mergeCells count="2">
    <mergeCell ref="C1:H1"/>
    <mergeCell ref="A3:D3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N9" sqref="N9"/>
    </sheetView>
  </sheetViews>
  <sheetFormatPr baseColWidth="10" defaultRowHeight="12" x14ac:dyDescent="0.2"/>
  <cols>
    <col min="2" max="2" width="12" customWidth="1"/>
  </cols>
  <sheetData>
    <row r="1" spans="1:12" ht="30.75" customHeight="1" thickBot="1" x14ac:dyDescent="0.25">
      <c r="A1" s="32"/>
      <c r="B1" s="29"/>
      <c r="C1" s="496" t="s">
        <v>187</v>
      </c>
      <c r="D1" s="496"/>
      <c r="E1" s="496"/>
      <c r="F1" s="496"/>
      <c r="G1" s="496"/>
      <c r="H1" s="496"/>
      <c r="I1" s="113" t="str">
        <f>'TECHNICAL SHEET GARMENT'!J1</f>
        <v>WINTER 2018/19</v>
      </c>
      <c r="J1" s="29"/>
      <c r="K1" s="29"/>
      <c r="L1" s="30"/>
    </row>
    <row r="2" spans="1:12" ht="18.75" x14ac:dyDescent="0.2">
      <c r="A2" s="142" t="str">
        <f>'TECHNICAL SHEET GARMENT'!A2</f>
        <v>LFV11420</v>
      </c>
      <c r="B2" s="55"/>
      <c r="C2" s="55"/>
      <c r="D2" s="56"/>
      <c r="E2" s="55" t="str">
        <f>'TECHNICAL SHEET GARMENT'!$E$2:$H$2</f>
        <v>TRACK ZIP-IN JKT</v>
      </c>
      <c r="F2" s="55"/>
      <c r="G2" s="55"/>
      <c r="H2" s="55"/>
      <c r="I2" s="141" t="s">
        <v>2</v>
      </c>
      <c r="J2" s="57" t="str">
        <f>'TECHNICAL SHEET GARMENT'!K2</f>
        <v>V1BULK-SMU</v>
      </c>
      <c r="K2" s="8"/>
      <c r="L2" s="58"/>
    </row>
    <row r="3" spans="1:12" ht="18.75" x14ac:dyDescent="0.2">
      <c r="A3" s="497" t="str">
        <f>'TECHNICAL SHEET GARMENT'!A3:I3</f>
        <v>FABRIC / SUPPLIER :  06302 / LIBOLON</v>
      </c>
      <c r="B3" s="498"/>
      <c r="C3" s="498"/>
      <c r="D3" s="498"/>
      <c r="E3" s="358"/>
      <c r="F3" s="358"/>
      <c r="G3" s="358"/>
      <c r="H3" s="358"/>
      <c r="I3" s="174" t="str">
        <f>'TECHNICAL SHEET GARMENT'!J3</f>
        <v>DEVELOPPER</v>
      </c>
      <c r="J3" s="21"/>
      <c r="K3" s="114" t="str">
        <f>'TECHNICAL SHEET GARMENT'!L3</f>
        <v>Marjorie</v>
      </c>
      <c r="L3" s="51"/>
    </row>
    <row r="4" spans="1:12" ht="16.5" thickBot="1" x14ac:dyDescent="0.25">
      <c r="A4" s="120" t="s">
        <v>1</v>
      </c>
      <c r="B4" s="52">
        <f ca="1">'TECHNICAL SHEET GARMENT'!B4</f>
        <v>43019</v>
      </c>
      <c r="C4" s="53"/>
      <c r="D4" s="53"/>
      <c r="E4" s="53"/>
      <c r="F4" s="53"/>
      <c r="G4" s="53"/>
      <c r="H4" s="53"/>
      <c r="I4" s="144" t="str">
        <f>'TECHNICAL SHEET GARMENT'!J4</f>
        <v xml:space="preserve">SUPPLIER : </v>
      </c>
      <c r="J4" s="75"/>
      <c r="K4" s="116" t="str">
        <f>'TECHNICAL SHEET GARMENT'!L4</f>
        <v>PRIMA CHANNEL</v>
      </c>
      <c r="L4" s="54"/>
    </row>
    <row r="5" spans="1:12" ht="15.75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44"/>
    </row>
    <row r="6" spans="1:12" ht="15.75" x14ac:dyDescent="0.2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45"/>
    </row>
    <row r="7" spans="1:12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 t="s">
        <v>52</v>
      </c>
    </row>
    <row r="21" spans="1:12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 t="s">
        <v>52</v>
      </c>
    </row>
    <row r="24" spans="1:12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x14ac:dyDescent="0.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x14ac:dyDescent="0.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x14ac:dyDescent="0.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x14ac:dyDescent="0.2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x14ac:dyDescent="0.2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</row>
    <row r="39" spans="1:12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6"/>
    </row>
    <row r="40" spans="1:12" ht="12.75" thickBo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</row>
  </sheetData>
  <mergeCells count="2">
    <mergeCell ref="C1:H1"/>
    <mergeCell ref="A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32" sqref="J32"/>
    </sheetView>
  </sheetViews>
  <sheetFormatPr baseColWidth="10" defaultRowHeight="12" x14ac:dyDescent="0.2"/>
  <cols>
    <col min="4" max="4" width="17.83203125" customWidth="1"/>
  </cols>
  <sheetData>
    <row r="1" spans="1:12" ht="33" customHeight="1" thickBot="1" x14ac:dyDescent="0.25">
      <c r="A1" s="32"/>
      <c r="B1" s="29"/>
      <c r="C1" s="496" t="s">
        <v>168</v>
      </c>
      <c r="D1" s="496"/>
      <c r="E1" s="496"/>
      <c r="F1" s="496"/>
      <c r="G1" s="496"/>
      <c r="H1" s="496"/>
      <c r="I1" s="113" t="str">
        <f>'TECHNICAL SHEET GARMENT'!J1</f>
        <v>WINTER 2018/19</v>
      </c>
      <c r="J1" s="29"/>
      <c r="K1" s="29"/>
      <c r="L1" s="30"/>
    </row>
    <row r="2" spans="1:12" ht="18.75" x14ac:dyDescent="0.2">
      <c r="A2" s="142" t="str">
        <f>'TECHNICAL SHEET GARMENT'!A2</f>
        <v>LFV11420</v>
      </c>
      <c r="B2" s="55"/>
      <c r="C2" s="55"/>
      <c r="D2" s="56"/>
      <c r="E2" s="55" t="str">
        <f>'TECHNICAL SHEET GARMENT'!$E$2:$H$2</f>
        <v>TRACK ZIP-IN JKT</v>
      </c>
      <c r="F2" s="55"/>
      <c r="G2" s="55"/>
      <c r="H2" s="55"/>
      <c r="I2" s="141" t="s">
        <v>2</v>
      </c>
      <c r="J2" s="57" t="str">
        <f>'TECHNICAL SHEET GARMENT'!K2</f>
        <v>V1BULK-SMU</v>
      </c>
      <c r="K2" s="8"/>
      <c r="L2" s="58"/>
    </row>
    <row r="3" spans="1:12" ht="18.75" x14ac:dyDescent="0.2">
      <c r="A3" s="497" t="str">
        <f>'TECHNICAL SHEET GARMENT'!A3:I3</f>
        <v>FABRIC / SUPPLIER :  06302 / LIBOLON</v>
      </c>
      <c r="B3" s="498"/>
      <c r="C3" s="498"/>
      <c r="D3" s="498"/>
      <c r="E3" s="358"/>
      <c r="F3" s="358"/>
      <c r="G3" s="358"/>
      <c r="H3" s="358"/>
      <c r="I3" s="174" t="str">
        <f>'TECHNICAL SHEET GARMENT'!J3</f>
        <v>DEVELOPPER</v>
      </c>
      <c r="J3" s="21"/>
      <c r="K3" s="114" t="str">
        <f>'TECHNICAL SHEET GARMENT'!L3</f>
        <v>Marjorie</v>
      </c>
      <c r="L3" s="51"/>
    </row>
    <row r="4" spans="1:12" ht="16.5" thickBot="1" x14ac:dyDescent="0.25">
      <c r="A4" s="120" t="s">
        <v>1</v>
      </c>
      <c r="B4" s="52">
        <f ca="1">'TECHNICAL SHEET GARMENT'!B4</f>
        <v>43019</v>
      </c>
      <c r="C4" s="53"/>
      <c r="D4" s="53"/>
      <c r="E4" s="53"/>
      <c r="F4" s="53"/>
      <c r="G4" s="53"/>
      <c r="H4" s="53"/>
      <c r="I4" s="144" t="str">
        <f>'TECHNICAL SHEET GARMENT'!J4</f>
        <v xml:space="preserve">SUPPLIER : </v>
      </c>
      <c r="J4" s="75"/>
      <c r="K4" s="116" t="str">
        <f>'TECHNICAL SHEET GARMENT'!L4</f>
        <v>PRIMA CHANNEL</v>
      </c>
      <c r="L4" s="54"/>
    </row>
    <row r="5" spans="1:12" ht="15.75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44"/>
    </row>
    <row r="6" spans="1:12" ht="15.75" x14ac:dyDescent="0.2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45"/>
    </row>
    <row r="7" spans="1:12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 t="s">
        <v>52</v>
      </c>
    </row>
    <row r="21" spans="1:12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 t="s">
        <v>52</v>
      </c>
    </row>
    <row r="24" spans="1:12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x14ac:dyDescent="0.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x14ac:dyDescent="0.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x14ac:dyDescent="0.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x14ac:dyDescent="0.2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x14ac:dyDescent="0.2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</row>
    <row r="39" spans="1:12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6"/>
    </row>
    <row r="40" spans="1:12" ht="12.75" thickBo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</row>
  </sheetData>
  <mergeCells count="2">
    <mergeCell ref="C1:H1"/>
    <mergeCell ref="A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view="pageBreakPreview" zoomScale="90" zoomScaleNormal="100" zoomScaleSheetLayoutView="90" workbookViewId="0">
      <selection activeCell="M12" sqref="M12"/>
    </sheetView>
  </sheetViews>
  <sheetFormatPr baseColWidth="10" defaultRowHeight="12" x14ac:dyDescent="0.2"/>
  <cols>
    <col min="1" max="1" width="10.1640625" customWidth="1"/>
    <col min="2" max="2" width="14.1640625" bestFit="1" customWidth="1"/>
    <col min="4" max="5" width="21" customWidth="1"/>
    <col min="6" max="7" width="18" customWidth="1"/>
    <col min="8" max="8" width="15.6640625" customWidth="1"/>
    <col min="9" max="9" width="16.1640625" customWidth="1"/>
    <col min="10" max="12" width="9.33203125" customWidth="1"/>
  </cols>
  <sheetData>
    <row r="1" spans="1:12" s="1" customFormat="1" ht="42.75" customHeight="1" thickBot="1" x14ac:dyDescent="0.25">
      <c r="A1" s="32"/>
      <c r="B1" s="29"/>
      <c r="C1" s="496" t="s">
        <v>3</v>
      </c>
      <c r="D1" s="496"/>
      <c r="E1" s="496"/>
      <c r="F1" s="496"/>
      <c r="G1" s="496"/>
      <c r="H1" s="496"/>
      <c r="I1" s="113" t="str">
        <f>'TECHNICAL SHEET GARMENT'!J1</f>
        <v>WINTER 2018/19</v>
      </c>
      <c r="J1" s="29"/>
      <c r="K1" s="29"/>
      <c r="L1" s="30"/>
    </row>
    <row r="2" spans="1:12" s="4" customFormat="1" ht="21.75" customHeight="1" x14ac:dyDescent="0.2">
      <c r="A2" s="142" t="str">
        <f>'TECHNICAL SHEET GARMENT'!A2</f>
        <v>LFV11420</v>
      </c>
      <c r="B2" s="55"/>
      <c r="C2" s="55"/>
      <c r="D2" s="56"/>
      <c r="E2" s="55" t="str">
        <f>'TECHNICAL SHEET GARMENT'!$E$2:$H$2</f>
        <v>TRACK ZIP-IN JKT</v>
      </c>
      <c r="F2" s="55"/>
      <c r="G2" s="55"/>
      <c r="H2" s="55"/>
      <c r="I2" s="141" t="s">
        <v>2</v>
      </c>
      <c r="J2" s="57" t="str">
        <f>'TECHNICAL SHEET GARMENT'!K2</f>
        <v>V1BULK-SMU</v>
      </c>
      <c r="L2" s="58"/>
    </row>
    <row r="3" spans="1:12" s="3" customFormat="1" ht="21.75" customHeight="1" x14ac:dyDescent="0.2">
      <c r="A3" s="499" t="str">
        <f>'TECHNICAL SHEET GARMENT'!A3:I3</f>
        <v>FABRIC / SUPPLIER :  06302 / LIBOLON</v>
      </c>
      <c r="B3" s="500"/>
      <c r="C3" s="500"/>
      <c r="D3" s="500"/>
      <c r="E3" s="50"/>
      <c r="F3" s="50"/>
      <c r="G3" s="50"/>
      <c r="H3" s="50"/>
      <c r="I3" s="143" t="str">
        <f>'TECHNICAL SHEET GARMENT'!J3</f>
        <v>DEVELOPPER</v>
      </c>
      <c r="K3" s="114" t="str">
        <f>'TECHNICAL SHEET GARMENT'!L3</f>
        <v>Marjorie</v>
      </c>
      <c r="L3" s="51"/>
    </row>
    <row r="4" spans="1:12" s="3" customFormat="1" ht="21.75" customHeight="1" thickBot="1" x14ac:dyDescent="0.25">
      <c r="A4" s="120" t="s">
        <v>1</v>
      </c>
      <c r="B4" s="52">
        <f ca="1">'TECHNICAL SHEET GARMENT'!B4</f>
        <v>43019</v>
      </c>
      <c r="C4" s="53"/>
      <c r="D4" s="53"/>
      <c r="E4" s="53"/>
      <c r="F4" s="53"/>
      <c r="G4" s="53"/>
      <c r="H4" s="53"/>
      <c r="I4" s="144" t="str">
        <f>'TECHNICAL SHEET GARMENT'!J4</f>
        <v xml:space="preserve">SUPPLIER : </v>
      </c>
      <c r="J4" s="75"/>
      <c r="K4" s="308" t="str">
        <f>'TECHNICAL SHEET GARMENT'!L4</f>
        <v>PRIMA CHANNEL</v>
      </c>
      <c r="L4" s="54"/>
    </row>
    <row r="5" spans="1:12" s="1" customFormat="1" ht="15.75" x14ac:dyDescent="0.2">
      <c r="A5" s="35"/>
      <c r="B5" s="36"/>
      <c r="C5" s="36"/>
      <c r="D5" s="36"/>
      <c r="E5" s="36"/>
      <c r="F5" s="36"/>
      <c r="G5" s="36"/>
      <c r="H5" s="36"/>
      <c r="I5" s="36"/>
      <c r="J5" s="356"/>
      <c r="K5" s="36"/>
      <c r="L5" s="44"/>
    </row>
    <row r="6" spans="1:12" s="1" customFormat="1" ht="15.75" x14ac:dyDescent="0.2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45"/>
    </row>
    <row r="7" spans="1:12" s="1" customFormat="1" x14ac:dyDescent="0.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 x14ac:dyDescent="0.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 x14ac:dyDescent="0.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 x14ac:dyDescent="0.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 x14ac:dyDescent="0.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 x14ac:dyDescent="0.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 x14ac:dyDescent="0.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 x14ac:dyDescent="0.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 x14ac:dyDescent="0.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s="1" customFormat="1" x14ac:dyDescent="0.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s="1" customFormat="1" x14ac:dyDescent="0.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 x14ac:dyDescent="0.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 x14ac:dyDescent="0.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 x14ac:dyDescent="0.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 x14ac:dyDescent="0.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s="1" customFormat="1" x14ac:dyDescent="0.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 x14ac:dyDescent="0.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 x14ac:dyDescent="0.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s="1" customFormat="1" x14ac:dyDescent="0.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s="1" customFormat="1" x14ac:dyDescent="0.2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s="1" customFormat="1" x14ac:dyDescent="0.2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</row>
    <row r="39" spans="1:12" s="1" customFormat="1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6"/>
    </row>
    <row r="40" spans="1:12" s="1" customFormat="1" ht="12.75" thickBo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</row>
    <row r="41" spans="1:12" s="1" customFormat="1" x14ac:dyDescent="0.2"/>
    <row r="42" spans="1:12" s="1" customFormat="1" x14ac:dyDescent="0.2"/>
  </sheetData>
  <mergeCells count="2">
    <mergeCell ref="C1:H1"/>
    <mergeCell ref="A3:D3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GridLines="0" view="pageBreakPreview" zoomScale="60" zoomScaleNormal="70" workbookViewId="0">
      <pane ySplit="5" topLeftCell="A6" activePane="bottomLeft" state="frozen"/>
      <selection pane="bottomLeft" activeCell="D23" sqref="D23"/>
    </sheetView>
  </sheetViews>
  <sheetFormatPr baseColWidth="10" defaultRowHeight="12" x14ac:dyDescent="0.2"/>
  <cols>
    <col min="1" max="1" width="12.33203125" style="1" customWidth="1"/>
    <col min="2" max="2" width="20" style="1" customWidth="1"/>
    <col min="3" max="3" width="25.1640625" style="1" customWidth="1"/>
    <col min="4" max="4" width="16.33203125" style="1" customWidth="1"/>
    <col min="5" max="5" width="17.6640625" style="1" customWidth="1"/>
    <col min="6" max="6" width="36" customWidth="1"/>
    <col min="7" max="7" width="11.33203125" customWidth="1"/>
    <col min="8" max="11" width="31.6640625" style="22" customWidth="1"/>
    <col min="12" max="17" width="9.1640625" customWidth="1"/>
    <col min="18" max="19" width="7.6640625" customWidth="1"/>
  </cols>
  <sheetData>
    <row r="1" spans="1:23" s="1" customFormat="1" ht="43.5" customHeight="1" x14ac:dyDescent="0.2">
      <c r="A1" s="59"/>
      <c r="B1" s="60"/>
      <c r="C1" s="494" t="s">
        <v>4</v>
      </c>
      <c r="D1" s="494"/>
      <c r="E1" s="494"/>
      <c r="F1" s="494"/>
      <c r="G1" s="494"/>
      <c r="H1" s="494"/>
      <c r="I1" s="494"/>
      <c r="J1" s="494"/>
      <c r="K1" s="494"/>
      <c r="L1" s="61" t="str">
        <f>'TECHNICAL SHEET GARMENT'!J1</f>
        <v>WINTER 2018/19</v>
      </c>
      <c r="M1" s="60"/>
      <c r="N1" s="60"/>
      <c r="O1" s="60"/>
      <c r="P1" s="60"/>
      <c r="Q1" s="62"/>
    </row>
    <row r="2" spans="1:23" s="4" customFormat="1" ht="21" customHeight="1" x14ac:dyDescent="0.2">
      <c r="A2" s="181" t="str">
        <f>'TECHNICAL SHEET GARMENT'!A2</f>
        <v>LFV11420</v>
      </c>
      <c r="B2" s="64"/>
      <c r="C2" s="63"/>
      <c r="D2" s="64"/>
      <c r="E2" s="537" t="str">
        <f>'TECHNICAL SHEET GARMENT'!E2:H2</f>
        <v>TRACK ZIP-IN JKT</v>
      </c>
      <c r="F2" s="537"/>
      <c r="G2" s="537"/>
      <c r="H2" s="537"/>
      <c r="I2" s="468"/>
      <c r="J2" s="63"/>
      <c r="K2" s="63"/>
      <c r="L2" s="63" t="s">
        <v>2</v>
      </c>
      <c r="M2" s="71" t="str">
        <f>'TECHNICAL SHEET GARMENT'!K2</f>
        <v>V1BULK-SMU</v>
      </c>
      <c r="N2" s="63"/>
      <c r="O2" s="63"/>
      <c r="P2" s="63"/>
      <c r="Q2" s="65"/>
    </row>
    <row r="3" spans="1:23" s="3" customFormat="1" ht="21" customHeight="1" x14ac:dyDescent="0.25">
      <c r="A3" s="530" t="str">
        <f>'TECHNICAL SHEET GARMENT'!A3:I3</f>
        <v>FABRIC / SUPPLIER :  06302 / LIBOLON</v>
      </c>
      <c r="B3" s="531"/>
      <c r="C3" s="531"/>
      <c r="D3" s="531"/>
      <c r="E3" s="73"/>
      <c r="F3" s="66"/>
      <c r="G3" s="66"/>
      <c r="H3" s="79"/>
      <c r="I3" s="79"/>
      <c r="J3" s="80"/>
      <c r="K3" s="79"/>
      <c r="L3" s="66" t="s">
        <v>14</v>
      </c>
      <c r="M3" s="73"/>
      <c r="N3" s="114"/>
      <c r="O3" s="114" t="str">
        <f>'TECHNICAL SHEET GARMENT'!L3</f>
        <v>Marjorie</v>
      </c>
      <c r="P3" s="114"/>
      <c r="Q3" s="76"/>
    </row>
    <row r="4" spans="1:23" s="3" customFormat="1" ht="21" customHeight="1" thickBot="1" x14ac:dyDescent="0.3">
      <c r="A4" s="182" t="s">
        <v>1</v>
      </c>
      <c r="B4" s="52">
        <f ca="1">'TECHNICAL SHEET GARMENT'!B4</f>
        <v>43019</v>
      </c>
      <c r="C4" s="75"/>
      <c r="D4" s="75"/>
      <c r="E4" s="69"/>
      <c r="F4" s="69"/>
      <c r="G4" s="69"/>
      <c r="H4" s="81"/>
      <c r="I4" s="81"/>
      <c r="J4" s="82"/>
      <c r="K4" s="81"/>
      <c r="L4" s="90" t="str">
        <f>'TECHNICAL SHEET GARMENT'!J4</f>
        <v xml:space="preserve">SUPPLIER : </v>
      </c>
      <c r="M4" s="75"/>
      <c r="N4" s="119"/>
      <c r="O4" s="119" t="str">
        <f>'TECHNICAL SHEET GARMENT'!L4</f>
        <v>PRIMA CHANNEL</v>
      </c>
      <c r="P4" s="119"/>
      <c r="Q4" s="77"/>
    </row>
    <row r="5" spans="1:23" s="2" customFormat="1" ht="48.75" customHeight="1" x14ac:dyDescent="0.2">
      <c r="A5" s="212" t="s">
        <v>72</v>
      </c>
      <c r="B5" s="213"/>
      <c r="C5" s="214"/>
      <c r="D5" s="214"/>
      <c r="E5" s="214"/>
      <c r="F5" s="214"/>
      <c r="G5" s="214"/>
      <c r="H5" s="471" t="s">
        <v>246</v>
      </c>
      <c r="I5" s="470" t="s">
        <v>247</v>
      </c>
      <c r="J5" s="470" t="s">
        <v>233</v>
      </c>
      <c r="K5" s="470" t="s">
        <v>234</v>
      </c>
      <c r="L5" s="215"/>
      <c r="M5" s="216"/>
      <c r="N5" s="214"/>
      <c r="O5" s="214"/>
      <c r="P5" s="214"/>
      <c r="Q5" s="217"/>
      <c r="R5" s="12"/>
      <c r="S5" s="13"/>
      <c r="T5" s="13"/>
      <c r="U5" s="14"/>
      <c r="V5" s="14"/>
      <c r="W5" s="14"/>
    </row>
    <row r="6" spans="1:23" s="354" customFormat="1" ht="69.75" customHeight="1" x14ac:dyDescent="0.2">
      <c r="A6" s="510" t="s">
        <v>164</v>
      </c>
      <c r="B6" s="532"/>
      <c r="C6" s="532"/>
      <c r="D6" s="533"/>
      <c r="E6" s="222" t="s">
        <v>165</v>
      </c>
      <c r="F6" s="528" t="s">
        <v>138</v>
      </c>
      <c r="G6" s="529"/>
      <c r="H6" s="378" t="s">
        <v>217</v>
      </c>
      <c r="I6" s="378" t="s">
        <v>217</v>
      </c>
      <c r="J6" s="165" t="s">
        <v>235</v>
      </c>
      <c r="K6" s="165" t="s">
        <v>236</v>
      </c>
      <c r="L6" s="352"/>
      <c r="M6" s="352"/>
      <c r="N6" s="352"/>
      <c r="O6" s="353"/>
      <c r="P6" s="353"/>
      <c r="Q6" s="183"/>
      <c r="R6" s="96"/>
      <c r="S6" s="96"/>
      <c r="T6" s="96"/>
      <c r="U6" s="11"/>
      <c r="V6" s="11"/>
      <c r="W6" s="11"/>
    </row>
    <row r="7" spans="1:23" s="97" customFormat="1" ht="54" customHeight="1" x14ac:dyDescent="0.2">
      <c r="A7" s="510" t="s">
        <v>131</v>
      </c>
      <c r="B7" s="511"/>
      <c r="C7" s="511"/>
      <c r="D7" s="512"/>
      <c r="E7" s="372" t="s">
        <v>58</v>
      </c>
      <c r="F7" s="505" t="s">
        <v>128</v>
      </c>
      <c r="G7" s="506"/>
      <c r="H7" s="175" t="s">
        <v>229</v>
      </c>
      <c r="I7" s="175" t="s">
        <v>229</v>
      </c>
      <c r="J7" s="175" t="s">
        <v>56</v>
      </c>
      <c r="K7" s="175" t="s">
        <v>56</v>
      </c>
      <c r="L7" s="175"/>
      <c r="M7" s="95"/>
      <c r="N7" s="102"/>
      <c r="O7" s="102"/>
      <c r="P7" s="102"/>
      <c r="Q7" s="183"/>
      <c r="R7" s="9"/>
      <c r="S7" s="9"/>
      <c r="T7" s="9"/>
      <c r="U7" s="9"/>
      <c r="V7" s="9"/>
    </row>
    <row r="8" spans="1:23" s="97" customFormat="1" ht="61.5" customHeight="1" x14ac:dyDescent="0.2">
      <c r="A8" s="534" t="s">
        <v>215</v>
      </c>
      <c r="B8" s="535"/>
      <c r="C8" s="535"/>
      <c r="D8" s="536"/>
      <c r="E8" s="450" t="s">
        <v>58</v>
      </c>
      <c r="F8" s="526" t="s">
        <v>214</v>
      </c>
      <c r="G8" s="527"/>
      <c r="H8" s="175" t="s">
        <v>229</v>
      </c>
      <c r="I8" s="175" t="s">
        <v>229</v>
      </c>
      <c r="J8" s="175" t="s">
        <v>56</v>
      </c>
      <c r="K8" s="175" t="s">
        <v>56</v>
      </c>
      <c r="L8" s="175"/>
      <c r="M8" s="95"/>
      <c r="N8" s="102"/>
      <c r="O8" s="102"/>
      <c r="P8" s="102"/>
      <c r="Q8" s="183"/>
      <c r="R8" s="156"/>
      <c r="S8" s="156"/>
      <c r="T8" s="156"/>
      <c r="U8" s="156"/>
      <c r="V8" s="156"/>
    </row>
    <row r="9" spans="1:23" s="97" customFormat="1" ht="61.5" customHeight="1" x14ac:dyDescent="0.2">
      <c r="A9" s="510" t="s">
        <v>190</v>
      </c>
      <c r="B9" s="511"/>
      <c r="C9" s="511"/>
      <c r="D9" s="512"/>
      <c r="E9" s="371" t="s">
        <v>58</v>
      </c>
      <c r="F9" s="459" t="s">
        <v>189</v>
      </c>
      <c r="G9" s="460"/>
      <c r="H9" s="175" t="s">
        <v>229</v>
      </c>
      <c r="I9" s="175" t="s">
        <v>229</v>
      </c>
      <c r="J9" s="175" t="s">
        <v>56</v>
      </c>
      <c r="K9" s="175" t="s">
        <v>56</v>
      </c>
      <c r="L9" s="175"/>
      <c r="M9" s="95"/>
      <c r="N9" s="102"/>
      <c r="O9" s="102"/>
      <c r="P9" s="102"/>
      <c r="Q9" s="183"/>
      <c r="R9" s="156"/>
      <c r="S9" s="156"/>
      <c r="T9" s="156"/>
      <c r="U9" s="156"/>
      <c r="V9" s="156"/>
    </row>
    <row r="10" spans="1:23" s="97" customFormat="1" ht="54" customHeight="1" x14ac:dyDescent="0.2">
      <c r="A10" s="510" t="s">
        <v>166</v>
      </c>
      <c r="B10" s="511"/>
      <c r="C10" s="511"/>
      <c r="D10" s="512"/>
      <c r="E10" s="371" t="s">
        <v>58</v>
      </c>
      <c r="F10" s="505" t="s">
        <v>167</v>
      </c>
      <c r="G10" s="506"/>
      <c r="H10" s="175" t="s">
        <v>201</v>
      </c>
      <c r="I10" s="175" t="s">
        <v>237</v>
      </c>
      <c r="J10" s="175" t="s">
        <v>237</v>
      </c>
      <c r="K10" s="175" t="s">
        <v>237</v>
      </c>
      <c r="L10" s="95"/>
      <c r="M10" s="95"/>
      <c r="N10" s="102"/>
      <c r="O10" s="102"/>
      <c r="P10" s="102"/>
      <c r="Q10" s="183"/>
      <c r="R10" s="9"/>
      <c r="S10" s="9"/>
      <c r="T10" s="9"/>
      <c r="U10" s="9"/>
      <c r="V10" s="9"/>
    </row>
    <row r="11" spans="1:23" s="97" customFormat="1" ht="54" customHeight="1" x14ac:dyDescent="0.2">
      <c r="A11" s="565" t="s">
        <v>230</v>
      </c>
      <c r="B11" s="532"/>
      <c r="C11" s="532"/>
      <c r="D11" s="533"/>
      <c r="E11" s="371" t="s">
        <v>58</v>
      </c>
      <c r="F11" s="505" t="s">
        <v>231</v>
      </c>
      <c r="G11" s="506"/>
      <c r="H11" s="175" t="s">
        <v>232</v>
      </c>
      <c r="I11" s="175" t="s">
        <v>232</v>
      </c>
      <c r="J11" s="175" t="s">
        <v>232</v>
      </c>
      <c r="K11" s="175" t="s">
        <v>232</v>
      </c>
      <c r="L11" s="95"/>
      <c r="M11" s="95"/>
      <c r="N11" s="102"/>
      <c r="O11" s="102"/>
      <c r="P11" s="102"/>
      <c r="Q11" s="183"/>
      <c r="R11" s="9"/>
      <c r="S11" s="9"/>
      <c r="T11" s="9"/>
      <c r="U11" s="9"/>
      <c r="V11" s="9"/>
    </row>
    <row r="12" spans="1:23" s="2" customFormat="1" ht="24.75" customHeight="1" x14ac:dyDescent="0.2">
      <c r="A12" s="502" t="s">
        <v>71</v>
      </c>
      <c r="B12" s="503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3"/>
      <c r="O12" s="503"/>
      <c r="P12" s="503"/>
      <c r="Q12" s="504"/>
      <c r="R12" s="15"/>
      <c r="S12" s="14"/>
      <c r="T12" s="14"/>
      <c r="U12" s="14"/>
      <c r="V12" s="14"/>
      <c r="W12" s="14"/>
    </row>
    <row r="13" spans="1:23" s="2" customFormat="1" ht="46.5" customHeight="1" x14ac:dyDescent="0.2">
      <c r="A13" s="184"/>
      <c r="B13" s="99" t="s">
        <v>5</v>
      </c>
      <c r="C13" s="178"/>
      <c r="D13" s="179" t="s">
        <v>115</v>
      </c>
      <c r="E13" s="169" t="s">
        <v>114</v>
      </c>
      <c r="F13" s="17" t="s">
        <v>13</v>
      </c>
      <c r="G13" s="180" t="s">
        <v>7</v>
      </c>
      <c r="H13" s="169" t="str">
        <f>H5</f>
        <v>SMU
MERCURY GREY
6912</v>
      </c>
      <c r="I13" s="169" t="str">
        <f>+I5</f>
        <v>HEATHER GREY
4809</v>
      </c>
      <c r="J13" s="169" t="str">
        <f>J5</f>
        <v>ECLIPSE BLUE
8598</v>
      </c>
      <c r="K13" s="169" t="str">
        <f>K5</f>
        <v>BURGUNDY
8606</v>
      </c>
      <c r="L13" s="17" t="s">
        <v>8</v>
      </c>
      <c r="M13" s="17" t="s">
        <v>9</v>
      </c>
      <c r="N13" s="18" t="s">
        <v>10</v>
      </c>
      <c r="O13" s="17" t="s">
        <v>11</v>
      </c>
      <c r="P13" s="17" t="s">
        <v>12</v>
      </c>
      <c r="Q13" s="185" t="s">
        <v>23</v>
      </c>
      <c r="T13" s="16"/>
      <c r="U13" s="501"/>
      <c r="V13" s="501"/>
      <c r="W13" s="501"/>
    </row>
    <row r="14" spans="1:23" s="94" customFormat="1" ht="54.75" customHeight="1" x14ac:dyDescent="0.2">
      <c r="A14" s="513" t="s">
        <v>117</v>
      </c>
      <c r="B14" s="514"/>
      <c r="C14" s="515"/>
      <c r="D14" s="151"/>
      <c r="E14" s="165" t="s">
        <v>59</v>
      </c>
      <c r="F14" s="146" t="s">
        <v>57</v>
      </c>
      <c r="G14" s="164">
        <v>1</v>
      </c>
      <c r="H14" s="245" t="s">
        <v>218</v>
      </c>
      <c r="I14" s="245" t="s">
        <v>248</v>
      </c>
      <c r="J14" s="245" t="s">
        <v>250</v>
      </c>
      <c r="K14" s="245" t="s">
        <v>251</v>
      </c>
      <c r="L14" s="309"/>
      <c r="M14" s="309"/>
      <c r="N14" s="310"/>
      <c r="O14" s="309"/>
      <c r="P14" s="311"/>
      <c r="Q14" s="312"/>
    </row>
    <row r="15" spans="1:23" s="442" customFormat="1" ht="74.25" customHeight="1" x14ac:dyDescent="0.2">
      <c r="A15" s="564" t="s">
        <v>169</v>
      </c>
      <c r="B15" s="517"/>
      <c r="C15" s="518"/>
      <c r="D15" s="151"/>
      <c r="E15" s="151" t="s">
        <v>170</v>
      </c>
      <c r="F15" s="229" t="s">
        <v>171</v>
      </c>
      <c r="G15" s="153">
        <v>1</v>
      </c>
      <c r="H15" s="245" t="s">
        <v>218</v>
      </c>
      <c r="I15" s="151" t="s">
        <v>249</v>
      </c>
      <c r="J15" s="151" t="s">
        <v>252</v>
      </c>
      <c r="K15" s="473" t="s">
        <v>253</v>
      </c>
      <c r="L15" s="309"/>
      <c r="M15" s="309"/>
      <c r="N15" s="310"/>
      <c r="O15" s="309"/>
      <c r="P15" s="311"/>
      <c r="Q15" s="312"/>
      <c r="R15" s="14"/>
      <c r="S15" s="14"/>
    </row>
    <row r="16" spans="1:23" s="94" customFormat="1" ht="67.5" customHeight="1" x14ac:dyDescent="0.2">
      <c r="A16" s="516" t="s">
        <v>216</v>
      </c>
      <c r="B16" s="517"/>
      <c r="C16" s="518"/>
      <c r="D16" s="151"/>
      <c r="E16" s="151" t="s">
        <v>59</v>
      </c>
      <c r="F16" s="229" t="s">
        <v>137</v>
      </c>
      <c r="G16" s="153">
        <v>3</v>
      </c>
      <c r="H16" s="245" t="s">
        <v>218</v>
      </c>
      <c r="I16" s="245" t="s">
        <v>248</v>
      </c>
      <c r="J16" s="245" t="s">
        <v>250</v>
      </c>
      <c r="K16" s="245" t="s">
        <v>251</v>
      </c>
      <c r="L16" s="309"/>
      <c r="M16" s="309"/>
      <c r="N16" s="310"/>
      <c r="O16" s="309"/>
      <c r="P16" s="173"/>
      <c r="Q16" s="187"/>
    </row>
    <row r="17" spans="1:18" s="94" customFormat="1" ht="67.5" customHeight="1" x14ac:dyDescent="0.2">
      <c r="A17" s="558" t="s">
        <v>191</v>
      </c>
      <c r="B17" s="559"/>
      <c r="C17" s="560"/>
      <c r="D17" s="222"/>
      <c r="E17" s="222" t="s">
        <v>170</v>
      </c>
      <c r="F17" s="229" t="s">
        <v>192</v>
      </c>
      <c r="G17" s="461">
        <v>1</v>
      </c>
      <c r="H17" s="245" t="s">
        <v>218</v>
      </c>
      <c r="I17" s="245" t="s">
        <v>248</v>
      </c>
      <c r="J17" s="245" t="s">
        <v>250</v>
      </c>
      <c r="K17" s="245" t="s">
        <v>251</v>
      </c>
      <c r="L17" s="309"/>
      <c r="M17" s="309"/>
      <c r="N17" s="447"/>
      <c r="O17" s="309"/>
      <c r="P17" s="448"/>
      <c r="Q17" s="449"/>
    </row>
    <row r="18" spans="1:18" s="94" customFormat="1" ht="59.25" customHeight="1" x14ac:dyDescent="0.2">
      <c r="A18" s="566" t="s">
        <v>238</v>
      </c>
      <c r="B18" s="566"/>
      <c r="C18" s="566"/>
      <c r="D18" s="151" t="s">
        <v>239</v>
      </c>
      <c r="E18" s="151" t="s">
        <v>240</v>
      </c>
      <c r="F18" s="229" t="s">
        <v>241</v>
      </c>
      <c r="G18" s="164">
        <v>1</v>
      </c>
      <c r="H18" s="246" t="s">
        <v>242</v>
      </c>
      <c r="I18" s="246" t="s">
        <v>242</v>
      </c>
      <c r="J18" s="165" t="s">
        <v>243</v>
      </c>
      <c r="K18" s="165" t="s">
        <v>242</v>
      </c>
      <c r="L18" s="93"/>
      <c r="M18" s="93"/>
      <c r="N18" s="103"/>
      <c r="O18" s="93"/>
      <c r="P18" s="170"/>
      <c r="Q18" s="186"/>
    </row>
    <row r="19" spans="1:18" s="94" customFormat="1" ht="59.25" customHeight="1" x14ac:dyDescent="0.2">
      <c r="A19" s="566" t="s">
        <v>238</v>
      </c>
      <c r="B19" s="566"/>
      <c r="C19" s="566"/>
      <c r="D19" s="151" t="s">
        <v>239</v>
      </c>
      <c r="E19" s="151" t="s">
        <v>240</v>
      </c>
      <c r="F19" s="229" t="s">
        <v>244</v>
      </c>
      <c r="G19" s="164">
        <v>3</v>
      </c>
      <c r="H19" s="246" t="s">
        <v>242</v>
      </c>
      <c r="I19" s="246" t="s">
        <v>242</v>
      </c>
      <c r="J19" s="165" t="s">
        <v>245</v>
      </c>
      <c r="K19" s="165" t="s">
        <v>242</v>
      </c>
      <c r="L19" s="93"/>
      <c r="M19" s="93"/>
      <c r="N19" s="103"/>
      <c r="O19" s="93"/>
      <c r="P19" s="170"/>
      <c r="Q19" s="186"/>
    </row>
    <row r="20" spans="1:18" s="94" customFormat="1" ht="50.25" customHeight="1" x14ac:dyDescent="0.2">
      <c r="A20" s="519" t="s">
        <v>116</v>
      </c>
      <c r="B20" s="520"/>
      <c r="C20" s="521"/>
      <c r="D20" s="165"/>
      <c r="E20" s="164" t="s">
        <v>58</v>
      </c>
      <c r="F20" s="223" t="s">
        <v>85</v>
      </c>
      <c r="G20" s="164">
        <v>2</v>
      </c>
      <c r="H20" s="246" t="s">
        <v>56</v>
      </c>
      <c r="I20" s="246" t="s">
        <v>56</v>
      </c>
      <c r="J20" s="165" t="s">
        <v>56</v>
      </c>
      <c r="K20" s="165" t="s">
        <v>56</v>
      </c>
      <c r="L20" s="93"/>
      <c r="M20" s="93"/>
      <c r="N20" s="105"/>
      <c r="O20" s="103"/>
      <c r="P20" s="103"/>
      <c r="Q20" s="189"/>
    </row>
    <row r="21" spans="1:18" s="94" customFormat="1" ht="60" customHeight="1" x14ac:dyDescent="0.2">
      <c r="A21" s="523" t="s">
        <v>222</v>
      </c>
      <c r="B21" s="524"/>
      <c r="C21" s="525"/>
      <c r="D21" s="151" t="s">
        <v>200</v>
      </c>
      <c r="E21" s="153" t="s">
        <v>60</v>
      </c>
      <c r="F21" s="223" t="s">
        <v>86</v>
      </c>
      <c r="G21" s="164">
        <v>3</v>
      </c>
      <c r="H21" s="164" t="s">
        <v>242</v>
      </c>
      <c r="I21" s="164" t="s">
        <v>242</v>
      </c>
      <c r="J21" s="164" t="s">
        <v>242</v>
      </c>
      <c r="K21" s="164" t="s">
        <v>242</v>
      </c>
      <c r="L21" s="93"/>
      <c r="M21" s="93"/>
      <c r="N21" s="105"/>
      <c r="O21" s="103"/>
      <c r="P21" s="103"/>
      <c r="Q21" s="189"/>
    </row>
    <row r="22" spans="1:18" s="94" customFormat="1" ht="42.75" customHeight="1" x14ac:dyDescent="0.2">
      <c r="A22" s="519" t="s">
        <v>61</v>
      </c>
      <c r="B22" s="520"/>
      <c r="C22" s="521"/>
      <c r="D22" s="164"/>
      <c r="E22" s="164" t="s">
        <v>58</v>
      </c>
      <c r="F22" s="223" t="s">
        <v>87</v>
      </c>
      <c r="G22" s="164">
        <v>6</v>
      </c>
      <c r="H22" s="164" t="s">
        <v>219</v>
      </c>
      <c r="I22" s="164" t="s">
        <v>219</v>
      </c>
      <c r="J22" s="164" t="s">
        <v>219</v>
      </c>
      <c r="K22" s="164" t="s">
        <v>219</v>
      </c>
      <c r="L22" s="93"/>
      <c r="M22" s="93"/>
      <c r="N22" s="105"/>
      <c r="O22" s="103"/>
      <c r="P22" s="103"/>
      <c r="Q22" s="189"/>
    </row>
    <row r="23" spans="1:18" s="94" customFormat="1" ht="49.5" customHeight="1" x14ac:dyDescent="0.2">
      <c r="A23" s="522" t="s">
        <v>220</v>
      </c>
      <c r="B23" s="522"/>
      <c r="C23" s="522"/>
      <c r="D23" s="472" t="s">
        <v>221</v>
      </c>
      <c r="E23" s="472" t="s">
        <v>60</v>
      </c>
      <c r="F23" s="229" t="s">
        <v>99</v>
      </c>
      <c r="G23" s="153">
        <v>2</v>
      </c>
      <c r="H23" s="164" t="s">
        <v>242</v>
      </c>
      <c r="I23" s="164" t="s">
        <v>242</v>
      </c>
      <c r="J23" s="164" t="s">
        <v>242</v>
      </c>
      <c r="K23" s="164" t="s">
        <v>242</v>
      </c>
      <c r="L23" s="93"/>
      <c r="M23" s="93"/>
      <c r="N23" s="105"/>
      <c r="O23" s="103"/>
      <c r="P23" s="103"/>
      <c r="Q23" s="189"/>
    </row>
    <row r="24" spans="1:18" s="94" customFormat="1" ht="51" customHeight="1" x14ac:dyDescent="0.2">
      <c r="A24" s="519" t="s">
        <v>263</v>
      </c>
      <c r="B24" s="520"/>
      <c r="C24" s="521"/>
      <c r="D24" s="165" t="s">
        <v>264</v>
      </c>
      <c r="E24" s="164" t="s">
        <v>255</v>
      </c>
      <c r="F24" s="223" t="s">
        <v>256</v>
      </c>
      <c r="G24" s="164">
        <v>4</v>
      </c>
      <c r="H24" s="164" t="s">
        <v>242</v>
      </c>
      <c r="I24" s="164" t="s">
        <v>242</v>
      </c>
      <c r="J24" s="164" t="s">
        <v>242</v>
      </c>
      <c r="K24" s="164" t="s">
        <v>242</v>
      </c>
      <c r="L24" s="93"/>
      <c r="M24" s="93"/>
      <c r="N24" s="105"/>
      <c r="O24" s="103"/>
      <c r="P24" s="103"/>
      <c r="Q24" s="189"/>
    </row>
    <row r="25" spans="1:18" s="94" customFormat="1" ht="64.5" customHeight="1" x14ac:dyDescent="0.2">
      <c r="A25" s="516" t="s">
        <v>208</v>
      </c>
      <c r="B25" s="562"/>
      <c r="C25" s="563"/>
      <c r="D25" s="164"/>
      <c r="E25" s="164" t="s">
        <v>58</v>
      </c>
      <c r="F25" s="223" t="s">
        <v>182</v>
      </c>
      <c r="G25" s="164">
        <v>3</v>
      </c>
      <c r="H25" s="164" t="s">
        <v>219</v>
      </c>
      <c r="I25" s="164" t="s">
        <v>219</v>
      </c>
      <c r="J25" s="164" t="s">
        <v>219</v>
      </c>
      <c r="K25" s="164" t="s">
        <v>219</v>
      </c>
      <c r="L25" s="93"/>
      <c r="M25" s="93"/>
      <c r="N25" s="105"/>
      <c r="O25" s="103"/>
      <c r="P25" s="103"/>
      <c r="Q25" s="189"/>
    </row>
    <row r="26" spans="1:18" s="94" customFormat="1" ht="68.25" customHeight="1" x14ac:dyDescent="0.2">
      <c r="A26" s="516" t="s">
        <v>208</v>
      </c>
      <c r="B26" s="562"/>
      <c r="C26" s="563"/>
      <c r="D26" s="153"/>
      <c r="E26" s="153" t="s">
        <v>58</v>
      </c>
      <c r="F26" s="229" t="s">
        <v>262</v>
      </c>
      <c r="G26" s="153">
        <v>7</v>
      </c>
      <c r="H26" s="164" t="s">
        <v>219</v>
      </c>
      <c r="I26" s="164" t="s">
        <v>219</v>
      </c>
      <c r="J26" s="164" t="s">
        <v>219</v>
      </c>
      <c r="K26" s="164" t="s">
        <v>219</v>
      </c>
      <c r="L26" s="151"/>
      <c r="M26" s="93"/>
      <c r="N26" s="93"/>
      <c r="O26" s="103"/>
      <c r="P26" s="103"/>
      <c r="Q26" s="103"/>
      <c r="R26" s="446"/>
    </row>
    <row r="27" spans="1:18" s="94" customFormat="1" ht="60.75" customHeight="1" x14ac:dyDescent="0.2">
      <c r="A27" s="523" t="s">
        <v>178</v>
      </c>
      <c r="B27" s="524"/>
      <c r="C27" s="525"/>
      <c r="D27" s="164"/>
      <c r="E27" s="151" t="s">
        <v>130</v>
      </c>
      <c r="F27" s="223" t="s">
        <v>180</v>
      </c>
      <c r="G27" s="164">
        <v>3</v>
      </c>
      <c r="H27" s="246" t="s">
        <v>56</v>
      </c>
      <c r="I27" s="164" t="s">
        <v>56</v>
      </c>
      <c r="J27" s="165" t="s">
        <v>254</v>
      </c>
      <c r="K27" s="164" t="s">
        <v>56</v>
      </c>
      <c r="L27" s="151"/>
      <c r="M27" s="93"/>
      <c r="N27" s="93"/>
      <c r="O27" s="103"/>
      <c r="P27" s="103"/>
      <c r="Q27" s="189"/>
      <c r="R27" s="445"/>
    </row>
    <row r="28" spans="1:18" s="94" customFormat="1" ht="60.75" customHeight="1" x14ac:dyDescent="0.2">
      <c r="A28" s="519" t="s">
        <v>179</v>
      </c>
      <c r="B28" s="520"/>
      <c r="C28" s="521"/>
      <c r="D28" s="164"/>
      <c r="E28" s="151" t="s">
        <v>130</v>
      </c>
      <c r="F28" s="223" t="s">
        <v>181</v>
      </c>
      <c r="G28" s="164">
        <v>3</v>
      </c>
      <c r="H28" s="246" t="s">
        <v>56</v>
      </c>
      <c r="I28" s="164" t="s">
        <v>56</v>
      </c>
      <c r="J28" s="165" t="s">
        <v>254</v>
      </c>
      <c r="K28" s="164" t="s">
        <v>56</v>
      </c>
      <c r="L28" s="151"/>
      <c r="M28" s="93"/>
      <c r="N28" s="93"/>
      <c r="O28" s="103"/>
      <c r="P28" s="103"/>
      <c r="Q28" s="189"/>
      <c r="R28" s="445"/>
    </row>
    <row r="29" spans="1:18" s="94" customFormat="1" ht="60" customHeight="1" x14ac:dyDescent="0.2">
      <c r="A29" s="523" t="s">
        <v>176</v>
      </c>
      <c r="B29" s="524"/>
      <c r="C29" s="525"/>
      <c r="D29" s="164"/>
      <c r="E29" s="151" t="s">
        <v>130</v>
      </c>
      <c r="F29" s="223" t="s">
        <v>62</v>
      </c>
      <c r="G29" s="164">
        <v>1</v>
      </c>
      <c r="H29" s="246" t="s">
        <v>56</v>
      </c>
      <c r="I29" s="164" t="s">
        <v>56</v>
      </c>
      <c r="J29" s="165" t="s">
        <v>254</v>
      </c>
      <c r="K29" s="164" t="s">
        <v>56</v>
      </c>
      <c r="L29" s="93"/>
      <c r="M29" s="93"/>
      <c r="N29" s="105"/>
      <c r="O29" s="103"/>
      <c r="P29" s="103"/>
      <c r="Q29" s="189"/>
    </row>
    <row r="30" spans="1:18" s="94" customFormat="1" ht="60" customHeight="1" x14ac:dyDescent="0.2">
      <c r="A30" s="519" t="s">
        <v>175</v>
      </c>
      <c r="B30" s="520"/>
      <c r="C30" s="521"/>
      <c r="D30" s="164"/>
      <c r="E30" s="151" t="s">
        <v>130</v>
      </c>
      <c r="F30" s="223" t="s">
        <v>63</v>
      </c>
      <c r="G30" s="164">
        <v>1</v>
      </c>
      <c r="H30" s="246" t="s">
        <v>56</v>
      </c>
      <c r="I30" s="164" t="s">
        <v>56</v>
      </c>
      <c r="J30" s="165" t="s">
        <v>254</v>
      </c>
      <c r="K30" s="164" t="s">
        <v>56</v>
      </c>
      <c r="L30" s="93"/>
      <c r="M30" s="93"/>
      <c r="N30" s="105"/>
      <c r="O30" s="103"/>
      <c r="P30" s="103"/>
      <c r="Q30" s="189"/>
    </row>
    <row r="31" spans="1:18" s="94" customFormat="1" ht="60" customHeight="1" x14ac:dyDescent="0.2">
      <c r="A31" s="519" t="s">
        <v>177</v>
      </c>
      <c r="B31" s="520"/>
      <c r="C31" s="521"/>
      <c r="D31" s="164"/>
      <c r="E31" s="151" t="s">
        <v>130</v>
      </c>
      <c r="F31" s="223" t="s">
        <v>64</v>
      </c>
      <c r="G31" s="164">
        <v>2</v>
      </c>
      <c r="H31" s="246" t="s">
        <v>56</v>
      </c>
      <c r="I31" s="164" t="s">
        <v>56</v>
      </c>
      <c r="J31" s="165" t="s">
        <v>254</v>
      </c>
      <c r="K31" s="164" t="s">
        <v>56</v>
      </c>
      <c r="L31" s="93"/>
      <c r="M31" s="93"/>
      <c r="N31" s="105"/>
      <c r="O31" s="103"/>
      <c r="P31" s="103"/>
      <c r="Q31" s="189"/>
    </row>
    <row r="32" spans="1:18" s="94" customFormat="1" ht="60" customHeight="1" x14ac:dyDescent="0.2">
      <c r="A32" s="519" t="s">
        <v>175</v>
      </c>
      <c r="B32" s="520"/>
      <c r="C32" s="521"/>
      <c r="D32" s="164"/>
      <c r="E32" s="151" t="s">
        <v>130</v>
      </c>
      <c r="F32" s="444" t="s">
        <v>65</v>
      </c>
      <c r="G32" s="164">
        <v>2</v>
      </c>
      <c r="H32" s="246" t="s">
        <v>56</v>
      </c>
      <c r="I32" s="164" t="s">
        <v>56</v>
      </c>
      <c r="J32" s="165" t="s">
        <v>254</v>
      </c>
      <c r="K32" s="164" t="s">
        <v>56</v>
      </c>
      <c r="L32" s="93"/>
      <c r="M32" s="93"/>
      <c r="N32" s="105"/>
      <c r="O32" s="103"/>
      <c r="P32" s="103"/>
      <c r="Q32" s="189"/>
    </row>
    <row r="33" spans="1:23" s="94" customFormat="1" ht="50.25" customHeight="1" x14ac:dyDescent="0.2">
      <c r="A33" s="550" t="s">
        <v>223</v>
      </c>
      <c r="B33" s="551"/>
      <c r="C33" s="552"/>
      <c r="D33" s="465"/>
      <c r="E33" s="466" t="s">
        <v>130</v>
      </c>
      <c r="F33" s="467" t="s">
        <v>224</v>
      </c>
      <c r="G33" s="465">
        <v>2</v>
      </c>
      <c r="H33" s="246" t="s">
        <v>56</v>
      </c>
      <c r="I33" s="164" t="s">
        <v>56</v>
      </c>
      <c r="J33" s="165" t="s">
        <v>254</v>
      </c>
      <c r="K33" s="164" t="s">
        <v>56</v>
      </c>
      <c r="L33" s="93"/>
      <c r="M33" s="93"/>
      <c r="N33" s="105"/>
      <c r="O33" s="103"/>
      <c r="P33" s="103"/>
      <c r="Q33" s="189"/>
    </row>
    <row r="34" spans="1:23" s="94" customFormat="1" ht="50.25" customHeight="1" x14ac:dyDescent="0.2">
      <c r="A34" s="550" t="s">
        <v>225</v>
      </c>
      <c r="B34" s="551"/>
      <c r="C34" s="552"/>
      <c r="D34" s="465"/>
      <c r="E34" s="466" t="s">
        <v>130</v>
      </c>
      <c r="F34" s="467" t="s">
        <v>226</v>
      </c>
      <c r="G34" s="465">
        <v>1</v>
      </c>
      <c r="H34" s="246" t="s">
        <v>56</v>
      </c>
      <c r="I34" s="164" t="s">
        <v>56</v>
      </c>
      <c r="J34" s="165" t="s">
        <v>254</v>
      </c>
      <c r="K34" s="164" t="s">
        <v>56</v>
      </c>
      <c r="L34" s="93"/>
      <c r="M34" s="93"/>
      <c r="N34" s="105"/>
      <c r="O34" s="103"/>
      <c r="P34" s="103"/>
      <c r="Q34" s="189"/>
    </row>
    <row r="35" spans="1:23" s="94" customFormat="1" ht="56.25" customHeight="1" x14ac:dyDescent="0.2">
      <c r="A35" s="523" t="s">
        <v>183</v>
      </c>
      <c r="B35" s="524"/>
      <c r="C35" s="525"/>
      <c r="D35" s="153"/>
      <c r="E35" s="153" t="s">
        <v>58</v>
      </c>
      <c r="F35" s="229" t="s">
        <v>184</v>
      </c>
      <c r="G35" s="153">
        <v>3</v>
      </c>
      <c r="H35" s="164" t="s">
        <v>56</v>
      </c>
      <c r="I35" s="164" t="s">
        <v>56</v>
      </c>
      <c r="J35" s="164" t="s">
        <v>56</v>
      </c>
      <c r="K35" s="164" t="s">
        <v>56</v>
      </c>
      <c r="L35" s="93"/>
      <c r="M35" s="93"/>
      <c r="N35" s="105"/>
      <c r="O35" s="103"/>
      <c r="P35" s="103"/>
      <c r="Q35" s="189"/>
    </row>
    <row r="36" spans="1:23" s="94" customFormat="1" ht="57" customHeight="1" x14ac:dyDescent="0.2">
      <c r="A36" s="523" t="s">
        <v>186</v>
      </c>
      <c r="B36" s="524"/>
      <c r="C36" s="525"/>
      <c r="D36" s="153"/>
      <c r="E36" s="153" t="s">
        <v>58</v>
      </c>
      <c r="F36" s="229" t="s">
        <v>185</v>
      </c>
      <c r="G36" s="153">
        <v>3</v>
      </c>
      <c r="H36" s="164" t="s">
        <v>56</v>
      </c>
      <c r="I36" s="164" t="s">
        <v>56</v>
      </c>
      <c r="J36" s="164" t="s">
        <v>56</v>
      </c>
      <c r="K36" s="164" t="s">
        <v>56</v>
      </c>
      <c r="L36" s="93"/>
      <c r="M36" s="93"/>
      <c r="N36" s="105"/>
      <c r="O36" s="103"/>
      <c r="P36" s="103"/>
      <c r="Q36" s="189"/>
    </row>
    <row r="37" spans="1:23" s="2" customFormat="1" ht="24.75" customHeight="1" x14ac:dyDescent="0.2">
      <c r="A37" s="502" t="s">
        <v>70</v>
      </c>
      <c r="B37" s="503"/>
      <c r="C37" s="503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503"/>
      <c r="P37" s="503"/>
      <c r="Q37" s="504"/>
      <c r="R37" s="15"/>
      <c r="S37" s="14"/>
      <c r="T37" s="14"/>
      <c r="U37" s="14"/>
      <c r="V37" s="14"/>
      <c r="W37" s="14"/>
    </row>
    <row r="38" spans="1:23" s="2" customFormat="1" ht="105.75" customHeight="1" x14ac:dyDescent="0.2">
      <c r="A38" s="507" t="s">
        <v>66</v>
      </c>
      <c r="B38" s="508"/>
      <c r="C38" s="509"/>
      <c r="D38" s="164"/>
      <c r="E38" s="165" t="s">
        <v>127</v>
      </c>
      <c r="F38" s="146" t="s">
        <v>69</v>
      </c>
      <c r="G38" s="164">
        <v>1</v>
      </c>
      <c r="H38" s="165" t="s">
        <v>56</v>
      </c>
      <c r="I38" s="165" t="s">
        <v>257</v>
      </c>
      <c r="J38" s="165" t="s">
        <v>258</v>
      </c>
      <c r="K38" s="165" t="s">
        <v>56</v>
      </c>
      <c r="L38" s="157"/>
      <c r="M38" s="157"/>
      <c r="N38" s="105"/>
      <c r="O38" s="104"/>
      <c r="P38" s="104"/>
      <c r="Q38" s="188"/>
      <c r="R38" s="15"/>
      <c r="S38" s="14"/>
      <c r="T38" s="14"/>
      <c r="U38" s="14"/>
      <c r="V38" s="14"/>
      <c r="W38" s="14"/>
    </row>
    <row r="39" spans="1:23" s="2" customFormat="1" ht="105.75" customHeight="1" x14ac:dyDescent="0.2">
      <c r="A39" s="507" t="s">
        <v>67</v>
      </c>
      <c r="B39" s="508"/>
      <c r="C39" s="509"/>
      <c r="D39" s="164"/>
      <c r="E39" s="165" t="s">
        <v>127</v>
      </c>
      <c r="F39" s="146" t="s">
        <v>68</v>
      </c>
      <c r="G39" s="164">
        <v>1</v>
      </c>
      <c r="H39" s="165" t="s">
        <v>56</v>
      </c>
      <c r="I39" s="165" t="s">
        <v>257</v>
      </c>
      <c r="J39" s="165" t="s">
        <v>258</v>
      </c>
      <c r="K39" s="165" t="s">
        <v>56</v>
      </c>
      <c r="L39" s="157"/>
      <c r="M39" s="157"/>
      <c r="N39" s="105"/>
      <c r="O39" s="104"/>
      <c r="P39" s="104"/>
      <c r="Q39" s="188"/>
      <c r="R39" s="15"/>
      <c r="S39" s="14"/>
      <c r="T39" s="14"/>
      <c r="U39" s="14"/>
      <c r="V39" s="14"/>
      <c r="W39" s="14"/>
    </row>
    <row r="40" spans="1:23" s="2" customFormat="1" ht="105.75" customHeight="1" x14ac:dyDescent="0.2">
      <c r="A40" s="556" t="s">
        <v>89</v>
      </c>
      <c r="B40" s="508"/>
      <c r="C40" s="509"/>
      <c r="D40" s="164" t="s">
        <v>90</v>
      </c>
      <c r="E40" s="164" t="s">
        <v>93</v>
      </c>
      <c r="F40" s="146" t="s">
        <v>84</v>
      </c>
      <c r="G40" s="164">
        <v>1</v>
      </c>
      <c r="H40" s="165" t="s">
        <v>56</v>
      </c>
      <c r="I40" s="165" t="s">
        <v>56</v>
      </c>
      <c r="J40" s="165" t="s">
        <v>56</v>
      </c>
      <c r="K40" s="165" t="s">
        <v>56</v>
      </c>
      <c r="L40" s="157"/>
      <c r="M40" s="157"/>
      <c r="N40" s="105"/>
      <c r="O40" s="104"/>
      <c r="P40" s="104"/>
      <c r="Q40" s="188"/>
      <c r="R40" s="15"/>
      <c r="S40" s="14"/>
      <c r="T40" s="14"/>
      <c r="U40" s="14"/>
      <c r="V40" s="14"/>
      <c r="W40" s="14"/>
    </row>
    <row r="41" spans="1:23" s="2" customFormat="1" ht="18.75" x14ac:dyDescent="0.2">
      <c r="A41" s="502" t="s">
        <v>113</v>
      </c>
      <c r="B41" s="503"/>
      <c r="C41" s="503"/>
      <c r="D41" s="503"/>
      <c r="E41" s="503"/>
      <c r="F41" s="503"/>
      <c r="G41" s="503"/>
      <c r="H41" s="503"/>
      <c r="I41" s="503"/>
      <c r="J41" s="503"/>
      <c r="K41" s="503"/>
      <c r="L41" s="503"/>
      <c r="M41" s="503"/>
      <c r="N41" s="503"/>
      <c r="O41" s="503"/>
      <c r="P41" s="503"/>
      <c r="Q41" s="504"/>
      <c r="R41" s="15"/>
      <c r="S41" s="14"/>
      <c r="T41" s="14"/>
      <c r="U41" s="14"/>
      <c r="V41" s="14"/>
      <c r="W41" s="14"/>
    </row>
    <row r="42" spans="1:23" s="94" customFormat="1" ht="108.75" customHeight="1" x14ac:dyDescent="0.2">
      <c r="A42" s="557" t="s">
        <v>227</v>
      </c>
      <c r="B42" s="557"/>
      <c r="C42" s="557"/>
      <c r="D42" s="469" t="s">
        <v>228</v>
      </c>
      <c r="E42" s="425" t="s">
        <v>108</v>
      </c>
      <c r="F42" s="152" t="s">
        <v>73</v>
      </c>
      <c r="G42" s="153">
        <v>1</v>
      </c>
      <c r="H42" s="540" t="s">
        <v>74</v>
      </c>
      <c r="I42" s="541"/>
      <c r="J42" s="541"/>
      <c r="K42" s="541"/>
      <c r="L42" s="157"/>
      <c r="M42" s="157"/>
      <c r="N42" s="105"/>
      <c r="O42" s="104"/>
      <c r="P42" s="104"/>
      <c r="Q42" s="188"/>
    </row>
    <row r="43" spans="1:23" s="94" customFormat="1" ht="92.25" customHeight="1" x14ac:dyDescent="0.2">
      <c r="A43" s="546" t="s">
        <v>198</v>
      </c>
      <c r="B43" s="508"/>
      <c r="C43" s="509"/>
      <c r="D43" s="457" t="s">
        <v>199</v>
      </c>
      <c r="E43" s="425" t="s">
        <v>108</v>
      </c>
      <c r="F43" s="152" t="s">
        <v>73</v>
      </c>
      <c r="G43" s="153">
        <v>1</v>
      </c>
      <c r="H43" s="540" t="s">
        <v>129</v>
      </c>
      <c r="I43" s="541"/>
      <c r="J43" s="541"/>
      <c r="K43" s="541"/>
      <c r="L43" s="157"/>
      <c r="M43" s="157"/>
      <c r="N43" s="105"/>
      <c r="O43" s="104"/>
      <c r="P43" s="104"/>
      <c r="Q43" s="188"/>
    </row>
    <row r="44" spans="1:23" s="94" customFormat="1" ht="99" customHeight="1" x14ac:dyDescent="0.2">
      <c r="A44" s="545" t="s">
        <v>77</v>
      </c>
      <c r="B44" s="543"/>
      <c r="C44" s="544"/>
      <c r="D44" s="164" t="s">
        <v>76</v>
      </c>
      <c r="E44" s="165" t="s">
        <v>58</v>
      </c>
      <c r="F44" s="146" t="s">
        <v>80</v>
      </c>
      <c r="G44" s="164">
        <v>1</v>
      </c>
      <c r="H44" s="540" t="s">
        <v>81</v>
      </c>
      <c r="I44" s="541"/>
      <c r="J44" s="541"/>
      <c r="K44" s="541"/>
      <c r="L44" s="157"/>
      <c r="M44" s="157"/>
      <c r="N44" s="105"/>
      <c r="O44" s="104"/>
      <c r="P44" s="104"/>
      <c r="Q44" s="188"/>
    </row>
    <row r="45" spans="1:23" s="2" customFormat="1" ht="18.75" x14ac:dyDescent="0.2">
      <c r="A45" s="502" t="s">
        <v>51</v>
      </c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  <c r="P45" s="503"/>
      <c r="Q45" s="504"/>
      <c r="R45" s="15"/>
      <c r="S45" s="14"/>
      <c r="T45" s="14"/>
      <c r="U45" s="14"/>
      <c r="V45" s="14"/>
      <c r="W45" s="14"/>
    </row>
    <row r="46" spans="1:23" ht="153" customHeight="1" x14ac:dyDescent="0.2">
      <c r="A46" s="547" t="s">
        <v>172</v>
      </c>
      <c r="B46" s="547"/>
      <c r="C46" s="548"/>
      <c r="D46" s="263" t="s">
        <v>173</v>
      </c>
      <c r="E46" s="267" t="s">
        <v>93</v>
      </c>
      <c r="F46" s="443" t="s">
        <v>174</v>
      </c>
      <c r="G46" s="153">
        <v>1</v>
      </c>
      <c r="H46" s="540" t="s">
        <v>129</v>
      </c>
      <c r="I46" s="541"/>
      <c r="J46" s="541"/>
      <c r="K46" s="541"/>
      <c r="L46" s="157"/>
      <c r="M46" s="157"/>
      <c r="N46" s="105" t="s">
        <v>52</v>
      </c>
      <c r="O46" s="104"/>
      <c r="P46" s="104"/>
      <c r="Q46" s="188"/>
    </row>
    <row r="47" spans="1:23" ht="156" customHeight="1" x14ac:dyDescent="0.2">
      <c r="A47" s="561" t="s">
        <v>140</v>
      </c>
      <c r="B47" s="562"/>
      <c r="C47" s="563"/>
      <c r="D47" s="379" t="s">
        <v>141</v>
      </c>
      <c r="E47" s="222" t="s">
        <v>93</v>
      </c>
      <c r="F47" s="230" t="s">
        <v>142</v>
      </c>
      <c r="G47" s="164">
        <v>1</v>
      </c>
      <c r="H47" s="540" t="s">
        <v>129</v>
      </c>
      <c r="I47" s="541"/>
      <c r="J47" s="541"/>
      <c r="K47" s="541"/>
      <c r="L47" s="157"/>
      <c r="M47" s="157"/>
      <c r="N47" s="105"/>
      <c r="O47" s="104"/>
      <c r="P47" s="104"/>
      <c r="Q47" s="188"/>
    </row>
    <row r="48" spans="1:23" s="94" customFormat="1" ht="188.25" customHeight="1" x14ac:dyDescent="0.2">
      <c r="A48" s="553" t="s">
        <v>75</v>
      </c>
      <c r="B48" s="554"/>
      <c r="C48" s="555"/>
      <c r="D48" s="222" t="s">
        <v>123</v>
      </c>
      <c r="E48" s="165" t="s">
        <v>91</v>
      </c>
      <c r="F48" s="230" t="s">
        <v>92</v>
      </c>
      <c r="G48" s="164">
        <v>1</v>
      </c>
      <c r="H48" s="540" t="s">
        <v>129</v>
      </c>
      <c r="I48" s="541"/>
      <c r="J48" s="541"/>
      <c r="K48" s="541"/>
      <c r="L48" s="157"/>
      <c r="M48" s="157"/>
      <c r="N48" s="105" t="s">
        <v>52</v>
      </c>
      <c r="O48" s="104"/>
      <c r="P48" s="104"/>
      <c r="Q48" s="188"/>
    </row>
    <row r="49" spans="1:17" s="220" customFormat="1" ht="198" customHeight="1" x14ac:dyDescent="0.2">
      <c r="A49" s="549" t="s">
        <v>125</v>
      </c>
      <c r="B49" s="547"/>
      <c r="C49" s="548"/>
      <c r="D49" s="263" t="s">
        <v>126</v>
      </c>
      <c r="E49" s="355" t="s">
        <v>93</v>
      </c>
      <c r="F49" s="230" t="s">
        <v>92</v>
      </c>
      <c r="G49" s="164">
        <v>1</v>
      </c>
      <c r="H49" s="540" t="s">
        <v>129</v>
      </c>
      <c r="I49" s="541"/>
      <c r="J49" s="541"/>
      <c r="K49" s="541"/>
      <c r="L49" s="239"/>
      <c r="M49" s="239"/>
      <c r="N49" s="221"/>
      <c r="O49" s="238" t="s">
        <v>52</v>
      </c>
      <c r="P49" s="238"/>
      <c r="Q49" s="237"/>
    </row>
    <row r="50" spans="1:17" s="94" customFormat="1" ht="172.5" customHeight="1" x14ac:dyDescent="0.2">
      <c r="A50" s="547" t="s">
        <v>106</v>
      </c>
      <c r="B50" s="547"/>
      <c r="C50" s="548"/>
      <c r="D50" s="263" t="s">
        <v>107</v>
      </c>
      <c r="E50" s="267" t="s">
        <v>93</v>
      </c>
      <c r="F50" s="230" t="s">
        <v>143</v>
      </c>
      <c r="G50" s="164">
        <v>1</v>
      </c>
      <c r="H50" s="540" t="s">
        <v>129</v>
      </c>
      <c r="I50" s="541"/>
      <c r="J50" s="541"/>
      <c r="K50" s="541"/>
      <c r="L50" s="157"/>
      <c r="M50" s="157"/>
      <c r="N50" s="105"/>
      <c r="O50" s="104"/>
      <c r="P50" s="104"/>
      <c r="Q50" s="188"/>
    </row>
    <row r="51" spans="1:17" s="94" customFormat="1" ht="91.5" customHeight="1" x14ac:dyDescent="0.2">
      <c r="A51" s="542" t="s">
        <v>78</v>
      </c>
      <c r="B51" s="543"/>
      <c r="C51" s="544"/>
      <c r="D51" s="164"/>
      <c r="E51" s="165" t="s">
        <v>58</v>
      </c>
      <c r="F51" s="230"/>
      <c r="G51" s="164">
        <v>2</v>
      </c>
      <c r="H51" s="540"/>
      <c r="I51" s="541"/>
      <c r="J51" s="541"/>
      <c r="K51" s="541"/>
      <c r="L51" s="157"/>
      <c r="M51" s="157"/>
      <c r="N51" s="105"/>
      <c r="O51" s="104"/>
      <c r="P51" s="104"/>
      <c r="Q51" s="188"/>
    </row>
    <row r="52" spans="1:17" s="94" customFormat="1" ht="89.25" customHeight="1" x14ac:dyDescent="0.2">
      <c r="A52" s="545" t="s">
        <v>109</v>
      </c>
      <c r="B52" s="543"/>
      <c r="C52" s="544"/>
      <c r="D52" s="164"/>
      <c r="E52" s="165" t="s">
        <v>58</v>
      </c>
      <c r="F52" s="223"/>
      <c r="G52" s="164">
        <v>1</v>
      </c>
      <c r="H52" s="299"/>
      <c r="I52" s="299"/>
      <c r="J52" s="299"/>
      <c r="K52" s="299"/>
      <c r="L52" s="157"/>
      <c r="M52" s="157"/>
      <c r="N52" s="105"/>
      <c r="O52" s="104"/>
      <c r="P52" s="104"/>
      <c r="Q52" s="188"/>
    </row>
    <row r="53" spans="1:17" s="94" customFormat="1" ht="99.75" customHeight="1" x14ac:dyDescent="0.2">
      <c r="A53" s="542" t="s">
        <v>79</v>
      </c>
      <c r="B53" s="543"/>
      <c r="C53" s="544"/>
      <c r="D53" s="164"/>
      <c r="E53" s="165" t="s">
        <v>58</v>
      </c>
      <c r="F53" s="230"/>
      <c r="G53" s="164">
        <v>1</v>
      </c>
      <c r="H53" s="540"/>
      <c r="I53" s="541"/>
      <c r="J53" s="541"/>
      <c r="K53" s="541"/>
      <c r="L53" s="157"/>
      <c r="M53" s="157"/>
      <c r="N53" s="105"/>
      <c r="O53" s="104"/>
      <c r="P53" s="104"/>
      <c r="Q53" s="188"/>
    </row>
    <row r="54" spans="1:17" s="94" customFormat="1" ht="75" customHeight="1" thickBot="1" x14ac:dyDescent="0.25">
      <c r="A54" s="190"/>
      <c r="B54" s="191"/>
      <c r="C54" s="192"/>
      <c r="D54" s="100"/>
      <c r="E54" s="193" t="s">
        <v>58</v>
      </c>
      <c r="F54" s="231"/>
      <c r="G54" s="100">
        <v>1</v>
      </c>
      <c r="H54" s="538"/>
      <c r="I54" s="539"/>
      <c r="J54" s="539"/>
      <c r="K54" s="539"/>
      <c r="L54" s="101"/>
      <c r="M54" s="101"/>
      <c r="N54" s="194"/>
      <c r="O54" s="195"/>
      <c r="P54" s="195"/>
      <c r="Q54" s="196"/>
    </row>
    <row r="55" spans="1:17" s="10" customFormat="1" ht="15" x14ac:dyDescent="0.25">
      <c r="H55" s="19"/>
      <c r="I55" s="19"/>
      <c r="J55" s="19"/>
      <c r="K55" s="19"/>
    </row>
    <row r="56" spans="1:17" s="2" customFormat="1" ht="15" x14ac:dyDescent="0.25">
      <c r="H56" s="23"/>
      <c r="I56" s="23"/>
      <c r="J56" s="23"/>
      <c r="K56" s="23"/>
    </row>
    <row r="57" spans="1:17" s="1" customFormat="1" x14ac:dyDescent="0.2">
      <c r="H57" s="22"/>
      <c r="I57" s="22"/>
      <c r="J57" s="22"/>
      <c r="K57" s="22"/>
    </row>
    <row r="58" spans="1:17" s="1" customFormat="1" x14ac:dyDescent="0.2">
      <c r="H58" s="22"/>
      <c r="I58" s="22"/>
      <c r="J58" s="22"/>
      <c r="K58" s="22"/>
    </row>
  </sheetData>
  <mergeCells count="67">
    <mergeCell ref="A9:D9"/>
    <mergeCell ref="A17:C17"/>
    <mergeCell ref="A47:C47"/>
    <mergeCell ref="A35:C35"/>
    <mergeCell ref="A36:C36"/>
    <mergeCell ref="A28:C28"/>
    <mergeCell ref="A29:C29"/>
    <mergeCell ref="A30:C30"/>
    <mergeCell ref="A31:C31"/>
    <mergeCell ref="A15:C15"/>
    <mergeCell ref="A26:C26"/>
    <mergeCell ref="A25:C25"/>
    <mergeCell ref="A11:D11"/>
    <mergeCell ref="A18:C18"/>
    <mergeCell ref="A19:C19"/>
    <mergeCell ref="A33:C33"/>
    <mergeCell ref="H47:K47"/>
    <mergeCell ref="A48:C48"/>
    <mergeCell ref="A44:C44"/>
    <mergeCell ref="A40:C40"/>
    <mergeCell ref="A41:Q41"/>
    <mergeCell ref="H44:K44"/>
    <mergeCell ref="A42:C42"/>
    <mergeCell ref="A46:C46"/>
    <mergeCell ref="H46:K46"/>
    <mergeCell ref="A34:C34"/>
    <mergeCell ref="H54:K54"/>
    <mergeCell ref="H53:K53"/>
    <mergeCell ref="A37:Q37"/>
    <mergeCell ref="A51:C51"/>
    <mergeCell ref="A53:C53"/>
    <mergeCell ref="A45:Q45"/>
    <mergeCell ref="H48:K48"/>
    <mergeCell ref="H42:K42"/>
    <mergeCell ref="H43:K43"/>
    <mergeCell ref="H51:K51"/>
    <mergeCell ref="A52:C52"/>
    <mergeCell ref="A43:C43"/>
    <mergeCell ref="A50:C50"/>
    <mergeCell ref="H50:K50"/>
    <mergeCell ref="A49:C49"/>
    <mergeCell ref="H49:K49"/>
    <mergeCell ref="C1:K1"/>
    <mergeCell ref="F7:G7"/>
    <mergeCell ref="F8:G8"/>
    <mergeCell ref="F6:G6"/>
    <mergeCell ref="A3:D3"/>
    <mergeCell ref="A6:D6"/>
    <mergeCell ref="A7:D7"/>
    <mergeCell ref="A8:D8"/>
    <mergeCell ref="E2:H2"/>
    <mergeCell ref="U13:W13"/>
    <mergeCell ref="A12:Q12"/>
    <mergeCell ref="F10:G10"/>
    <mergeCell ref="A38:C38"/>
    <mergeCell ref="A39:C39"/>
    <mergeCell ref="A10:D10"/>
    <mergeCell ref="A14:C14"/>
    <mergeCell ref="A16:C16"/>
    <mergeCell ref="A32:C32"/>
    <mergeCell ref="A20:C20"/>
    <mergeCell ref="A24:C24"/>
    <mergeCell ref="A23:C23"/>
    <mergeCell ref="A21:C21"/>
    <mergeCell ref="A22:C22"/>
    <mergeCell ref="A27:C27"/>
    <mergeCell ref="F11:G11"/>
  </mergeCells>
  <printOptions horizontalCentered="1"/>
  <pageMargins left="0.23622047244094491" right="0.23622047244094491" top="0" bottom="0" header="0.31496062992125984" footer="0.31496062992125984"/>
  <pageSetup paperSize="9" scale="5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view="pageBreakPreview" zoomScale="65" zoomScaleNormal="85" zoomScaleSheetLayoutView="65" workbookViewId="0">
      <selection activeCell="H8" sqref="H8"/>
    </sheetView>
  </sheetViews>
  <sheetFormatPr baseColWidth="10" defaultRowHeight="12" x14ac:dyDescent="0.2"/>
  <cols>
    <col min="1" max="1" width="12.1640625" customWidth="1"/>
    <col min="2" max="2" width="22.6640625" customWidth="1"/>
    <col min="4" max="4" width="17" customWidth="1"/>
    <col min="5" max="5" width="16.5" customWidth="1"/>
    <col min="6" max="6" width="15.83203125" customWidth="1"/>
    <col min="8" max="8" width="26" customWidth="1"/>
    <col min="9" max="9" width="24.33203125" customWidth="1"/>
    <col min="11" max="11" width="22" customWidth="1"/>
    <col min="12" max="12" width="26.33203125" customWidth="1"/>
  </cols>
  <sheetData>
    <row r="1" spans="1:12" s="1" customFormat="1" ht="42.75" customHeight="1" thickBot="1" x14ac:dyDescent="0.25">
      <c r="A1" s="32"/>
      <c r="B1" s="29"/>
      <c r="C1" s="29"/>
      <c r="D1" s="28"/>
      <c r="E1" s="85" t="s">
        <v>15</v>
      </c>
      <c r="F1" s="29"/>
      <c r="G1" s="29"/>
      <c r="H1" s="29"/>
      <c r="I1" s="29"/>
      <c r="J1" s="31" t="str">
        <f>'TECHNICAL SHEET GARMENT'!J1</f>
        <v>WINTER 2018/19</v>
      </c>
      <c r="K1" s="29"/>
      <c r="L1" s="30"/>
    </row>
    <row r="2" spans="1:12" s="4" customFormat="1" ht="18.75" x14ac:dyDescent="0.2">
      <c r="A2" s="147" t="str">
        <f>'TECHNICAL SHEET GARMENT'!A2</f>
        <v>LFV11420</v>
      </c>
      <c r="B2" s="86"/>
      <c r="C2" s="86"/>
      <c r="D2" s="87"/>
      <c r="E2" s="86" t="str">
        <f>'TECHNICAL SHEET GARMENT'!D2:G2</f>
        <v>TRACK ZIP-IN JKT</v>
      </c>
      <c r="F2" s="86"/>
      <c r="G2" s="86"/>
      <c r="H2" s="86"/>
      <c r="I2" s="86"/>
      <c r="J2" s="86" t="s">
        <v>2</v>
      </c>
      <c r="K2" s="88" t="str">
        <f>'TECHNICAL SHEET GARMENT'!K2</f>
        <v>V1BULK-SMU</v>
      </c>
      <c r="L2" s="89"/>
    </row>
    <row r="3" spans="1:12" s="3" customFormat="1" ht="15.75" x14ac:dyDescent="0.2">
      <c r="A3" s="569" t="str">
        <f>'TECHNICAL SHEET GARMENT'!A3:I3</f>
        <v>FABRIC / SUPPLIER :  06302 / LIBOLON</v>
      </c>
      <c r="B3" s="570"/>
      <c r="C3" s="570"/>
      <c r="D3" s="570"/>
      <c r="E3" s="66"/>
      <c r="F3" s="66"/>
      <c r="G3" s="66"/>
      <c r="H3" s="66"/>
      <c r="I3" s="66"/>
      <c r="J3" s="66" t="s">
        <v>14</v>
      </c>
      <c r="K3" s="66"/>
      <c r="L3" s="118" t="str">
        <f>'TECHNICAL SHEET GARMENT'!L3</f>
        <v>Marjorie</v>
      </c>
    </row>
    <row r="4" spans="1:12" s="3" customFormat="1" ht="16.5" thickBot="1" x14ac:dyDescent="0.25">
      <c r="A4" s="145" t="s">
        <v>1</v>
      </c>
      <c r="B4" s="52">
        <f ca="1">'TECHNICAL SHEET GARMENT'!B4</f>
        <v>43019</v>
      </c>
      <c r="C4" s="69"/>
      <c r="D4" s="69"/>
      <c r="E4" s="69"/>
      <c r="F4" s="69"/>
      <c r="G4" s="69"/>
      <c r="H4" s="69"/>
      <c r="I4" s="69"/>
      <c r="J4" s="90" t="str">
        <f>'TECHNICAL SHEET GARMENT'!J4</f>
        <v xml:space="preserve">SUPPLIER : </v>
      </c>
      <c r="K4" s="69"/>
      <c r="L4" s="313" t="str">
        <f>'TECHNICAL SHEET GARMENT'!L4</f>
        <v>PRIMA CHANNEL</v>
      </c>
    </row>
    <row r="5" spans="1:12" s="3" customFormat="1" ht="19.5" thickBot="1" x14ac:dyDescent="0.25">
      <c r="A5" s="197" t="s">
        <v>13</v>
      </c>
      <c r="B5" s="176"/>
      <c r="C5" s="177"/>
      <c r="D5" s="177"/>
      <c r="E5" s="177"/>
      <c r="F5" s="84"/>
      <c r="G5" s="84"/>
      <c r="H5" s="198"/>
      <c r="I5" s="199" t="s">
        <v>6</v>
      </c>
      <c r="J5" s="200"/>
      <c r="K5" s="201"/>
      <c r="L5" s="202"/>
    </row>
    <row r="6" spans="1:12" s="1" customFormat="1" ht="128.25" customHeight="1" thickBot="1" x14ac:dyDescent="0.25">
      <c r="A6" s="567" t="s">
        <v>66</v>
      </c>
      <c r="B6" s="571"/>
      <c r="C6" s="571"/>
      <c r="D6" s="571"/>
      <c r="E6" s="571"/>
      <c r="F6" s="571"/>
      <c r="G6" s="572"/>
      <c r="H6" s="573" t="s">
        <v>139</v>
      </c>
      <c r="I6" s="574"/>
      <c r="J6" s="574"/>
      <c r="K6" s="574"/>
      <c r="L6" s="575"/>
    </row>
    <row r="7" spans="1:12" s="1" customFormat="1" ht="143.25" customHeight="1" thickBot="1" x14ac:dyDescent="0.25">
      <c r="A7" s="576" t="s">
        <v>67</v>
      </c>
      <c r="B7" s="577"/>
      <c r="C7" s="577"/>
      <c r="D7" s="577"/>
      <c r="E7" s="577"/>
      <c r="F7" s="577"/>
      <c r="G7" s="578"/>
      <c r="H7" s="573" t="s">
        <v>82</v>
      </c>
      <c r="I7" s="574"/>
      <c r="J7" s="574"/>
      <c r="K7" s="574"/>
      <c r="L7" s="575"/>
    </row>
    <row r="8" spans="1:12" s="1" customFormat="1" ht="109.5" customHeight="1" thickBot="1" x14ac:dyDescent="0.25">
      <c r="A8" s="567" t="s">
        <v>89</v>
      </c>
      <c r="B8" s="568"/>
      <c r="C8" s="568"/>
      <c r="D8" s="326"/>
      <c r="E8" s="326"/>
      <c r="F8" s="326"/>
      <c r="G8" s="327"/>
      <c r="H8" s="343" t="s">
        <v>124</v>
      </c>
      <c r="I8" s="328"/>
      <c r="J8" s="328"/>
      <c r="K8" s="328"/>
      <c r="L8" s="329"/>
    </row>
  </sheetData>
  <mergeCells count="6">
    <mergeCell ref="A8:C8"/>
    <mergeCell ref="A3:D3"/>
    <mergeCell ref="A6:G6"/>
    <mergeCell ref="H6:L6"/>
    <mergeCell ref="A7:G7"/>
    <mergeCell ref="H7:L7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9</vt:i4>
      </vt:variant>
    </vt:vector>
  </HeadingPairs>
  <TitlesOfParts>
    <vt:vector size="21" baseType="lpstr">
      <vt:lpstr>TECHNICAL SHEET GARMENT</vt:lpstr>
      <vt:lpstr>MEN JKT COUNTER SAMPLE</vt:lpstr>
      <vt:lpstr>DETAILS OUTER JKT 1</vt:lpstr>
      <vt:lpstr>DETAILS LINING JKT 1</vt:lpstr>
      <vt:lpstr>HOOD DETAILS</vt:lpstr>
      <vt:lpstr>CONNECTION DETAILS</vt:lpstr>
      <vt:lpstr>COLOR SKETCH</vt:lpstr>
      <vt:lpstr>COLOR COMBINATION</vt:lpstr>
      <vt:lpstr>MARKING</vt:lpstr>
      <vt:lpstr>MEN JKT SIZE SPEC </vt:lpstr>
      <vt:lpstr>JACKET SKETCH MEASUREMENTS</vt:lpstr>
      <vt:lpstr>HANG TAGS</vt:lpstr>
      <vt:lpstr>'COLOR COMBINATION'!Zone_d_impression</vt:lpstr>
      <vt:lpstr>'COLOR SKETCH'!Zone_d_impression</vt:lpstr>
      <vt:lpstr>'DETAILS LINING JKT 1'!Zone_d_impression</vt:lpstr>
      <vt:lpstr>'HANG TAGS'!Zone_d_impression</vt:lpstr>
      <vt:lpstr>'JACKET SKETCH MEASUREMENTS'!Zone_d_impression</vt:lpstr>
      <vt:lpstr>MARKING!Zone_d_impression</vt:lpstr>
      <vt:lpstr>'MEN JKT COUNTER SAMPLE'!Zone_d_impression</vt:lpstr>
      <vt:lpstr>'MEN JKT SIZE SPEC '!Zone_d_impression</vt:lpstr>
      <vt:lpstr>'TECHNICAL SHEET GARMENT'!Zone_d_impression</vt:lpstr>
    </vt:vector>
  </TitlesOfParts>
  <Company>lafuma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Marjorie GULLAUD</cp:lastModifiedBy>
  <cp:lastPrinted>2016-06-09T15:01:21Z</cp:lastPrinted>
  <dcterms:created xsi:type="dcterms:W3CDTF">2011-09-29T10:06:07Z</dcterms:created>
  <dcterms:modified xsi:type="dcterms:W3CDTF">2017-10-11T15:23:56Z</dcterms:modified>
</cp:coreProperties>
</file>