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290" yWindow="-45" windowWidth="14295" windowHeight="8670" tabRatio="821" firstSheet="1" activeTab="4"/>
  </bookViews>
  <sheets>
    <sheet name="TECHNICAL SHEET GARMENT" sheetId="1" r:id="rId1"/>
    <sheet name="MEN JKT COUNTER SAMPLE" sheetId="10" r:id="rId2"/>
    <sheet name="DETAILS OUTER JKT 1" sheetId="29" r:id="rId3"/>
    <sheet name="DETAILS LINING JKT 1" sheetId="24" r:id="rId4"/>
    <sheet name="HOOD DETAILS" sheetId="39" r:id="rId5"/>
    <sheet name="CONNECTION DETAILS" sheetId="38" r:id="rId6"/>
    <sheet name="COLOR SKETCH" sheetId="4" r:id="rId7"/>
    <sheet name="COLOR COMBINATION" sheetId="8" r:id="rId8"/>
    <sheet name="MARKING" sheetId="9" r:id="rId9"/>
    <sheet name="MEN JKT SIZE SPEC " sheetId="27" r:id="rId10"/>
    <sheet name="JACKET SKETCH MEASUREMENTS" sheetId="12" r:id="rId11"/>
    <sheet name="HANG TAGS" sheetId="37" r:id="rId12"/>
  </sheets>
  <definedNames>
    <definedName name="_xlnm.Print_Area" localSheetId="7">'COLOR COMBINATION'!$A$1:$Q$54</definedName>
    <definedName name="_xlnm.Print_Area" localSheetId="6">'COLOR SKETCH'!$A$1:$L$40</definedName>
    <definedName name="_xlnm.Print_Area" localSheetId="3">'DETAILS LINING JKT 1'!$A$1:$M$40</definedName>
    <definedName name="_xlnm.Print_Area" localSheetId="11">'HANG TAGS'!$A$1:$M$37</definedName>
    <definedName name="_xlnm.Print_Area" localSheetId="10">'JACKET SKETCH MEASUREMENTS'!$A$1:$M$44</definedName>
    <definedName name="_xlnm.Print_Area" localSheetId="8">MARKING!$A$1:$L$8</definedName>
    <definedName name="_xlnm.Print_Area" localSheetId="1">'MEN JKT COUNTER SAMPLE'!$A$1:$Q$79</definedName>
    <definedName name="_xlnm.Print_Area" localSheetId="9">'MEN JKT SIZE SPEC '!$A$1:$O$43</definedName>
    <definedName name="_xlnm.Print_Area" localSheetId="0">'TECHNICAL SHEET GARMENT'!$A$1:$L$35</definedName>
    <definedName name="_xlnm.Print_Titles" localSheetId="1">'MEN JKT COUNTER SAMPLE'!$1:$5</definedName>
  </definedNames>
  <calcPr calcId="145621"/>
</workbook>
</file>

<file path=xl/calcChain.xml><?xml version="1.0" encoding="utf-8"?>
<calcChain xmlns="http://schemas.openxmlformats.org/spreadsheetml/2006/main">
  <c r="O43" i="27" l="1"/>
  <c r="N43" i="27"/>
  <c r="M43" i="27"/>
  <c r="L43" i="27"/>
  <c r="K43" i="27"/>
  <c r="J43" i="27"/>
  <c r="I43" i="27"/>
  <c r="H43" i="27"/>
  <c r="O41" i="27"/>
  <c r="N41" i="27"/>
  <c r="M41" i="27"/>
  <c r="L41" i="27"/>
  <c r="K41" i="27"/>
  <c r="J41" i="27"/>
  <c r="I41" i="27"/>
  <c r="H41" i="27"/>
  <c r="O40" i="27"/>
  <c r="N40" i="27"/>
  <c r="M40" i="27"/>
  <c r="L40" i="27"/>
  <c r="K40" i="27"/>
  <c r="J40" i="27"/>
  <c r="I40" i="27"/>
  <c r="H40" i="27"/>
  <c r="N25" i="10"/>
  <c r="N22" i="10"/>
  <c r="N19" i="10"/>
  <c r="N17" i="10"/>
  <c r="N15" i="10"/>
  <c r="N14" i="10"/>
  <c r="N13" i="10"/>
  <c r="I13" i="8" l="1"/>
  <c r="J13" i="8"/>
  <c r="E2" i="37" l="1"/>
  <c r="E2" i="10"/>
  <c r="E2" i="12"/>
  <c r="E2" i="27"/>
  <c r="E2" i="9"/>
  <c r="H37" i="27" l="1"/>
  <c r="I37" i="27"/>
  <c r="J37" i="27"/>
  <c r="L37" i="27"/>
  <c r="M37" i="27"/>
  <c r="N37" i="27"/>
  <c r="O37" i="27"/>
  <c r="K4" i="39"/>
  <c r="I4" i="39"/>
  <c r="K3" i="39"/>
  <c r="I3" i="39"/>
  <c r="A3" i="39"/>
  <c r="J2" i="39"/>
  <c r="E2" i="39"/>
  <c r="A2" i="39"/>
  <c r="I1" i="39"/>
  <c r="K4" i="38"/>
  <c r="I4" i="38"/>
  <c r="K3" i="38"/>
  <c r="I3" i="38"/>
  <c r="A3" i="38"/>
  <c r="J2" i="38"/>
  <c r="E2" i="38"/>
  <c r="A2" i="38"/>
  <c r="I1" i="38"/>
  <c r="O39" i="27" l="1"/>
  <c r="N39" i="27"/>
  <c r="M39" i="27"/>
  <c r="L39" i="27"/>
  <c r="J39" i="27"/>
  <c r="I39" i="27"/>
  <c r="H39" i="27"/>
  <c r="O38" i="27"/>
  <c r="N38" i="27"/>
  <c r="M38" i="27"/>
  <c r="L38" i="27"/>
  <c r="J38" i="27"/>
  <c r="I38" i="27"/>
  <c r="H38" i="27"/>
  <c r="O36" i="27"/>
  <c r="N36" i="27"/>
  <c r="M36" i="27"/>
  <c r="L36" i="27"/>
  <c r="J36" i="27"/>
  <c r="I36" i="27"/>
  <c r="H36" i="27"/>
  <c r="O34" i="27"/>
  <c r="N34" i="27"/>
  <c r="M34" i="27"/>
  <c r="L34" i="27"/>
  <c r="J34" i="27"/>
  <c r="H34" i="27" s="1"/>
  <c r="I34" i="27"/>
  <c r="O33" i="27"/>
  <c r="N33" i="27"/>
  <c r="M33" i="27"/>
  <c r="L33" i="27"/>
  <c r="J33" i="27"/>
  <c r="H33" i="27" s="1"/>
  <c r="I33" i="27"/>
  <c r="O32" i="27"/>
  <c r="N32" i="27"/>
  <c r="M32" i="27"/>
  <c r="L32" i="27"/>
  <c r="J32" i="27"/>
  <c r="I32" i="27"/>
  <c r="H32" i="27"/>
  <c r="O31" i="27"/>
  <c r="N31" i="27"/>
  <c r="M31" i="27"/>
  <c r="L31" i="27"/>
  <c r="J31" i="27"/>
  <c r="I31" i="27"/>
  <c r="H31" i="27"/>
  <c r="L29" i="27"/>
  <c r="M29" i="27" s="1"/>
  <c r="N29" i="27" s="1"/>
  <c r="O29" i="27" s="1"/>
  <c r="J29" i="27"/>
  <c r="I29" i="27" s="1"/>
  <c r="H29" i="27" s="1"/>
  <c r="L28" i="27"/>
  <c r="M28" i="27" s="1"/>
  <c r="N28" i="27" s="1"/>
  <c r="O28" i="27" s="1"/>
  <c r="J28" i="27"/>
  <c r="I28" i="27" s="1"/>
  <c r="H28" i="27" s="1"/>
  <c r="O27" i="27"/>
  <c r="N27" i="27"/>
  <c r="M27" i="27"/>
  <c r="L27" i="27"/>
  <c r="J27" i="27"/>
  <c r="I27" i="27"/>
  <c r="H27" i="27"/>
  <c r="O26" i="27"/>
  <c r="N26" i="27"/>
  <c r="M26" i="27"/>
  <c r="L26" i="27"/>
  <c r="J26" i="27"/>
  <c r="I26" i="27"/>
  <c r="H26" i="27"/>
  <c r="O25" i="27"/>
  <c r="N25" i="27"/>
  <c r="M25" i="27"/>
  <c r="L25" i="27"/>
  <c r="J25" i="27"/>
  <c r="I25" i="27"/>
  <c r="H25" i="27"/>
  <c r="O24" i="27"/>
  <c r="N24" i="27"/>
  <c r="M24" i="27"/>
  <c r="L24" i="27"/>
  <c r="J24" i="27"/>
  <c r="I24" i="27"/>
  <c r="H24" i="27"/>
  <c r="O22" i="27"/>
  <c r="N22" i="27"/>
  <c r="M22" i="27"/>
  <c r="L22" i="27"/>
  <c r="J22" i="27"/>
  <c r="I22" i="27"/>
  <c r="H22" i="27"/>
  <c r="O21" i="27"/>
  <c r="N21" i="27"/>
  <c r="M21" i="27"/>
  <c r="L21" i="27"/>
  <c r="J21" i="27"/>
  <c r="I21" i="27"/>
  <c r="H21" i="27"/>
  <c r="O19" i="27"/>
  <c r="N19" i="27"/>
  <c r="M19" i="27"/>
  <c r="L19" i="27"/>
  <c r="J19" i="27"/>
  <c r="I19" i="27"/>
  <c r="H19" i="27"/>
  <c r="O18" i="27"/>
  <c r="N18" i="27"/>
  <c r="M18" i="27"/>
  <c r="L18" i="27"/>
  <c r="J18" i="27"/>
  <c r="I18" i="27"/>
  <c r="H18" i="27"/>
  <c r="O17" i="27"/>
  <c r="N17" i="27"/>
  <c r="M17" i="27"/>
  <c r="L17" i="27"/>
  <c r="J17" i="27"/>
  <c r="I17" i="27"/>
  <c r="H17" i="27"/>
  <c r="O16" i="27"/>
  <c r="N16" i="27"/>
  <c r="M16" i="27"/>
  <c r="L16" i="27"/>
  <c r="J16" i="27"/>
  <c r="I16" i="27"/>
  <c r="H16" i="27"/>
  <c r="O15" i="27"/>
  <c r="N15" i="27"/>
  <c r="M15" i="27"/>
  <c r="L15" i="27"/>
  <c r="J15" i="27"/>
  <c r="I15" i="27"/>
  <c r="H15" i="27"/>
  <c r="O14" i="27"/>
  <c r="N14" i="27"/>
  <c r="M14" i="27"/>
  <c r="L14" i="27"/>
  <c r="J14" i="27"/>
  <c r="I14" i="27"/>
  <c r="H14" i="27"/>
  <c r="O13" i="27"/>
  <c r="N13" i="27"/>
  <c r="M13" i="27"/>
  <c r="L13" i="27"/>
  <c r="J13" i="27"/>
  <c r="I13" i="27"/>
  <c r="H13" i="27"/>
  <c r="O12" i="27"/>
  <c r="N12" i="27"/>
  <c r="M12" i="27"/>
  <c r="L12" i="27"/>
  <c r="J12" i="27"/>
  <c r="I12" i="27"/>
  <c r="H12" i="27"/>
  <c r="O11" i="27"/>
  <c r="N11" i="27"/>
  <c r="M11" i="27"/>
  <c r="L11" i="27"/>
  <c r="J11" i="27"/>
  <c r="I11" i="27"/>
  <c r="H11" i="27"/>
  <c r="O10" i="27"/>
  <c r="N10" i="27"/>
  <c r="M10" i="27"/>
  <c r="L10" i="27"/>
  <c r="J10" i="27"/>
  <c r="I10" i="27"/>
  <c r="H10" i="27"/>
  <c r="O9" i="27"/>
  <c r="N9" i="27"/>
  <c r="M9" i="27"/>
  <c r="L9" i="27"/>
  <c r="J9" i="27"/>
  <c r="I9" i="27"/>
  <c r="H9" i="27"/>
  <c r="E2" i="24" l="1"/>
  <c r="E2" i="8"/>
  <c r="E2" i="4" l="1"/>
  <c r="E2" i="29"/>
  <c r="J2" i="29" l="1"/>
  <c r="H13" i="8" l="1"/>
  <c r="A3" i="37" l="1"/>
  <c r="A3" i="12"/>
  <c r="B3" i="27"/>
  <c r="B3" i="10"/>
  <c r="A3" i="9"/>
  <c r="A3" i="8"/>
  <c r="A3" i="4"/>
  <c r="A3" i="24"/>
  <c r="A3" i="29"/>
  <c r="M2" i="37" l="1"/>
  <c r="B4" i="37"/>
  <c r="K4" i="37" l="1"/>
  <c r="M4" i="37"/>
  <c r="M2" i="12"/>
  <c r="B4" i="12"/>
  <c r="N2" i="27"/>
  <c r="N4" i="27"/>
  <c r="N3" i="27"/>
  <c r="L4" i="27"/>
  <c r="M3" i="37" l="1"/>
  <c r="K3" i="37"/>
  <c r="A2" i="37"/>
  <c r="K1" i="37"/>
  <c r="M4" i="12"/>
  <c r="K4" i="12"/>
  <c r="M3" i="12"/>
  <c r="K3" i="12"/>
  <c r="A2" i="12"/>
  <c r="K1" i="12"/>
  <c r="B2" i="27"/>
  <c r="L1" i="27"/>
  <c r="P4" i="10"/>
  <c r="N4" i="10"/>
  <c r="P3" i="10"/>
  <c r="O2" i="10"/>
  <c r="B2" i="10"/>
  <c r="N1" i="10"/>
  <c r="L4" i="9"/>
  <c r="J4" i="9"/>
  <c r="L3" i="9"/>
  <c r="K2" i="9"/>
  <c r="A2" i="9"/>
  <c r="J1" i="9"/>
  <c r="K13" i="8"/>
  <c r="O4" i="8"/>
  <c r="L4" i="8"/>
  <c r="O3" i="8"/>
  <c r="M2" i="8"/>
  <c r="A2" i="8"/>
  <c r="L1" i="8"/>
  <c r="K4" i="4"/>
  <c r="I4" i="4"/>
  <c r="K3" i="4"/>
  <c r="I3" i="4"/>
  <c r="J2" i="4"/>
  <c r="A2" i="4"/>
  <c r="I1" i="4"/>
  <c r="K4" i="24"/>
  <c r="I4" i="24"/>
  <c r="K3" i="24"/>
  <c r="I3" i="24"/>
  <c r="J2" i="24"/>
  <c r="A2" i="24"/>
  <c r="I1" i="24"/>
  <c r="K4" i="29"/>
  <c r="I4" i="29"/>
  <c r="K3" i="29"/>
  <c r="I3" i="29"/>
  <c r="A2" i="29"/>
  <c r="I1" i="29"/>
  <c r="B4" i="1"/>
  <c r="B4" i="38" l="1"/>
  <c r="B4" i="39"/>
  <c r="C4" i="10"/>
  <c r="B4" i="9"/>
  <c r="B4" i="4"/>
  <c r="C4" i="27"/>
  <c r="B4" i="29"/>
  <c r="B4" i="8"/>
  <c r="B4" i="24"/>
</calcChain>
</file>

<file path=xl/sharedStrings.xml><?xml version="1.0" encoding="utf-8"?>
<sst xmlns="http://schemas.openxmlformats.org/spreadsheetml/2006/main" count="647" uniqueCount="317">
  <si>
    <t>TECHNICAL SHEET GARMENT</t>
  </si>
  <si>
    <t>DATE</t>
  </si>
  <si>
    <t>INDEX</t>
  </si>
  <si>
    <t>COLOR SKETCH</t>
  </si>
  <si>
    <t>COLOR COMBINATION</t>
  </si>
  <si>
    <t>DESCRIPTION</t>
  </si>
  <si>
    <t>POSITION</t>
  </si>
  <si>
    <t>QTY</t>
  </si>
  <si>
    <t>XS</t>
  </si>
  <si>
    <t>S</t>
  </si>
  <si>
    <t>M</t>
  </si>
  <si>
    <t>L</t>
  </si>
  <si>
    <t>XL</t>
  </si>
  <si>
    <t>DESIGNATION</t>
  </si>
  <si>
    <t>DEVELOPPER</t>
  </si>
  <si>
    <t>MARKING</t>
  </si>
  <si>
    <t>COUNTER SAMPLE</t>
  </si>
  <si>
    <t>MEASUREMENTS TAKEN ON FINISH PRODUCT</t>
  </si>
  <si>
    <t>ALLOWANCES</t>
  </si>
  <si>
    <t>1/2 CHEST ROUND</t>
  </si>
  <si>
    <t xml:space="preserve"> +/- 1 cm</t>
  </si>
  <si>
    <t xml:space="preserve"> +/- 0,5 cm</t>
  </si>
  <si>
    <t>CENTER BACK LENGTH</t>
  </si>
  <si>
    <t>XXL</t>
  </si>
  <si>
    <t>1/2 UPPER ARM WIDTH</t>
  </si>
  <si>
    <t>FRONT JACKET MEASUREMENTS (IN CM)</t>
  </si>
  <si>
    <t>BACK JACKET MEASUREMENTS (IN CM)</t>
  </si>
  <si>
    <t>COLLAR MEASUREMENTS (IN CM)</t>
  </si>
  <si>
    <t>COLLAR HEIGHT AT CENTER BACK</t>
  </si>
  <si>
    <t>HOOD LENGTH</t>
  </si>
  <si>
    <t>HOOD MEASUREMENTS (IN CM)</t>
  </si>
  <si>
    <t>HOW TO TAKE MEASUREMENTS</t>
  </si>
  <si>
    <t xml:space="preserve">MEN JACKET SIZE SPEC </t>
  </si>
  <si>
    <t>COLLAR HEIGHT AT MIDDLE FRONT</t>
  </si>
  <si>
    <t>B</t>
  </si>
  <si>
    <t>C</t>
  </si>
  <si>
    <t>D</t>
  </si>
  <si>
    <t>IA</t>
  </si>
  <si>
    <t>LA</t>
  </si>
  <si>
    <t>LB</t>
  </si>
  <si>
    <t>LC</t>
  </si>
  <si>
    <t>N</t>
  </si>
  <si>
    <t>R</t>
  </si>
  <si>
    <t>UB1</t>
  </si>
  <si>
    <t>INNER NECKLINE LENGHT</t>
  </si>
  <si>
    <t>UB2</t>
  </si>
  <si>
    <t>COLLAR LENGHT AT THE TOP EDGE</t>
  </si>
  <si>
    <t>UC1</t>
  </si>
  <si>
    <t>UC3</t>
  </si>
  <si>
    <t xml:space="preserve">VA </t>
  </si>
  <si>
    <t>VB</t>
  </si>
  <si>
    <t xml:space="preserve"> HANG TAG</t>
  </si>
  <si>
    <t xml:space="preserve"> </t>
  </si>
  <si>
    <r>
      <rPr>
        <b/>
        <sz val="12"/>
        <color indexed="10"/>
        <rFont val="Calibri"/>
        <family val="2"/>
      </rPr>
      <t>OUTER PRODUCT</t>
    </r>
    <r>
      <rPr>
        <b/>
        <sz val="12"/>
        <rFont val="Calibri"/>
        <family val="2"/>
      </rPr>
      <t xml:space="preserve">      MEASUREMENTS IN CM</t>
    </r>
  </si>
  <si>
    <t>DETAILS LINING</t>
  </si>
  <si>
    <t>DETAILS JKT</t>
  </si>
  <si>
    <t>BLACK</t>
  </si>
  <si>
    <t>Front zip</t>
  </si>
  <si>
    <t>LOCAL</t>
  </si>
  <si>
    <t>MAX
zipper</t>
  </si>
  <si>
    <t>UNITEX</t>
  </si>
  <si>
    <t>10mm METAL EYELET</t>
  </si>
  <si>
    <t xml:space="preserve">Back hood adjustment
on  GARMENT  </t>
  </si>
  <si>
    <t xml:space="preserve">Back hood adjustment 
on  FLAP </t>
  </si>
  <si>
    <t xml:space="preserve"> Cuff adjustment
on  GARMENT  </t>
  </si>
  <si>
    <t xml:space="preserve"> Cuff adjustment
on  FLAP </t>
  </si>
  <si>
    <t>EMBROIDERY  LAFUMA 72 mm</t>
  </si>
  <si>
    <t>EMBROIDERY LAFUMA FEUILLE 20 mm</t>
  </si>
  <si>
    <t>Left sleeve / top</t>
  </si>
  <si>
    <t>Right front / top</t>
  </si>
  <si>
    <r>
      <t xml:space="preserve">MARKING  </t>
    </r>
    <r>
      <rPr>
        <b/>
        <sz val="14"/>
        <color indexed="10"/>
        <rFont val="Calibri"/>
        <family val="2"/>
      </rPr>
      <t>OUTER JKT</t>
    </r>
  </si>
  <si>
    <r>
      <t xml:space="preserve">TRIMMING AND ACCESSORIES </t>
    </r>
    <r>
      <rPr>
        <b/>
        <sz val="14"/>
        <color indexed="10"/>
        <rFont val="Calibri"/>
        <family val="2"/>
      </rPr>
      <t>OUTER JKT</t>
    </r>
  </si>
  <si>
    <r>
      <t xml:space="preserve">FABRIC   </t>
    </r>
    <r>
      <rPr>
        <b/>
        <sz val="14"/>
        <color indexed="10"/>
        <rFont val="Calibri"/>
        <family val="2"/>
      </rPr>
      <t>OUTER JKT</t>
    </r>
  </si>
  <si>
    <t xml:space="preserve">Neckline / centered </t>
  </si>
  <si>
    <t xml:space="preserve">ORANGE </t>
  </si>
  <si>
    <t>HANGTAG LAFUMA CORPORATE</t>
  </si>
  <si>
    <t>LC011-E</t>
  </si>
  <si>
    <t>Care Label &amp; P.O. Label</t>
  </si>
  <si>
    <t>GENCODE STICKER</t>
  </si>
  <si>
    <t>POLYBAG</t>
  </si>
  <si>
    <t xml:space="preserve">left side seam </t>
  </si>
  <si>
    <t xml:space="preserve">WHITE satin </t>
  </si>
  <si>
    <t xml:space="preserve">LEFT TOP SLEEVE 
8 cm from top sleeve </t>
  </si>
  <si>
    <t xml:space="preserve">HOW TO ATTACH HANG TAGS </t>
  </si>
  <si>
    <t>Bottom LEFT back</t>
  </si>
  <si>
    <t>Bottom adjustment  (1)
Hood adjustment (1)</t>
  </si>
  <si>
    <t>Bottom adjustment  (1)
Hood adjustment (2)</t>
  </si>
  <si>
    <t>Bottom adjustment  (2)
Hood adjustment (4)</t>
  </si>
  <si>
    <t xml:space="preserve">OTHER MEASUREMENTS </t>
  </si>
  <si>
    <t xml:space="preserve"> CLIMACTIVE WOVEN FLY</t>
  </si>
  <si>
    <t>LW050-E</t>
  </si>
  <si>
    <t>Triple star</t>
  </si>
  <si>
    <t xml:space="preserve">Refer artwork for position </t>
  </si>
  <si>
    <t>TRIPLE STAR</t>
  </si>
  <si>
    <t>UA1</t>
  </si>
  <si>
    <t>NECK WIDTH</t>
  </si>
  <si>
    <t>UA2</t>
  </si>
  <si>
    <t>FRONT NECK DEPTH</t>
  </si>
  <si>
    <t>JA</t>
  </si>
  <si>
    <t>Hood adjustment (2)</t>
  </si>
  <si>
    <t>TOTAL LENGHT FROM HPS</t>
  </si>
  <si>
    <r>
      <t xml:space="preserve">1/2 ELBOW WIDTH </t>
    </r>
    <r>
      <rPr>
        <sz val="12"/>
        <color indexed="10"/>
        <rFont val="Calibri"/>
        <family val="2"/>
      </rPr>
      <t>AT 30CM FROM BOTTOM</t>
    </r>
  </si>
  <si>
    <t>VHB</t>
  </si>
  <si>
    <t>HOOD HEIGHT ON SHOULDER POINT</t>
  </si>
  <si>
    <t>Z1</t>
  </si>
  <si>
    <t>MIDDLE FRONT ZIPPER LENGHT</t>
  </si>
  <si>
    <r>
      <t xml:space="preserve">HANG TAG PFC </t>
    </r>
    <r>
      <rPr>
        <b/>
        <sz val="12"/>
        <rFont val="新細明體"/>
        <family val="2"/>
        <scheme val="minor"/>
      </rPr>
      <t>FREE</t>
    </r>
  </si>
  <si>
    <t>HT394145-E</t>
  </si>
  <si>
    <t>SML</t>
  </si>
  <si>
    <t>SILICA GEL DMF U FREE
5gr</t>
  </si>
  <si>
    <r>
      <t xml:space="preserve">HOOD WIDTH </t>
    </r>
    <r>
      <rPr>
        <sz val="12"/>
        <color indexed="10"/>
        <rFont val="Calibri"/>
        <family val="2"/>
      </rPr>
      <t>AT 18CM FROM BACK NECKLINE</t>
    </r>
  </si>
  <si>
    <t xml:space="preserve">SUPPLIER : </t>
  </si>
  <si>
    <t>PRIMA CHANNEL</t>
  </si>
  <si>
    <r>
      <t xml:space="preserve">LABELS  </t>
    </r>
    <r>
      <rPr>
        <b/>
        <sz val="14"/>
        <color indexed="10"/>
        <rFont val="Calibri"/>
        <family val="2"/>
      </rPr>
      <t>OUTER JKT</t>
    </r>
  </si>
  <si>
    <t>SUPPLIER</t>
  </si>
  <si>
    <t xml:space="preserve"> REF</t>
  </si>
  <si>
    <t xml:space="preserve">2,5mm ELASTIC CORD </t>
  </si>
  <si>
    <r>
      <rPr>
        <b/>
        <sz val="12"/>
        <color rgb="FFFF0000"/>
        <rFont val="新細明體"/>
        <family val="2"/>
        <scheme val="minor"/>
      </rPr>
      <t xml:space="preserve">Zipper VISLON # 5 </t>
    </r>
    <r>
      <rPr>
        <b/>
        <sz val="12"/>
        <rFont val="新細明體"/>
        <family val="2"/>
        <scheme val="minor"/>
      </rPr>
      <t xml:space="preserve">- 1WAY - separable- autolock
</t>
    </r>
    <r>
      <rPr>
        <sz val="12"/>
        <rFont val="新細明體"/>
        <family val="2"/>
        <scheme val="minor"/>
      </rPr>
      <t xml:space="preserve">SD51MA.RT
</t>
    </r>
  </si>
  <si>
    <t>VHA</t>
  </si>
  <si>
    <t>HOOD HEIGHT ON FRONT</t>
  </si>
  <si>
    <t xml:space="preserve">CHEST POCKET ZIPPER LENGHT </t>
  </si>
  <si>
    <t xml:space="preserve">HANDS POCKET ZIPPER LENGHT </t>
  </si>
  <si>
    <t>Marjorie</t>
  </si>
  <si>
    <t>LEFT SIDE SEAM
* 7cm from bottom</t>
  </si>
  <si>
    <r>
      <t xml:space="preserve">HANG TAG </t>
    </r>
    <r>
      <rPr>
        <b/>
        <sz val="12"/>
        <rFont val="新細明體"/>
        <family val="2"/>
        <scheme val="minor"/>
      </rPr>
      <t>CLIMACTIVE</t>
    </r>
    <r>
      <rPr>
        <sz val="12"/>
        <rFont val="新細明體"/>
        <family val="2"/>
        <scheme val="minor"/>
      </rPr>
      <t xml:space="preserve">
</t>
    </r>
  </si>
  <si>
    <t>MING SHANG</t>
  </si>
  <si>
    <t>BODY</t>
  </si>
  <si>
    <t>STANDARD</t>
  </si>
  <si>
    <t>LOCAL / PAHIO</t>
  </si>
  <si>
    <t>MESH</t>
  </si>
  <si>
    <t>KA</t>
  </si>
  <si>
    <t>SHOULDER LENGHT</t>
  </si>
  <si>
    <t xml:space="preserve"> +/- 0.5 cm</t>
  </si>
  <si>
    <t>KD</t>
  </si>
  <si>
    <t>TOTAL SLEEVE LENGHT</t>
  </si>
  <si>
    <t>Hands pockets under flap (2)
Chest pocket (1)</t>
  </si>
  <si>
    <t>GARMENT</t>
  </si>
  <si>
    <t>RIGHT TOP FRONT 
* VERTICAL POSITION : 8cm from front neck drop
* ALONG FRONT: 1 ,5 cm from center front</t>
  </si>
  <si>
    <r>
      <t xml:space="preserve">HANG TAG </t>
    </r>
    <r>
      <rPr>
        <b/>
        <sz val="12"/>
        <rFont val="新細明體"/>
        <family val="2"/>
        <scheme val="minor"/>
      </rPr>
      <t>LOW IMPACT</t>
    </r>
  </si>
  <si>
    <t>HT394299-E</t>
  </si>
  <si>
    <t>On top of corporate HT</t>
  </si>
  <si>
    <t>On back of corporate HT</t>
  </si>
  <si>
    <t>XXS</t>
  </si>
  <si>
    <t>XXXL</t>
  </si>
  <si>
    <r>
      <t xml:space="preserve">FRONT BREADTH </t>
    </r>
    <r>
      <rPr>
        <sz val="12"/>
        <color indexed="10"/>
        <rFont val="Calibri"/>
        <family val="2"/>
      </rPr>
      <t>AT 15CM FROM HPS</t>
    </r>
  </si>
  <si>
    <r>
      <t xml:space="preserve">1/2 WAIST ROUND </t>
    </r>
    <r>
      <rPr>
        <sz val="12"/>
        <color indexed="10"/>
        <rFont val="Calibri"/>
        <family val="2"/>
      </rPr>
      <t>AT 44CM FROM HPS</t>
    </r>
  </si>
  <si>
    <r>
      <t xml:space="preserve">1/2 BOTTOM ROUND </t>
    </r>
    <r>
      <rPr>
        <sz val="12"/>
        <color indexed="10"/>
        <rFont val="Calibri"/>
        <family val="2"/>
      </rPr>
      <t>RELAXED</t>
    </r>
  </si>
  <si>
    <r>
      <t xml:space="preserve">ARMHOLE HEIGHT - </t>
    </r>
    <r>
      <rPr>
        <sz val="12"/>
        <color indexed="10"/>
        <rFont val="Calibri"/>
        <family val="2"/>
      </rPr>
      <t>FOLLOWING ARMHOLE ROUND</t>
    </r>
  </si>
  <si>
    <r>
      <t>1/2 CUFF WIDTH</t>
    </r>
    <r>
      <rPr>
        <sz val="12"/>
        <color indexed="10"/>
        <rFont val="Calibri"/>
        <family val="2"/>
      </rPr>
      <t xml:space="preserve"> RELAXED</t>
    </r>
  </si>
  <si>
    <r>
      <t xml:space="preserve">BACK BREADTH </t>
    </r>
    <r>
      <rPr>
        <sz val="12"/>
        <color indexed="10"/>
        <rFont val="Calibri"/>
        <family val="2"/>
      </rPr>
      <t>AT 15CM FROM HPS</t>
    </r>
  </si>
  <si>
    <t>NECKLINE LENGHT</t>
  </si>
  <si>
    <t>COLLAR HEIGHT AT MIDDLE BACK</t>
  </si>
  <si>
    <t>OTHER MEASUREMENTS (IN CM)</t>
  </si>
  <si>
    <t>Z2</t>
  </si>
  <si>
    <t>FRONT POCKET LENGHT</t>
  </si>
  <si>
    <t>Z4</t>
  </si>
  <si>
    <t>CHEST POCKET LENGHT</t>
  </si>
  <si>
    <t>NEW GRADE OK</t>
  </si>
  <si>
    <t>TRACK ZIP-IN JKT</t>
  </si>
  <si>
    <r>
      <t xml:space="preserve">FABRIC / SUPPLIER :  </t>
    </r>
    <r>
      <rPr>
        <b/>
        <sz val="12"/>
        <color rgb="FFFF0000"/>
        <rFont val="新細明體"/>
        <family val="2"/>
        <scheme val="minor"/>
      </rPr>
      <t>06302 / LIBOLON</t>
    </r>
  </si>
  <si>
    <t>WINTER 2018/19</t>
  </si>
  <si>
    <t>Comment for making 1st sample</t>
  </si>
  <si>
    <r>
      <t xml:space="preserve">SHELL 1 
</t>
    </r>
    <r>
      <rPr>
        <b/>
        <sz val="12"/>
        <color rgb="FFFF0000"/>
        <rFont val="Calibri"/>
        <family val="2"/>
      </rPr>
      <t>06302</t>
    </r>
  </si>
  <si>
    <t>LIBOLON</t>
  </si>
  <si>
    <t>FULL SEAM TAPE</t>
  </si>
  <si>
    <t>FULL BODY</t>
  </si>
  <si>
    <t>DETAILS CONNECTION</t>
  </si>
  <si>
    <r>
      <rPr>
        <b/>
        <sz val="12"/>
        <color indexed="10"/>
        <rFont val="Calibri"/>
        <family val="2"/>
      </rPr>
      <t>Zipper VISLON #5</t>
    </r>
    <r>
      <rPr>
        <b/>
        <sz val="12"/>
        <rFont val="Calibri"/>
        <family val="2"/>
      </rPr>
      <t xml:space="preserve">- 1WAY - </t>
    </r>
    <r>
      <rPr>
        <b/>
        <sz val="12"/>
        <color indexed="10"/>
        <rFont val="Calibri"/>
        <family val="2"/>
      </rPr>
      <t>Left insert</t>
    </r>
    <r>
      <rPr>
        <b/>
        <sz val="12"/>
        <rFont val="Calibri"/>
        <family val="2"/>
      </rPr>
      <t xml:space="preserve">
VSOR-56 DA86 E P14 KENSIN MUSI N-ANTI NEWKOB4</t>
    </r>
  </si>
  <si>
    <t>YKK  ZIPPER</t>
  </si>
  <si>
    <t>Front zip (inside jkt) / 3in1 system</t>
  </si>
  <si>
    <r>
      <t xml:space="preserve">HANG TAG </t>
    </r>
    <r>
      <rPr>
        <b/>
        <sz val="12"/>
        <rFont val="Calibri"/>
        <family val="2"/>
      </rPr>
      <t>MIX &amp; MATCH</t>
    </r>
  </si>
  <si>
    <t>HT394325/NE</t>
  </si>
  <si>
    <t>Front zipper</t>
  </si>
  <si>
    <t>VELCRO MALE hook (rounded corner)
20x60mm</t>
  </si>
  <si>
    <t>VELCRO FEMALE velvet (rounded corner)
20x80mm</t>
  </si>
  <si>
    <t>VELCRO FEMALE velvet (rounded corner)
20x100mm</t>
  </si>
  <si>
    <t>VELCRO FEMALE velvet (rounded corner)
10x60mm</t>
  </si>
  <si>
    <t>VELCRO MALE hook (rounded corner)
10x60mm</t>
  </si>
  <si>
    <t>Front flap</t>
  </si>
  <si>
    <t>garment front</t>
  </si>
  <si>
    <t>Front flap (2 on top + 1 on bottom)</t>
  </si>
  <si>
    <t xml:space="preserve">12mm NYLON WEBBING </t>
  </si>
  <si>
    <t>JKT connection 
Neckline  (1)
Sleeves Connection(2)</t>
  </si>
  <si>
    <t>JKT connection 
Neckline  (1)
Sleeves connection(2)</t>
  </si>
  <si>
    <t>10mm PLASTIC SNAP</t>
  </si>
  <si>
    <t>DETAILS HOOD</t>
  </si>
  <si>
    <t>INSIDE ZIPPER CONNECTION</t>
  </si>
  <si>
    <t>CHIN GUARD</t>
  </si>
  <si>
    <t>BRUSH TRICOT 
REF: AM1378 ASIA FIT</t>
  </si>
  <si>
    <r>
      <t xml:space="preserve">NYLON  #3 </t>
    </r>
    <r>
      <rPr>
        <b/>
        <sz val="12"/>
        <rFont val="Calibri"/>
        <family val="2"/>
      </rPr>
      <t xml:space="preserve">- 1WAY -
</t>
    </r>
    <r>
      <rPr>
        <sz val="12"/>
        <rFont val="Calibri"/>
        <family val="2"/>
      </rPr>
      <t xml:space="preserve">Non separable -non lock - DROP PULLER </t>
    </r>
  </si>
  <si>
    <t xml:space="preserve">Inner pocket </t>
  </si>
  <si>
    <t>IA'</t>
  </si>
  <si>
    <r>
      <t xml:space="preserve">1/2 BOTTOM ROUND </t>
    </r>
    <r>
      <rPr>
        <sz val="12"/>
        <color indexed="10"/>
        <rFont val="Calibri"/>
        <family val="2"/>
      </rPr>
      <t>STRETCHED</t>
    </r>
  </si>
  <si>
    <t>LC'</t>
  </si>
  <si>
    <r>
      <t>1/2 CUFF WIDTH</t>
    </r>
    <r>
      <rPr>
        <sz val="12"/>
        <color indexed="10"/>
        <rFont val="Calibri"/>
        <family val="2"/>
      </rPr>
      <t xml:space="preserve"> STRETCHED</t>
    </r>
  </si>
  <si>
    <t>1/2 CENTER HOOD WIDTH</t>
  </si>
  <si>
    <r>
      <t xml:space="preserve">SIZE WOVEN LABEL MMG 
</t>
    </r>
    <r>
      <rPr>
        <b/>
        <sz val="14"/>
        <color rgb="FFFF0000"/>
        <rFont val="新細明體"/>
        <family val="2"/>
        <scheme val="minor"/>
      </rPr>
      <t>MEN ALPHA/TOP</t>
    </r>
  </si>
  <si>
    <t>LWS18-01</t>
  </si>
  <si>
    <t>EIS15U-XMSTP01</t>
  </si>
  <si>
    <t>clear</t>
  </si>
  <si>
    <t>Same style as LFV11412 without inner jacket</t>
  </si>
  <si>
    <t>Hold bottom sleeve hem with bartack on velcro</t>
  </si>
  <si>
    <t>Use snap 17mm i/o 12mm</t>
  </si>
  <si>
    <t>Increase hood collar height by 1,5cm</t>
  </si>
  <si>
    <t>Increase hood lenght on bottom by 1cm</t>
  </si>
  <si>
    <t>Move snap male part on front collar 1cm toward middle front</t>
  </si>
  <si>
    <r>
      <t xml:space="preserve">17mm  METAL SNAP  
</t>
    </r>
    <r>
      <rPr>
        <sz val="12"/>
        <rFont val="Calibri"/>
        <family val="2"/>
      </rPr>
      <t>(male &amp; female)  (NVISIBLE)</t>
    </r>
  </si>
  <si>
    <t>VE</t>
  </si>
  <si>
    <t>COLLAR HEIGHT ON FRONT HOOD</t>
  </si>
  <si>
    <t>Use Taffetas on front panel lining i/o mesh lining</t>
  </si>
  <si>
    <t>Go ahead for SMS, copy of outer Jacket of LFV11412</t>
  </si>
  <si>
    <t>Comment on 1st sample of LFV11412 OUTER JACKET the 17/05/2017</t>
  </si>
  <si>
    <t>SLEEVES LINING + HOOD + POCKET BAG + FRONT PANEL LINING</t>
  </si>
  <si>
    <t>TAFFETAS NYLON 210T</t>
  </si>
  <si>
    <r>
      <rPr>
        <b/>
        <sz val="12"/>
        <color indexed="10"/>
        <rFont val="Calibri"/>
        <family val="2"/>
      </rPr>
      <t xml:space="preserve">Zipper REVERSE # 5 </t>
    </r>
    <r>
      <rPr>
        <b/>
        <sz val="12"/>
        <rFont val="Calibri"/>
        <family val="2"/>
      </rPr>
      <t xml:space="preserve">- 1WAY - Non separable - non lock
</t>
    </r>
    <r>
      <rPr>
        <sz val="12"/>
        <rFont val="Calibri"/>
        <family val="2"/>
      </rPr>
      <t xml:space="preserve">SN52MAX
</t>
    </r>
  </si>
  <si>
    <t>HEATHER GREY</t>
  </si>
  <si>
    <t>BLACK 580</t>
  </si>
  <si>
    <t>ANTIC SILVER</t>
  </si>
  <si>
    <t>PLASTIC PEARL</t>
  </si>
  <si>
    <t>CP-A1</t>
  </si>
  <si>
    <t>MMG CORD STOPPER
20MM+SLIT</t>
  </si>
  <si>
    <t>VELCRO FEMALE velvet (rounded corner)
12x60mm</t>
  </si>
  <si>
    <t>Back bottom hood
Back bottom collar</t>
  </si>
  <si>
    <t>VELCRO MALE hook ( rounded corner)
12x60mm</t>
  </si>
  <si>
    <t>Top collar storage hood</t>
  </si>
  <si>
    <t>MAIN LABEL medium size</t>
  </si>
  <si>
    <t>LW034-E</t>
  </si>
  <si>
    <t>GREY</t>
  </si>
  <si>
    <t>NON WOVEN</t>
  </si>
  <si>
    <t>FLAPS + EMBROIDERIES BACKSIDE</t>
  </si>
  <si>
    <t>WHITE</t>
  </si>
  <si>
    <t>ECLIPSE BLUE
8598</t>
  </si>
  <si>
    <t>BURGUNDY
8606</t>
  </si>
  <si>
    <t>INK/NOIR</t>
  </si>
  <si>
    <t>BURGUNDY LAF</t>
  </si>
  <si>
    <t>CLEAR</t>
  </si>
  <si>
    <t>cord puller</t>
  </si>
  <si>
    <t>ZP072-E</t>
  </si>
  <si>
    <t>DRAGON TIMES</t>
  </si>
  <si>
    <r>
      <t>Front opening (1)</t>
    </r>
    <r>
      <rPr>
        <sz val="12"/>
        <rFont val="Calibri"/>
        <family val="2"/>
      </rPr>
      <t xml:space="preserve">
</t>
    </r>
  </si>
  <si>
    <t>NOIR</t>
  </si>
  <si>
    <t>AZUR BLUE</t>
  </si>
  <si>
    <t>Front pockets (2)
Chest pocket (1)</t>
  </si>
  <si>
    <t>SAPHIR</t>
  </si>
  <si>
    <t>SMU
MERCURY GREY
6912</t>
  </si>
  <si>
    <t>HEATHER GREY
4809</t>
  </si>
  <si>
    <t>GREY
301</t>
  </si>
  <si>
    <t>GREY/BLACK
TAPE : 301
TEETH : 580</t>
  </si>
  <si>
    <t>ECLIPSE BLUE
960</t>
  </si>
  <si>
    <t>ECLIPSE BLUE/AZUR BLUE
TAPE : 960
TEETH : 918</t>
  </si>
  <si>
    <t>ECLIPSE BLUE
TO539</t>
  </si>
  <si>
    <t>YF ZIPPER</t>
  </si>
  <si>
    <t>Bottom adjustment  (2)
Hood adjustment (2)
to hold stopper and cord</t>
  </si>
  <si>
    <t>LFV11420</t>
  </si>
  <si>
    <t>Comment  in Taipei the 14/07/2017</t>
  </si>
  <si>
    <t>Same as outer jacket of LFV11412</t>
  </si>
  <si>
    <t>Front hood &amp; collar flap (4)
Back hood removable system  (3)</t>
  </si>
  <si>
    <t xml:space="preserve">5mm POLYESTER WEBBING </t>
  </si>
  <si>
    <t>EIS15U-XMTRE01</t>
  </si>
  <si>
    <r>
      <t xml:space="preserve">Measures to follow for making 1st c/s </t>
    </r>
    <r>
      <rPr>
        <b/>
        <sz val="10"/>
        <color rgb="FFFF0000"/>
        <rFont val="Calibri"/>
        <family val="2"/>
      </rPr>
      <t>SIZE M</t>
    </r>
  </si>
  <si>
    <t>GREY
E414</t>
  </si>
  <si>
    <t>ECLIPSE BLUE
30055</t>
  </si>
  <si>
    <t>BURGUNDY
048</t>
  </si>
  <si>
    <t>BLACK/BURGUNDY
TAPE : 580
TEETH : 048</t>
  </si>
  <si>
    <t>SMU Mercury grey measured the 09/10/2017</t>
  </si>
  <si>
    <r>
      <t xml:space="preserve">Measures to follow for BULK </t>
    </r>
    <r>
      <rPr>
        <b/>
        <sz val="10"/>
        <color rgb="FFFF0000"/>
        <rFont val="Calibri"/>
        <family val="2"/>
      </rPr>
      <t>SMU</t>
    </r>
  </si>
  <si>
    <t>Comments on SMU color MERCURY GREY the 11/10/2017</t>
  </si>
  <si>
    <t>OK BULK SMU - same as outer jacket of LFV11412</t>
  </si>
  <si>
    <t>Comments on sms the 19/12/2017</t>
  </si>
  <si>
    <t>HANG TAG</t>
  </si>
  <si>
    <t>Hang tag corporate and climactive must be small # HT-394082-E &amp; HT394146-E</t>
  </si>
  <si>
    <t>On style HEATHER GREY, embroideries must be E414 i/o 40022</t>
  </si>
  <si>
    <t>On style ECLIPSE BLUE, embroideries colors must be tone one tone #30055 i/o 9134</t>
  </si>
  <si>
    <t>On style BURGUNDY, front zipper and pocket zipper colors must be # 048 i/o 527, connecting zipper inside must have teeth colors # 048 i/o 527</t>
  </si>
  <si>
    <t>OK BULK following comments</t>
  </si>
  <si>
    <t>COLORS</t>
  </si>
  <si>
    <t>SMALL
HT-394082-E</t>
  </si>
  <si>
    <t>SMALL
HT394146-E</t>
  </si>
  <si>
    <t>V1BULK</t>
  </si>
  <si>
    <t>大貨</t>
    <phoneticPr fontId="66" type="noConversion"/>
  </si>
  <si>
    <t>吊牌改為用#HT-394082-E (i/o #HT-394081-E)</t>
  </si>
  <si>
    <t>吊牌改為用#HT-394146-E (i/o #HT-394133-E)</t>
  </si>
  <si>
    <t>色組#4809, 繡花線色改為#E414</t>
    <phoneticPr fontId="75" type="noConversion"/>
  </si>
  <si>
    <t>色組#8598, 繡花線色改為#30055</t>
    <phoneticPr fontId="75" type="noConversion"/>
  </si>
  <si>
    <t>色組#8606, 門襟和側袋拉鍊顏色改為YKK#048, 內門襟拉鍊齒色改為YKK#048</t>
    <phoneticPr fontId="75" type="noConversion"/>
  </si>
  <si>
    <t>依以上修正後可進行大貨</t>
    <phoneticPr fontId="66" type="noConversion"/>
  </si>
  <si>
    <t>上胸寬(領肩點下15cm)</t>
  </si>
  <si>
    <t>1/2胸圍(腋點量)</t>
  </si>
  <si>
    <t>1/2腰圍(領肩點下44cm)</t>
  </si>
  <si>
    <t>1/2下襬(平量)</t>
  </si>
  <si>
    <t>前身長(領肩點量)</t>
  </si>
  <si>
    <t>單肩寬</t>
  </si>
  <si>
    <t>袖襱直量</t>
  </si>
  <si>
    <t>1/2袖寬(腋點垂直量)</t>
  </si>
  <si>
    <t>1/2肘寬(袖口上30cm)</t>
  </si>
  <si>
    <t>1/2袖口寬(平量)</t>
  </si>
  <si>
    <t>袖長(肩點量)</t>
  </si>
  <si>
    <t>後背寬(領肩點下15cm)</t>
  </si>
  <si>
    <t>後身長(後領圍中心量)</t>
  </si>
  <si>
    <t>領寬</t>
  </si>
  <si>
    <t>前領深</t>
  </si>
  <si>
    <t>下領圍(不含拉鍊)</t>
  </si>
  <si>
    <t>上領圍(不含拉鍊)</t>
  </si>
  <si>
    <t>後領高</t>
  </si>
  <si>
    <t>前領高</t>
  </si>
  <si>
    <t>帽中長</t>
  </si>
  <si>
    <t>1/2帽寬(領肩點上18cm)</t>
  </si>
  <si>
    <t>帽前高(開口處)</t>
  </si>
  <si>
    <t>帽前高(領肩點)</t>
  </si>
  <si>
    <t>門襟拉鍊長</t>
  </si>
  <si>
    <t>內門襟拉鍊長</t>
  </si>
  <si>
    <t>側袋開口長</t>
  </si>
  <si>
    <t>胸袋開口長</t>
  </si>
  <si>
    <t>側袋拉鍊長</t>
    <phoneticPr fontId="66" type="noConversion"/>
  </si>
  <si>
    <t>胸袋拉鍊長</t>
    <phoneticPr fontId="66" type="noConversion"/>
  </si>
  <si>
    <t>內胸袋開口長</t>
    <phoneticPr fontId="66" type="noConversion"/>
  </si>
  <si>
    <t>內胸袋拉鍊長</t>
    <phoneticPr fontId="6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</si>
</sst>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&quot; cm&quot;"/>
    <numFmt numFmtId="177" formatCode="#,##0&quot;cm&quot;"/>
  </numFmts>
  <fonts count="83" x14ac:knownFonts="1">
    <font>
      <sz val="9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0"/>
      <name val="Arial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4"/>
      <color indexed="10"/>
      <name val="Calibri"/>
      <family val="2"/>
    </font>
    <font>
      <sz val="9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b/>
      <sz val="9"/>
      <color rgb="FFFF0000"/>
      <name val="Comic Sans MS"/>
      <family val="4"/>
    </font>
    <font>
      <b/>
      <sz val="9"/>
      <color theme="1"/>
      <name val="新細明體"/>
      <family val="2"/>
      <scheme val="minor"/>
    </font>
    <font>
      <b/>
      <sz val="12"/>
      <color rgb="FFFF0000"/>
      <name val="新細明體"/>
      <family val="2"/>
      <scheme val="minor"/>
    </font>
    <font>
      <b/>
      <sz val="14"/>
      <color theme="1"/>
      <name val="新細明體"/>
      <family val="2"/>
      <scheme val="minor"/>
    </font>
    <font>
      <b/>
      <sz val="12"/>
      <color theme="1"/>
      <name val="新細明體"/>
      <family val="2"/>
      <scheme val="minor"/>
    </font>
    <font>
      <sz val="12"/>
      <color theme="1"/>
      <name val="新細明體"/>
      <family val="2"/>
      <scheme val="minor"/>
    </font>
    <font>
      <sz val="11"/>
      <name val="新細明體"/>
      <family val="2"/>
      <scheme val="minor"/>
    </font>
    <font>
      <b/>
      <sz val="8"/>
      <color rgb="FFFF0000"/>
      <name val="新細明體"/>
      <family val="2"/>
      <scheme val="minor"/>
    </font>
    <font>
      <b/>
      <sz val="8"/>
      <color theme="1"/>
      <name val="新細明體"/>
      <family val="2"/>
      <scheme val="minor"/>
    </font>
    <font>
      <b/>
      <sz val="9"/>
      <color theme="1"/>
      <name val="Comic Sans MS"/>
      <family val="4"/>
    </font>
    <font>
      <b/>
      <sz val="12"/>
      <name val="新細明體"/>
      <family val="2"/>
      <scheme val="minor"/>
    </font>
    <font>
      <b/>
      <sz val="10"/>
      <name val="新細明體"/>
      <family val="2"/>
      <scheme val="minor"/>
    </font>
    <font>
      <sz val="10"/>
      <color theme="1"/>
      <name val="新細明體"/>
      <family val="2"/>
      <scheme val="minor"/>
    </font>
    <font>
      <sz val="9"/>
      <name val="新細明體"/>
      <family val="2"/>
      <scheme val="minor"/>
    </font>
    <font>
      <b/>
      <sz val="20"/>
      <color theme="1"/>
      <name val="新細明體"/>
      <family val="2"/>
      <scheme val="minor"/>
    </font>
    <font>
      <b/>
      <sz val="20"/>
      <color rgb="FFFF0000"/>
      <name val="新細明體"/>
      <family val="2"/>
      <scheme val="minor"/>
    </font>
    <font>
      <b/>
      <sz val="16"/>
      <color rgb="FFFF0000"/>
      <name val="新細明體"/>
      <family val="2"/>
      <scheme val="minor"/>
    </font>
    <font>
      <b/>
      <sz val="14"/>
      <color rgb="FFFF0000"/>
      <name val="新細明體"/>
      <family val="2"/>
      <scheme val="minor"/>
    </font>
    <font>
      <sz val="12"/>
      <name val="新細明體"/>
      <family val="2"/>
      <scheme val="minor"/>
    </font>
    <font>
      <sz val="14"/>
      <color theme="1"/>
      <name val="新細明體"/>
      <family val="2"/>
      <scheme val="minor"/>
    </font>
    <font>
      <b/>
      <sz val="12"/>
      <color rgb="FF0000FF"/>
      <name val="新細明體"/>
      <family val="2"/>
      <scheme val="minor"/>
    </font>
    <font>
      <b/>
      <sz val="11"/>
      <color rgb="FF0000FF"/>
      <name val="新細明體"/>
      <family val="2"/>
      <scheme val="minor"/>
    </font>
    <font>
      <sz val="10"/>
      <name val="新細明體"/>
      <family val="2"/>
      <scheme val="minor"/>
    </font>
    <font>
      <sz val="12"/>
      <color rgb="FFFF0000"/>
      <name val="新細明體"/>
      <family val="2"/>
      <scheme val="minor"/>
    </font>
    <font>
      <b/>
      <sz val="12"/>
      <color rgb="FFFF0000"/>
      <name val="Calibri"/>
      <family val="2"/>
    </font>
    <font>
      <sz val="9"/>
      <color rgb="FFFF0000"/>
      <name val="新細明體"/>
      <family val="2"/>
      <scheme val="minor"/>
    </font>
    <font>
      <b/>
      <sz val="9"/>
      <color rgb="FF0000FF"/>
      <name val="新細明體"/>
      <family val="2"/>
      <scheme val="minor"/>
    </font>
    <font>
      <sz val="12"/>
      <name val="Calibri"/>
      <family val="2"/>
    </font>
    <font>
      <sz val="9"/>
      <color theme="0" tint="-0.499984740745262"/>
      <name val="新細明體"/>
      <family val="2"/>
      <scheme val="minor"/>
    </font>
    <font>
      <b/>
      <sz val="14"/>
      <color indexed="8"/>
      <name val="Calibri"/>
      <family val="2"/>
    </font>
    <font>
      <sz val="10"/>
      <name val="Calibri"/>
      <family val="2"/>
    </font>
    <font>
      <sz val="14"/>
      <name val="新細明體"/>
      <family val="2"/>
      <scheme val="minor"/>
    </font>
    <font>
      <b/>
      <sz val="9"/>
      <name val="新細明體"/>
      <family val="2"/>
      <scheme val="minor"/>
    </font>
    <font>
      <b/>
      <sz val="9"/>
      <color rgb="FFFF0000"/>
      <name val="新細明體"/>
      <family val="2"/>
      <scheme val="minor"/>
    </font>
    <font>
      <sz val="14"/>
      <color rgb="FFFF0000"/>
      <name val="新細明體"/>
      <family val="2"/>
      <scheme val="minor"/>
    </font>
    <font>
      <b/>
      <sz val="11"/>
      <color rgb="FFFF0000"/>
      <name val="新細明體"/>
      <family val="2"/>
      <scheme val="minor"/>
    </font>
    <font>
      <b/>
      <sz val="9"/>
      <color theme="0" tint="-0.499984740745262"/>
      <name val="新細明體"/>
      <family val="2"/>
      <scheme val="minor"/>
    </font>
    <font>
      <sz val="14"/>
      <color theme="0" tint="-0.499984740745262"/>
      <name val="新細明體"/>
      <family val="2"/>
      <scheme val="minor"/>
    </font>
    <font>
      <b/>
      <sz val="10"/>
      <color rgb="FFFF0000"/>
      <name val="Calibri"/>
      <family val="2"/>
    </font>
    <font>
      <b/>
      <sz val="14"/>
      <color rgb="FF0000FF"/>
      <name val="新細明體"/>
      <family val="2"/>
      <scheme val="minor"/>
    </font>
    <font>
      <b/>
      <sz val="10"/>
      <color rgb="FFFF0000"/>
      <name val="新細明體"/>
      <family val="2"/>
      <scheme val="minor"/>
    </font>
    <font>
      <b/>
      <sz val="16"/>
      <color theme="1"/>
      <name val="新細明體"/>
      <family val="2"/>
      <scheme val="minor"/>
    </font>
    <font>
      <b/>
      <sz val="14"/>
      <name val="新細明體"/>
      <family val="2"/>
      <scheme val="minor"/>
    </font>
    <font>
      <b/>
      <sz val="10"/>
      <name val="Calibri"/>
      <family val="2"/>
    </font>
    <font>
      <sz val="12"/>
      <color theme="1"/>
      <name val="Calibri"/>
      <family val="2"/>
    </font>
    <font>
      <b/>
      <sz val="14"/>
      <color theme="0" tint="-0.499984740745262"/>
      <name val="新細明體"/>
      <family val="2"/>
      <scheme val="minor"/>
    </font>
    <font>
      <u/>
      <sz val="14"/>
      <color theme="0" tint="-0.499984740745262"/>
      <name val="新細明體"/>
      <family val="2"/>
      <scheme val="minor"/>
    </font>
    <font>
      <u/>
      <sz val="14"/>
      <color rgb="FFFF0000"/>
      <name val="新細明體"/>
      <family val="2"/>
      <scheme val="minor"/>
    </font>
    <font>
      <b/>
      <u/>
      <sz val="14"/>
      <color rgb="FFFF0000"/>
      <name val="新細明體"/>
      <family val="2"/>
      <scheme val="minor"/>
    </font>
    <font>
      <sz val="9"/>
      <color theme="1" tint="0.499984740745262"/>
      <name val="新細明體"/>
      <family val="2"/>
      <scheme val="minor"/>
    </font>
    <font>
      <b/>
      <sz val="14"/>
      <color theme="1" tint="0.499984740745262"/>
      <name val="新細明體"/>
      <family val="2"/>
      <scheme val="minor"/>
    </font>
    <font>
      <sz val="14"/>
      <color theme="1" tint="0.499984740745262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22"/>
      <name val="新細明體"/>
      <family val="2"/>
      <scheme val="minor"/>
    </font>
    <font>
      <b/>
      <sz val="20"/>
      <color rgb="FFFF0000"/>
      <name val="Calibri"/>
      <family val="2"/>
    </font>
    <font>
      <b/>
      <sz val="26"/>
      <color rgb="FFFF0000"/>
      <name val="新細明體"/>
      <family val="2"/>
      <scheme val="minor"/>
    </font>
    <font>
      <b/>
      <sz val="26"/>
      <color rgb="FFFF0000"/>
      <name val="Calibri"/>
      <family val="2"/>
    </font>
    <font>
      <sz val="26"/>
      <name val="新細明體"/>
      <family val="2"/>
      <scheme val="minor"/>
    </font>
    <font>
      <sz val="26"/>
      <color theme="1"/>
      <name val="新細明體"/>
      <family val="2"/>
      <scheme val="minor"/>
    </font>
    <font>
      <sz val="26"/>
      <name val="Calibri"/>
      <family val="2"/>
    </font>
    <font>
      <b/>
      <sz val="2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b/>
      <sz val="26"/>
      <name val="新細明體"/>
      <family val="2"/>
      <scheme val="minor"/>
    </font>
    <font>
      <b/>
      <sz val="26"/>
      <name val="Calibri"/>
      <family val="2"/>
    </font>
    <font>
      <b/>
      <sz val="26"/>
      <color theme="0" tint="-0.499984740745262"/>
      <name val="新細明體"/>
      <family val="2"/>
      <scheme val="minor"/>
    </font>
    <font>
      <b/>
      <sz val="20"/>
      <name val="Calibri"/>
      <family val="2"/>
    </font>
    <font>
      <b/>
      <sz val="20"/>
      <color indexed="10"/>
      <name val="Calibri"/>
      <family val="2"/>
    </font>
    <font>
      <b/>
      <sz val="24"/>
      <name val="Calibri"/>
      <family val="2"/>
    </font>
    <font>
      <b/>
      <sz val="24"/>
      <name val="細明體"/>
      <family val="3"/>
      <charset val="136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3"/>
        <bgColor indexed="64"/>
      </patternFill>
    </fill>
  </fills>
  <borders count="5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</borders>
  <cellStyleXfs count="21">
    <xf numFmtId="0" fontId="0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13" fillId="0" borderId="0"/>
    <xf numFmtId="0" fontId="14" fillId="0" borderId="1" applyBorder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</cellStyleXfs>
  <cellXfs count="658">
    <xf numFmtId="0" fontId="0" fillId="0" borderId="0" xfId="0"/>
    <xf numFmtId="0" fontId="0" fillId="0" borderId="0" xfId="0" applyAlignment="1">
      <alignment vertical="center"/>
    </xf>
    <xf numFmtId="0" fontId="13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vertical="center"/>
    </xf>
    <xf numFmtId="0" fontId="17" fillId="0" borderId="0" xfId="0" applyFont="1" applyBorder="1" applyAlignment="1">
      <alignment vertical="center"/>
    </xf>
    <xf numFmtId="0" fontId="18" fillId="0" borderId="0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16" fillId="0" borderId="0" xfId="0" applyFont="1" applyBorder="1" applyAlignment="1">
      <alignment vertical="center"/>
    </xf>
    <xf numFmtId="0" fontId="21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vertical="center"/>
    </xf>
    <xf numFmtId="0" fontId="21" fillId="0" borderId="0" xfId="0" applyFont="1" applyBorder="1" applyAlignment="1">
      <alignment vertical="center" wrapText="1"/>
    </xf>
    <xf numFmtId="0" fontId="23" fillId="0" borderId="0" xfId="0" applyFont="1" applyBorder="1" applyAlignment="1">
      <alignment vertical="center"/>
    </xf>
    <xf numFmtId="0" fontId="24" fillId="3" borderId="4" xfId="0" applyFont="1" applyFill="1" applyBorder="1" applyAlignment="1">
      <alignment horizontal="center" vertical="center"/>
    </xf>
    <xf numFmtId="0" fontId="24" fillId="4" borderId="4" xfId="0" applyFont="1" applyFill="1" applyBorder="1" applyAlignment="1">
      <alignment horizontal="center" vertical="center"/>
    </xf>
    <xf numFmtId="0" fontId="20" fillId="0" borderId="0" xfId="0" applyFont="1" applyAlignment="1"/>
    <xf numFmtId="0" fontId="0" fillId="0" borderId="0" xfId="0" applyBorder="1"/>
    <xf numFmtId="0" fontId="15" fillId="0" borderId="0" xfId="0" applyFont="1" applyBorder="1" applyAlignment="1">
      <alignment vertical="center"/>
    </xf>
    <xf numFmtId="0" fontId="0" fillId="0" borderId="0" xfId="0" applyAlignment="1"/>
    <xf numFmtId="0" fontId="13" fillId="0" borderId="0" xfId="0" applyFont="1" applyAlignment="1"/>
    <xf numFmtId="0" fontId="19" fillId="0" borderId="7" xfId="0" applyFont="1" applyBorder="1" applyAlignment="1">
      <alignment vertical="center"/>
    </xf>
    <xf numFmtId="0" fontId="19" fillId="0" borderId="0" xfId="0" applyFont="1" applyBorder="1"/>
    <xf numFmtId="0" fontId="16" fillId="0" borderId="0" xfId="6" applyFont="1" applyBorder="1"/>
    <xf numFmtId="0" fontId="0" fillId="0" borderId="12" xfId="0" applyBorder="1" applyAlignment="1">
      <alignment vertical="center"/>
    </xf>
    <xf numFmtId="0" fontId="28" fillId="3" borderId="14" xfId="0" applyFont="1" applyFill="1" applyBorder="1" applyAlignment="1">
      <alignment horizontal="left" vertical="center" indent="8"/>
    </xf>
    <xf numFmtId="0" fontId="0" fillId="3" borderId="14" xfId="0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0" fontId="29" fillId="3" borderId="14" xfId="0" applyFont="1" applyFill="1" applyBorder="1" applyAlignment="1">
      <alignment horizontal="left" vertical="center" indent="1"/>
    </xf>
    <xf numFmtId="0" fontId="0" fillId="3" borderId="16" xfId="0" applyFill="1" applyBorder="1" applyAlignment="1">
      <alignment vertical="center"/>
    </xf>
    <xf numFmtId="0" fontId="0" fillId="3" borderId="12" xfId="0" applyFill="1" applyBorder="1" applyAlignment="1">
      <alignment vertical="center"/>
    </xf>
    <xf numFmtId="0" fontId="0" fillId="3" borderId="7" xfId="0" applyFill="1" applyBorder="1" applyAlignment="1">
      <alignment vertical="center"/>
    </xf>
    <xf numFmtId="0" fontId="19" fillId="0" borderId="12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2" xfId="0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28" fillId="3" borderId="7" xfId="0" applyFont="1" applyFill="1" applyBorder="1" applyAlignment="1">
      <alignment horizontal="left" vertical="center" indent="2"/>
    </xf>
    <xf numFmtId="0" fontId="19" fillId="0" borderId="8" xfId="0" applyFont="1" applyFill="1" applyBorder="1" applyAlignment="1">
      <alignment vertical="center"/>
    </xf>
    <xf numFmtId="0" fontId="19" fillId="0" borderId="3" xfId="0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18" fillId="0" borderId="18" xfId="0" applyFont="1" applyFill="1" applyBorder="1" applyAlignment="1">
      <alignment vertical="center"/>
    </xf>
    <xf numFmtId="0" fontId="18" fillId="0" borderId="19" xfId="0" applyFont="1" applyFill="1" applyBorder="1" applyAlignment="1">
      <alignment vertical="center"/>
    </xf>
    <xf numFmtId="14" fontId="16" fillId="0" borderId="20" xfId="0" applyNumberFormat="1" applyFont="1" applyFill="1" applyBorder="1" applyAlignment="1">
      <alignment vertical="center"/>
    </xf>
    <xf numFmtId="0" fontId="18" fillId="0" borderId="20" xfId="0" applyFont="1" applyFill="1" applyBorder="1" applyAlignment="1">
      <alignment vertical="center"/>
    </xf>
    <xf numFmtId="0" fontId="18" fillId="0" borderId="2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31" fillId="0" borderId="1" xfId="0" applyFont="1" applyFill="1" applyBorder="1" applyAlignment="1">
      <alignment horizontal="left" vertical="center" indent="16"/>
    </xf>
    <xf numFmtId="0" fontId="31" fillId="0" borderId="1" xfId="0" applyFont="1" applyFill="1" applyBorder="1" applyAlignment="1">
      <alignment horizontal="left" vertical="center"/>
    </xf>
    <xf numFmtId="0" fontId="17" fillId="0" borderId="22" xfId="0" applyFont="1" applyFill="1" applyBorder="1" applyAlignment="1">
      <alignment vertical="center"/>
    </xf>
    <xf numFmtId="0" fontId="0" fillId="3" borderId="23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29" fillId="3" borderId="1" xfId="0" applyFont="1" applyFill="1" applyBorder="1" applyAlignment="1">
      <alignment horizontal="left" vertical="center" indent="1"/>
    </xf>
    <xf numFmtId="0" fontId="0" fillId="3" borderId="22" xfId="0" applyFill="1" applyBorder="1" applyAlignment="1">
      <alignment vertical="center"/>
    </xf>
    <xf numFmtId="0" fontId="17" fillId="0" borderId="18" xfId="0" applyFont="1" applyBorder="1" applyAlignment="1">
      <alignment vertical="center"/>
    </xf>
    <xf numFmtId="0" fontId="31" fillId="0" borderId="18" xfId="0" applyFont="1" applyBorder="1" applyAlignment="1">
      <alignment horizontal="left" vertical="center"/>
    </xf>
    <xf numFmtId="0" fontId="17" fillId="0" borderId="19" xfId="0" applyFont="1" applyBorder="1" applyAlignment="1">
      <alignment vertical="center"/>
    </xf>
    <xf numFmtId="0" fontId="18" fillId="0" borderId="18" xfId="0" applyFont="1" applyBorder="1" applyAlignment="1">
      <alignment vertical="center"/>
    </xf>
    <xf numFmtId="0" fontId="16" fillId="0" borderId="18" xfId="0" applyFont="1" applyBorder="1" applyAlignment="1">
      <alignment vertical="center"/>
    </xf>
    <xf numFmtId="14" fontId="16" fillId="0" borderId="20" xfId="0" applyNumberFormat="1" applyFont="1" applyBorder="1" applyAlignment="1">
      <alignment vertical="center"/>
    </xf>
    <xf numFmtId="0" fontId="18" fillId="0" borderId="20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31" fillId="0" borderId="18" xfId="0" applyFont="1" applyBorder="1" applyAlignment="1">
      <alignment horizontal="left" vertical="center" indent="2"/>
    </xf>
    <xf numFmtId="0" fontId="15" fillId="0" borderId="17" xfId="0" applyFont="1" applyBorder="1" applyAlignment="1">
      <alignment vertical="center"/>
    </xf>
    <xf numFmtId="0" fontId="15" fillId="0" borderId="18" xfId="0" applyFont="1" applyBorder="1" applyAlignment="1">
      <alignment vertical="center"/>
    </xf>
    <xf numFmtId="0" fontId="15" fillId="0" borderId="24" xfId="0" applyFont="1" applyBorder="1" applyAlignment="1">
      <alignment vertical="center"/>
    </xf>
    <xf numFmtId="0" fontId="15" fillId="0" borderId="20" xfId="0" applyFont="1" applyBorder="1" applyAlignment="1">
      <alignment vertical="center"/>
    </xf>
    <xf numFmtId="0" fontId="15" fillId="0" borderId="19" xfId="0" applyFont="1" applyBorder="1" applyAlignment="1">
      <alignment vertical="center"/>
    </xf>
    <xf numFmtId="0" fontId="15" fillId="0" borderId="21" xfId="0" applyFont="1" applyBorder="1" applyAlignment="1">
      <alignment vertical="center"/>
    </xf>
    <xf numFmtId="0" fontId="19" fillId="0" borderId="18" xfId="0" applyFont="1" applyBorder="1" applyAlignment="1">
      <alignment vertical="center"/>
    </xf>
    <xf numFmtId="0" fontId="18" fillId="0" borderId="18" xfId="0" applyFont="1" applyBorder="1" applyAlignment="1"/>
    <xf numFmtId="0" fontId="15" fillId="0" borderId="18" xfId="0" applyFont="1" applyBorder="1" applyAlignment="1"/>
    <xf numFmtId="0" fontId="18" fillId="0" borderId="20" xfId="0" applyFont="1" applyBorder="1" applyAlignment="1"/>
    <xf numFmtId="0" fontId="15" fillId="0" borderId="20" xfId="0" applyFont="1" applyBorder="1" applyAlignment="1"/>
    <xf numFmtId="0" fontId="24" fillId="0" borderId="20" xfId="0" applyFont="1" applyFill="1" applyBorder="1" applyAlignment="1">
      <alignment vertical="center"/>
    </xf>
    <xf numFmtId="0" fontId="18" fillId="3" borderId="0" xfId="0" applyFont="1" applyFill="1" applyBorder="1" applyAlignment="1">
      <alignment vertical="center"/>
    </xf>
    <xf numFmtId="0" fontId="28" fillId="3" borderId="14" xfId="0" applyFont="1" applyFill="1" applyBorder="1" applyAlignment="1">
      <alignment horizontal="left" vertical="center" indent="12"/>
    </xf>
    <xf numFmtId="0" fontId="17" fillId="0" borderId="1" xfId="0" applyFont="1" applyBorder="1" applyAlignment="1">
      <alignment vertical="center"/>
    </xf>
    <xf numFmtId="0" fontId="31" fillId="0" borderId="1" xfId="0" applyFont="1" applyBorder="1" applyAlignment="1">
      <alignment horizontal="left" vertical="center" indent="16"/>
    </xf>
    <xf numFmtId="0" fontId="31" fillId="0" borderId="1" xfId="0" applyFont="1" applyBorder="1" applyAlignment="1">
      <alignment horizontal="left" vertical="center"/>
    </xf>
    <xf numFmtId="0" fontId="17" fillId="0" borderId="22" xfId="0" applyFont="1" applyBorder="1" applyAlignment="1">
      <alignment vertical="center"/>
    </xf>
    <xf numFmtId="0" fontId="24" fillId="0" borderId="20" xfId="0" applyFont="1" applyBorder="1" applyAlignment="1">
      <alignment horizontal="left" vertical="center"/>
    </xf>
    <xf numFmtId="0" fontId="17" fillId="0" borderId="23" xfId="0" applyFont="1" applyBorder="1" applyAlignment="1">
      <alignment vertical="center"/>
    </xf>
    <xf numFmtId="0" fontId="31" fillId="0" borderId="22" xfId="0" applyFont="1" applyBorder="1" applyAlignment="1">
      <alignment horizontal="left" vertical="center"/>
    </xf>
    <xf numFmtId="176" fontId="32" fillId="0" borderId="5" xfId="0" applyNumberFormat="1" applyFont="1" applyBorder="1" applyAlignment="1">
      <alignment horizontal="center" vertical="center"/>
    </xf>
    <xf numFmtId="0" fontId="32" fillId="0" borderId="0" xfId="0" applyFont="1" applyAlignment="1">
      <alignment vertical="center"/>
    </xf>
    <xf numFmtId="0" fontId="19" fillId="0" borderId="5" xfId="0" applyFont="1" applyBorder="1" applyAlignment="1">
      <alignment vertical="center"/>
    </xf>
    <xf numFmtId="0" fontId="16" fillId="0" borderId="0" xfId="0" applyFont="1" applyBorder="1" applyAlignment="1">
      <alignment vertical="center" wrapText="1"/>
    </xf>
    <xf numFmtId="0" fontId="19" fillId="0" borderId="0" xfId="0" applyFont="1" applyAlignment="1">
      <alignment vertical="center"/>
    </xf>
    <xf numFmtId="0" fontId="24" fillId="3" borderId="18" xfId="0" applyFont="1" applyFill="1" applyBorder="1" applyAlignment="1">
      <alignment vertical="center"/>
    </xf>
    <xf numFmtId="0" fontId="24" fillId="3" borderId="6" xfId="0" applyFont="1" applyFill="1" applyBorder="1" applyAlignment="1">
      <alignment vertical="center"/>
    </xf>
    <xf numFmtId="0" fontId="32" fillId="0" borderId="28" xfId="0" applyFont="1" applyBorder="1" applyAlignment="1">
      <alignment horizontal="center" vertical="center"/>
    </xf>
    <xf numFmtId="0" fontId="32" fillId="0" borderId="28" xfId="0" applyFont="1" applyBorder="1" applyAlignment="1">
      <alignment vertical="center"/>
    </xf>
    <xf numFmtId="0" fontId="19" fillId="0" borderId="29" xfId="0" applyFont="1" applyBorder="1" applyAlignment="1">
      <alignment vertical="center"/>
    </xf>
    <xf numFmtId="176" fontId="32" fillId="0" borderId="29" xfId="0" applyNumberFormat="1" applyFont="1" applyBorder="1" applyAlignment="1">
      <alignment horizontal="center" vertical="center"/>
    </xf>
    <xf numFmtId="0" fontId="32" fillId="0" borderId="29" xfId="0" applyFont="1" applyBorder="1" applyAlignment="1">
      <alignment vertical="center"/>
    </xf>
    <xf numFmtId="177" fontId="24" fillId="0" borderId="5" xfId="0" applyNumberFormat="1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/>
    <xf numFmtId="0" fontId="19" fillId="0" borderId="0" xfId="0" applyFont="1"/>
    <xf numFmtId="0" fontId="0" fillId="3" borderId="16" xfId="0" applyFont="1" applyFill="1" applyBorder="1" applyAlignment="1">
      <alignment vertical="center"/>
    </xf>
    <xf numFmtId="0" fontId="0" fillId="3" borderId="1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9" fillId="3" borderId="14" xfId="0" applyFont="1" applyFill="1" applyBorder="1" applyAlignment="1">
      <alignment vertical="center"/>
    </xf>
    <xf numFmtId="0" fontId="34" fillId="0" borderId="18" xfId="0" applyFont="1" applyBorder="1" applyAlignment="1">
      <alignment vertical="center"/>
    </xf>
    <xf numFmtId="0" fontId="34" fillId="0" borderId="18" xfId="0" applyFont="1" applyBorder="1" applyAlignment="1">
      <alignment horizontal="left" vertical="center" indent="1"/>
    </xf>
    <xf numFmtId="0" fontId="34" fillId="0" borderId="20" xfId="0" applyFont="1" applyFill="1" applyBorder="1" applyAlignment="1">
      <alignment horizontal="left" vertical="center"/>
    </xf>
    <xf numFmtId="0" fontId="34" fillId="0" borderId="19" xfId="0" applyFont="1" applyFill="1" applyBorder="1" applyAlignment="1">
      <alignment horizontal="left" vertical="center"/>
    </xf>
    <xf numFmtId="0" fontId="34" fillId="0" borderId="19" xfId="0" applyFont="1" applyBorder="1" applyAlignment="1">
      <alignment horizontal="left" vertical="center" indent="1"/>
    </xf>
    <xf numFmtId="0" fontId="34" fillId="0" borderId="20" xfId="0" applyFont="1" applyBorder="1" applyAlignment="1">
      <alignment vertical="center"/>
    </xf>
    <xf numFmtId="0" fontId="18" fillId="0" borderId="24" xfId="0" applyFont="1" applyFill="1" applyBorder="1" applyAlignment="1">
      <alignment horizontal="left" vertical="center" indent="1"/>
    </xf>
    <xf numFmtId="0" fontId="17" fillId="0" borderId="1" xfId="0" applyFont="1" applyBorder="1" applyAlignment="1">
      <alignment horizontal="left" vertical="center" indent="2"/>
    </xf>
    <xf numFmtId="0" fontId="16" fillId="0" borderId="7" xfId="0" applyFont="1" applyBorder="1" applyAlignment="1">
      <alignment vertical="center"/>
    </xf>
    <xf numFmtId="0" fontId="19" fillId="0" borderId="0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2" fillId="0" borderId="32" xfId="0" applyFont="1" applyBorder="1" applyAlignment="1">
      <alignment horizontal="center" vertical="center"/>
    </xf>
    <xf numFmtId="0" fontId="32" fillId="0" borderId="31" xfId="0" applyFont="1" applyBorder="1" applyAlignment="1">
      <alignment horizontal="left" vertical="center" indent="1"/>
    </xf>
    <xf numFmtId="0" fontId="17" fillId="0" borderId="33" xfId="0" applyFont="1" applyBorder="1" applyAlignment="1">
      <alignment horizontal="center" vertical="center"/>
    </xf>
    <xf numFmtId="0" fontId="0" fillId="0" borderId="12" xfId="0" applyFont="1" applyBorder="1" applyAlignment="1">
      <alignment vertical="center"/>
    </xf>
    <xf numFmtId="0" fontId="32" fillId="0" borderId="18" xfId="0" applyFont="1" applyBorder="1" applyAlignment="1">
      <alignment horizontal="center" vertical="center"/>
    </xf>
    <xf numFmtId="0" fontId="19" fillId="0" borderId="20" xfId="0" applyFont="1" applyBorder="1" applyAlignment="1">
      <alignment vertical="center"/>
    </xf>
    <xf numFmtId="0" fontId="32" fillId="0" borderId="20" xfId="0" applyFont="1" applyBorder="1" applyAlignment="1">
      <alignment horizontal="center" vertical="center"/>
    </xf>
    <xf numFmtId="0" fontId="0" fillId="3" borderId="18" xfId="0" applyFill="1" applyBorder="1" applyAlignment="1">
      <alignment vertical="center"/>
    </xf>
    <xf numFmtId="0" fontId="32" fillId="0" borderId="6" xfId="0" applyFont="1" applyBorder="1" applyAlignment="1">
      <alignment horizontal="left" vertical="center" indent="1"/>
    </xf>
    <xf numFmtId="0" fontId="32" fillId="0" borderId="6" xfId="0" applyFont="1" applyBorder="1" applyAlignment="1">
      <alignment horizontal="center" vertical="center"/>
    </xf>
    <xf numFmtId="0" fontId="31" fillId="0" borderId="18" xfId="0" applyFont="1" applyBorder="1" applyAlignment="1">
      <alignment horizontal="left" vertical="center" indent="30"/>
    </xf>
    <xf numFmtId="0" fontId="17" fillId="0" borderId="1" xfId="0" applyFont="1" applyFill="1" applyBorder="1" applyAlignment="1">
      <alignment horizontal="left" vertical="center" indent="1"/>
    </xf>
    <xf numFmtId="0" fontId="31" fillId="0" borderId="23" xfId="0" applyFont="1" applyFill="1" applyBorder="1" applyAlignment="1">
      <alignment horizontal="left" vertical="center" indent="1"/>
    </xf>
    <xf numFmtId="0" fontId="24" fillId="0" borderId="18" xfId="0" applyFont="1" applyFill="1" applyBorder="1" applyAlignment="1">
      <alignment horizontal="left" vertical="center" indent="1"/>
    </xf>
    <xf numFmtId="0" fontId="24" fillId="0" borderId="20" xfId="0" applyFont="1" applyFill="1" applyBorder="1" applyAlignment="1">
      <alignment horizontal="left" vertical="center" indent="1"/>
    </xf>
    <xf numFmtId="0" fontId="18" fillId="0" borderId="24" xfId="0" applyFont="1" applyBorder="1" applyAlignment="1">
      <alignment horizontal="left" vertical="center" indent="1"/>
    </xf>
    <xf numFmtId="0" fontId="32" fillId="0" borderId="5" xfId="0" applyFont="1" applyBorder="1" applyAlignment="1">
      <alignment horizontal="left" vertical="center" indent="1"/>
    </xf>
    <xf numFmtId="0" fontId="31" fillId="0" borderId="23" xfId="0" applyFont="1" applyBorder="1" applyAlignment="1">
      <alignment horizontal="left" vertical="center" indent="1"/>
    </xf>
    <xf numFmtId="0" fontId="19" fillId="0" borderId="31" xfId="0" applyFont="1" applyBorder="1" applyAlignment="1">
      <alignment vertical="center"/>
    </xf>
    <xf numFmtId="0" fontId="32" fillId="0" borderId="31" xfId="0" applyFont="1" applyBorder="1" applyAlignment="1">
      <alignment horizontal="center" vertical="center"/>
    </xf>
    <xf numFmtId="0" fontId="32" fillId="0" borderId="32" xfId="0" applyFont="1" applyBorder="1" applyAlignment="1">
      <alignment vertical="center"/>
    </xf>
    <xf numFmtId="0" fontId="32" fillId="0" borderId="5" xfId="0" applyFont="1" applyFill="1" applyBorder="1" applyAlignment="1">
      <alignment horizontal="center" vertical="center" wrapText="1"/>
    </xf>
    <xf numFmtId="0" fontId="32" fillId="0" borderId="5" xfId="0" applyFont="1" applyFill="1" applyBorder="1" applyAlignment="1">
      <alignment horizontal="left" vertical="center" indent="1"/>
    </xf>
    <xf numFmtId="0" fontId="32" fillId="0" borderId="5" xfId="0" applyFont="1" applyFill="1" applyBorder="1" applyAlignment="1">
      <alignment horizontal="center" vertical="center"/>
    </xf>
    <xf numFmtId="0" fontId="19" fillId="0" borderId="2" xfId="0" applyFont="1" applyBorder="1"/>
    <xf numFmtId="0" fontId="19" fillId="0" borderId="3" xfId="0" applyFont="1" applyBorder="1"/>
    <xf numFmtId="0" fontId="18" fillId="0" borderId="0" xfId="0" applyFont="1" applyFill="1" applyBorder="1" applyAlignment="1">
      <alignment vertical="center" wrapText="1"/>
    </xf>
    <xf numFmtId="0" fontId="32" fillId="0" borderId="5" xfId="0" applyFont="1" applyBorder="1" applyAlignment="1">
      <alignment vertical="center"/>
    </xf>
    <xf numFmtId="0" fontId="32" fillId="0" borderId="4" xfId="0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/>
    <xf numFmtId="0" fontId="19" fillId="0" borderId="6" xfId="0" applyFont="1" applyBorder="1" applyAlignment="1">
      <alignment vertical="center"/>
    </xf>
    <xf numFmtId="0" fontId="0" fillId="0" borderId="2" xfId="0" applyFont="1" applyBorder="1"/>
    <xf numFmtId="0" fontId="0" fillId="0" borderId="3" xfId="0" applyFont="1" applyBorder="1"/>
    <xf numFmtId="0" fontId="32" fillId="0" borderId="5" xfId="0" applyFont="1" applyBorder="1" applyAlignment="1">
      <alignment horizontal="center" vertical="center"/>
    </xf>
    <xf numFmtId="0" fontId="32" fillId="0" borderId="5" xfId="0" applyFont="1" applyBorder="1" applyAlignment="1">
      <alignment horizontal="center" vertical="center" wrapText="1"/>
    </xf>
    <xf numFmtId="14" fontId="18" fillId="0" borderId="20" xfId="0" applyNumberFormat="1" applyFont="1" applyBorder="1" applyAlignment="1">
      <alignment vertical="center"/>
    </xf>
    <xf numFmtId="0" fontId="0" fillId="3" borderId="5" xfId="0" applyFill="1" applyBorder="1" applyAlignment="1">
      <alignment vertical="center"/>
    </xf>
    <xf numFmtId="0" fontId="36" fillId="0" borderId="5" xfId="0" applyFont="1" applyBorder="1" applyAlignment="1">
      <alignment horizontal="center" vertical="center"/>
    </xf>
    <xf numFmtId="0" fontId="24" fillId="3" borderId="4" xfId="0" applyFont="1" applyFill="1" applyBorder="1" applyAlignment="1">
      <alignment horizontal="center" vertical="center" wrapText="1"/>
    </xf>
    <xf numFmtId="176" fontId="32" fillId="0" borderId="26" xfId="0" applyNumberFormat="1" applyFont="1" applyBorder="1" applyAlignment="1">
      <alignment horizontal="center" vertical="center"/>
    </xf>
    <xf numFmtId="0" fontId="36" fillId="0" borderId="5" xfId="0" applyFont="1" applyFill="1" applyBorder="1" applyAlignment="1">
      <alignment horizontal="center" vertical="center"/>
    </xf>
    <xf numFmtId="14" fontId="18" fillId="0" borderId="20" xfId="0" applyNumberFormat="1" applyFont="1" applyBorder="1" applyAlignment="1">
      <alignment horizontal="left" vertical="center"/>
    </xf>
    <xf numFmtId="177" fontId="32" fillId="0" borderId="5" xfId="0" applyNumberFormat="1" applyFont="1" applyFill="1" applyBorder="1" applyAlignment="1">
      <alignment horizontal="center" vertical="center"/>
    </xf>
    <xf numFmtId="0" fontId="24" fillId="0" borderId="18" xfId="0" applyFont="1" applyFill="1" applyBorder="1" applyAlignment="1">
      <alignment horizontal="left" vertical="center" indent="1"/>
    </xf>
    <xf numFmtId="0" fontId="19" fillId="0" borderId="26" xfId="0" applyFont="1" applyFill="1" applyBorder="1" applyAlignment="1">
      <alignment horizontal="center" vertical="center" wrapText="1"/>
    </xf>
    <xf numFmtId="0" fontId="17" fillId="3" borderId="0" xfId="0" applyFont="1" applyFill="1" applyBorder="1" applyAlignment="1">
      <alignment vertical="center"/>
    </xf>
    <xf numFmtId="0" fontId="13" fillId="3" borderId="0" xfId="0" applyFont="1" applyFill="1" applyBorder="1" applyAlignment="1">
      <alignment vertical="center"/>
    </xf>
    <xf numFmtId="0" fontId="19" fillId="3" borderId="13" xfId="0" applyFont="1" applyFill="1" applyBorder="1" applyAlignment="1">
      <alignment vertical="center"/>
    </xf>
    <xf numFmtId="0" fontId="18" fillId="3" borderId="4" xfId="0" applyFont="1" applyFill="1" applyBorder="1" applyAlignment="1">
      <alignment horizontal="center" vertical="center"/>
    </xf>
    <xf numFmtId="0" fontId="25" fillId="3" borderId="4" xfId="0" applyFont="1" applyFill="1" applyBorder="1" applyAlignment="1">
      <alignment horizontal="center" vertical="center"/>
    </xf>
    <xf numFmtId="0" fontId="31" fillId="0" borderId="17" xfId="0" applyFont="1" applyBorder="1" applyAlignment="1">
      <alignment horizontal="left" vertical="center"/>
    </xf>
    <xf numFmtId="0" fontId="24" fillId="0" borderId="24" xfId="0" applyFont="1" applyBorder="1" applyAlignment="1">
      <alignment horizontal="left" vertical="center"/>
    </xf>
    <xf numFmtId="0" fontId="16" fillId="0" borderId="35" xfId="0" applyFont="1" applyBorder="1" applyAlignment="1">
      <alignment vertical="center" wrapText="1"/>
    </xf>
    <xf numFmtId="0" fontId="24" fillId="3" borderId="25" xfId="0" applyFont="1" applyFill="1" applyBorder="1" applyAlignment="1">
      <alignment vertical="center"/>
    </xf>
    <xf numFmtId="0" fontId="24" fillId="3" borderId="39" xfId="0" applyFont="1" applyFill="1" applyBorder="1" applyAlignment="1">
      <alignment horizontal="center" vertical="center"/>
    </xf>
    <xf numFmtId="176" fontId="32" fillId="0" borderId="19" xfId="0" applyNumberFormat="1" applyFont="1" applyBorder="1" applyAlignment="1">
      <alignment horizontal="center" vertical="center"/>
    </xf>
    <xf numFmtId="177" fontId="32" fillId="0" borderId="35" xfId="0" applyNumberFormat="1" applyFont="1" applyFill="1" applyBorder="1" applyAlignment="1">
      <alignment horizontal="center" vertical="center"/>
    </xf>
    <xf numFmtId="0" fontId="32" fillId="0" borderId="35" xfId="0" applyFont="1" applyBorder="1" applyAlignment="1">
      <alignment vertical="center"/>
    </xf>
    <xf numFmtId="176" fontId="32" fillId="0" borderId="35" xfId="0" applyNumberFormat="1" applyFont="1" applyBorder="1" applyAlignment="1">
      <alignment horizontal="center" vertical="center"/>
    </xf>
    <xf numFmtId="0" fontId="32" fillId="5" borderId="24" xfId="0" applyFont="1" applyFill="1" applyBorder="1" applyAlignment="1">
      <alignment horizontal="left" vertical="center"/>
    </xf>
    <xf numFmtId="0" fontId="32" fillId="5" borderId="20" xfId="0" applyFont="1" applyFill="1" applyBorder="1" applyAlignment="1">
      <alignment horizontal="left" vertical="center"/>
    </xf>
    <xf numFmtId="0" fontId="32" fillId="5" borderId="36" xfId="0" applyFont="1" applyFill="1" applyBorder="1" applyAlignment="1">
      <alignment vertical="center"/>
    </xf>
    <xf numFmtId="0" fontId="32" fillId="0" borderId="28" xfId="0" applyFont="1" applyBorder="1" applyAlignment="1">
      <alignment horizontal="center" vertical="center" wrapText="1"/>
    </xf>
    <xf numFmtId="177" fontId="24" fillId="0" borderId="28" xfId="0" applyNumberFormat="1" applyFont="1" applyBorder="1" applyAlignment="1">
      <alignment horizontal="center" vertical="center"/>
    </xf>
    <xf numFmtId="0" fontId="32" fillId="0" borderId="37" xfId="0" applyFont="1" applyBorder="1" applyAlignment="1">
      <alignment vertical="center"/>
    </xf>
    <xf numFmtId="0" fontId="32" fillId="0" borderId="40" xfId="0" applyFont="1" applyBorder="1" applyAlignment="1">
      <alignment vertical="center"/>
    </xf>
    <xf numFmtId="0" fontId="18" fillId="3" borderId="2" xfId="0" applyFont="1" applyFill="1" applyBorder="1" applyAlignment="1">
      <alignment horizontal="left" vertical="center" indent="25"/>
    </xf>
    <xf numFmtId="0" fontId="18" fillId="3" borderId="9" xfId="0" applyFont="1" applyFill="1" applyBorder="1" applyAlignment="1">
      <alignment vertical="center"/>
    </xf>
    <xf numFmtId="0" fontId="18" fillId="3" borderId="10" xfId="0" applyFont="1" applyFill="1" applyBorder="1" applyAlignment="1">
      <alignment horizontal="left" vertical="center" indent="12"/>
    </xf>
    <xf numFmtId="0" fontId="16" fillId="3" borderId="10" xfId="0" applyFont="1" applyFill="1" applyBorder="1" applyAlignment="1">
      <alignment horizontal="left" vertical="center"/>
    </xf>
    <xf numFmtId="0" fontId="18" fillId="3" borderId="10" xfId="0" applyFont="1" applyFill="1" applyBorder="1" applyAlignment="1">
      <alignment vertical="center"/>
    </xf>
    <xf numFmtId="0" fontId="18" fillId="3" borderId="11" xfId="0" applyFont="1" applyFill="1" applyBorder="1" applyAlignment="1">
      <alignment vertical="center"/>
    </xf>
    <xf numFmtId="0" fontId="25" fillId="6" borderId="44" xfId="0" applyFont="1" applyFill="1" applyBorder="1" applyAlignment="1">
      <alignment horizontal="center" vertical="center"/>
    </xf>
    <xf numFmtId="0" fontId="36" fillId="2" borderId="42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vertical="center"/>
    </xf>
    <xf numFmtId="0" fontId="17" fillId="0" borderId="46" xfId="0" applyFont="1" applyBorder="1" applyAlignment="1">
      <alignment horizontal="center" vertical="center"/>
    </xf>
    <xf numFmtId="0" fontId="17" fillId="0" borderId="47" xfId="0" applyFont="1" applyBorder="1" applyAlignment="1">
      <alignment horizontal="center" vertical="center"/>
    </xf>
    <xf numFmtId="0" fontId="18" fillId="0" borderId="24" xfId="0" applyFont="1" applyBorder="1" applyAlignment="1">
      <alignment vertical="center"/>
    </xf>
    <xf numFmtId="0" fontId="34" fillId="0" borderId="19" xfId="0" applyFont="1" applyBorder="1" applyAlignment="1">
      <alignment horizontal="left" vertical="center"/>
    </xf>
    <xf numFmtId="0" fontId="35" fillId="0" borderId="18" xfId="0" applyFont="1" applyBorder="1" applyAlignment="1">
      <alignment horizontal="left" vertical="center"/>
    </xf>
    <xf numFmtId="0" fontId="30" fillId="3" borderId="0" xfId="2" applyFont="1" applyFill="1" applyBorder="1" applyAlignment="1" applyProtection="1">
      <alignment horizontal="center" vertical="center"/>
      <protection locked="0"/>
    </xf>
    <xf numFmtId="0" fontId="17" fillId="4" borderId="23" xfId="0" applyFont="1" applyFill="1" applyBorder="1" applyAlignment="1">
      <alignment horizontal="left" vertical="center"/>
    </xf>
    <xf numFmtId="0" fontId="17" fillId="4" borderId="1" xfId="0" applyFont="1" applyFill="1" applyBorder="1" applyAlignment="1">
      <alignment vertical="center"/>
    </xf>
    <xf numFmtId="0" fontId="13" fillId="4" borderId="1" xfId="0" applyFont="1" applyFill="1" applyBorder="1" applyAlignment="1">
      <alignment vertical="center"/>
    </xf>
    <xf numFmtId="0" fontId="16" fillId="4" borderId="1" xfId="0" applyFont="1" applyFill="1" applyBorder="1" applyAlignment="1">
      <alignment vertical="center"/>
    </xf>
    <xf numFmtId="0" fontId="26" fillId="4" borderId="1" xfId="0" applyFont="1" applyFill="1" applyBorder="1" applyAlignment="1">
      <alignment vertical="center"/>
    </xf>
    <xf numFmtId="0" fontId="21" fillId="4" borderId="22" xfId="0" applyFont="1" applyFill="1" applyBorder="1" applyAlignment="1">
      <alignment vertical="center" wrapText="1"/>
    </xf>
    <xf numFmtId="0" fontId="0" fillId="3" borderId="29" xfId="0" applyFill="1" applyBorder="1" applyAlignment="1">
      <alignment vertical="center"/>
    </xf>
    <xf numFmtId="0" fontId="40" fillId="0" borderId="21" xfId="0" applyFont="1" applyFill="1" applyBorder="1" applyAlignment="1">
      <alignment horizontal="left" vertical="center"/>
    </xf>
    <xf numFmtId="0" fontId="41" fillId="0" borderId="0" xfId="0" applyFont="1" applyAlignment="1">
      <alignment vertical="center"/>
    </xf>
    <xf numFmtId="177" fontId="10" fillId="0" borderId="5" xfId="0" applyNumberFormat="1" applyFont="1" applyBorder="1" applyAlignment="1">
      <alignment horizontal="center" vertical="center"/>
    </xf>
    <xf numFmtId="0" fontId="41" fillId="0" borderId="5" xfId="0" applyFont="1" applyFill="1" applyBorder="1" applyAlignment="1">
      <alignment horizontal="center" vertical="center" wrapText="1"/>
    </xf>
    <xf numFmtId="0" fontId="32" fillId="0" borderId="5" xfId="0" applyFont="1" applyBorder="1" applyAlignment="1">
      <alignment horizontal="left" vertical="center" wrapText="1" indent="1"/>
    </xf>
    <xf numFmtId="0" fontId="18" fillId="3" borderId="25" xfId="0" applyFont="1" applyFill="1" applyBorder="1" applyAlignment="1">
      <alignment horizontal="left" vertical="center" indent="1"/>
    </xf>
    <xf numFmtId="0" fontId="0" fillId="3" borderId="6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18" fillId="3" borderId="17" xfId="0" applyFont="1" applyFill="1" applyBorder="1" applyAlignment="1">
      <alignment horizontal="left" vertical="center" indent="1"/>
    </xf>
    <xf numFmtId="0" fontId="32" fillId="0" borderId="5" xfId="0" applyFont="1" applyFill="1" applyBorder="1" applyAlignment="1">
      <alignment horizontal="left" vertical="center" wrapText="1" indent="1"/>
    </xf>
    <xf numFmtId="0" fontId="41" fillId="0" borderId="5" xfId="0" applyFont="1" applyBorder="1" applyAlignment="1">
      <alignment horizontal="left" vertical="center" wrapText="1" indent="1"/>
    </xf>
    <xf numFmtId="0" fontId="41" fillId="0" borderId="28" xfId="0" applyFont="1" applyBorder="1" applyAlignment="1">
      <alignment horizontal="left" vertical="center" wrapText="1" indent="1"/>
    </xf>
    <xf numFmtId="0" fontId="42" fillId="0" borderId="0" xfId="0" applyFont="1" applyFill="1" applyBorder="1"/>
    <xf numFmtId="0" fontId="42" fillId="0" borderId="0" xfId="0" applyFont="1"/>
    <xf numFmtId="0" fontId="8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41" fillId="0" borderId="35" xfId="0" applyFont="1" applyBorder="1" applyAlignment="1">
      <alignment vertical="center"/>
    </xf>
    <xf numFmtId="0" fontId="41" fillId="0" borderId="29" xfId="0" applyFont="1" applyBorder="1" applyAlignment="1">
      <alignment vertical="center"/>
    </xf>
    <xf numFmtId="0" fontId="41" fillId="0" borderId="5" xfId="0" applyFont="1" applyBorder="1" applyAlignment="1">
      <alignment vertical="center"/>
    </xf>
    <xf numFmtId="0" fontId="32" fillId="5" borderId="32" xfId="0" applyFont="1" applyFill="1" applyBorder="1" applyAlignment="1">
      <alignment horizontal="center" vertical="center"/>
    </xf>
    <xf numFmtId="0" fontId="32" fillId="5" borderId="4" xfId="0" applyFont="1" applyFill="1" applyBorder="1" applyAlignment="1">
      <alignment horizontal="center" vertical="center"/>
    </xf>
    <xf numFmtId="0" fontId="32" fillId="5" borderId="5" xfId="0" applyFont="1" applyFill="1" applyBorder="1" applyAlignment="1">
      <alignment vertical="center"/>
    </xf>
    <xf numFmtId="0" fontId="32" fillId="5" borderId="5" xfId="0" applyFont="1" applyFill="1" applyBorder="1" applyAlignment="1">
      <alignment horizontal="center" vertical="center" wrapText="1"/>
    </xf>
    <xf numFmtId="0" fontId="19" fillId="5" borderId="26" xfId="0" applyFont="1" applyFill="1" applyBorder="1" applyAlignment="1">
      <alignment horizontal="center" vertical="center"/>
    </xf>
    <xf numFmtId="0" fontId="32" fillId="0" borderId="7" xfId="0" applyFont="1" applyBorder="1" applyAlignment="1">
      <alignment vertical="center"/>
    </xf>
    <xf numFmtId="0" fontId="27" fillId="0" borderId="0" xfId="0" applyFont="1" applyBorder="1"/>
    <xf numFmtId="0" fontId="27" fillId="3" borderId="18" xfId="0" applyFont="1" applyFill="1" applyBorder="1" applyAlignment="1">
      <alignment vertical="center"/>
    </xf>
    <xf numFmtId="0" fontId="27" fillId="0" borderId="0" xfId="0" applyFont="1"/>
    <xf numFmtId="0" fontId="45" fillId="0" borderId="18" xfId="0" applyFont="1" applyBorder="1" applyAlignment="1">
      <alignment vertical="center"/>
    </xf>
    <xf numFmtId="0" fontId="32" fillId="0" borderId="18" xfId="0" applyFont="1" applyBorder="1" applyAlignment="1">
      <alignment vertical="center"/>
    </xf>
    <xf numFmtId="0" fontId="32" fillId="0" borderId="20" xfId="0" applyFont="1" applyBorder="1" applyAlignment="1">
      <alignment vertical="center"/>
    </xf>
    <xf numFmtId="0" fontId="32" fillId="0" borderId="5" xfId="2" applyFont="1" applyBorder="1" applyAlignment="1" applyProtection="1">
      <alignment horizontal="center" vertical="center"/>
      <protection locked="0"/>
    </xf>
    <xf numFmtId="0" fontId="32" fillId="0" borderId="5" xfId="2" applyFont="1" applyFill="1" applyBorder="1" applyAlignment="1" applyProtection="1">
      <alignment horizontal="center" vertical="center"/>
      <protection locked="0"/>
    </xf>
    <xf numFmtId="0" fontId="24" fillId="0" borderId="7" xfId="0" applyFont="1" applyBorder="1" applyAlignment="1">
      <alignment vertical="center"/>
    </xf>
    <xf numFmtId="0" fontId="46" fillId="0" borderId="0" xfId="0" applyFont="1" applyBorder="1"/>
    <xf numFmtId="0" fontId="46" fillId="0" borderId="0" xfId="0" applyFont="1"/>
    <xf numFmtId="0" fontId="16" fillId="0" borderId="20" xfId="0" applyFont="1" applyBorder="1" applyAlignment="1">
      <alignment vertical="center"/>
    </xf>
    <xf numFmtId="0" fontId="37" fillId="0" borderId="7" xfId="0" applyFont="1" applyBorder="1" applyAlignment="1">
      <alignment vertical="center"/>
    </xf>
    <xf numFmtId="0" fontId="39" fillId="0" borderId="0" xfId="0" applyFont="1" applyBorder="1"/>
    <xf numFmtId="0" fontId="39" fillId="0" borderId="0" xfId="0" applyFont="1"/>
    <xf numFmtId="0" fontId="32" fillId="0" borderId="5" xfId="2" applyFont="1" applyFill="1" applyBorder="1" applyAlignment="1">
      <alignment horizontal="center" vertical="center" wrapText="1"/>
    </xf>
    <xf numFmtId="0" fontId="46" fillId="0" borderId="18" xfId="0" applyFont="1" applyBorder="1" applyAlignment="1">
      <alignment vertical="center"/>
    </xf>
    <xf numFmtId="0" fontId="46" fillId="0" borderId="20" xfId="0" applyFont="1" applyBorder="1" applyAlignment="1">
      <alignment vertical="center"/>
    </xf>
    <xf numFmtId="0" fontId="47" fillId="3" borderId="18" xfId="0" applyFont="1" applyFill="1" applyBorder="1" applyAlignment="1">
      <alignment vertical="center"/>
    </xf>
    <xf numFmtId="0" fontId="19" fillId="0" borderId="5" xfId="0" applyFont="1" applyFill="1" applyBorder="1" applyAlignment="1">
      <alignment horizontal="center" vertical="center" wrapText="1"/>
    </xf>
    <xf numFmtId="0" fontId="8" fillId="0" borderId="18" xfId="0" applyFont="1" applyBorder="1" applyAlignment="1">
      <alignment vertical="center"/>
    </xf>
    <xf numFmtId="0" fontId="41" fillId="0" borderId="31" xfId="0" applyFont="1" applyBorder="1" applyAlignment="1">
      <alignment horizontal="left" vertical="center" indent="1"/>
    </xf>
    <xf numFmtId="0" fontId="43" fillId="0" borderId="33" xfId="0" applyFont="1" applyBorder="1" applyAlignment="1">
      <alignment horizontal="center" vertical="center"/>
    </xf>
    <xf numFmtId="0" fontId="41" fillId="0" borderId="18" xfId="0" applyFont="1" applyBorder="1" applyAlignment="1">
      <alignment horizontal="center" vertical="center"/>
    </xf>
    <xf numFmtId="0" fontId="41" fillId="0" borderId="6" xfId="0" applyFont="1" applyBorder="1" applyAlignment="1">
      <alignment horizontal="left" vertical="center" indent="1"/>
    </xf>
    <xf numFmtId="0" fontId="41" fillId="0" borderId="6" xfId="0" applyFont="1" applyBorder="1" applyAlignment="1">
      <alignment horizontal="center" vertical="center"/>
    </xf>
    <xf numFmtId="0" fontId="8" fillId="0" borderId="31" xfId="0" applyFont="1" applyBorder="1" applyAlignment="1">
      <alignment vertical="center"/>
    </xf>
    <xf numFmtId="0" fontId="41" fillId="0" borderId="31" xfId="0" applyFont="1" applyBorder="1" applyAlignment="1">
      <alignment horizontal="center" vertical="center"/>
    </xf>
    <xf numFmtId="0" fontId="41" fillId="0" borderId="5" xfId="2" applyFont="1" applyFill="1" applyBorder="1" applyAlignment="1">
      <alignment horizontal="center" vertical="center"/>
    </xf>
    <xf numFmtId="0" fontId="8" fillId="0" borderId="6" xfId="0" applyFont="1" applyBorder="1" applyAlignment="1">
      <alignment vertical="center"/>
    </xf>
    <xf numFmtId="0" fontId="44" fillId="0" borderId="5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3" fillId="0" borderId="46" xfId="0" applyFont="1" applyBorder="1" applyAlignment="1">
      <alignment horizontal="center" vertical="center"/>
    </xf>
    <xf numFmtId="0" fontId="41" fillId="0" borderId="29" xfId="0" applyFont="1" applyBorder="1" applyAlignment="1">
      <alignment horizontal="left" vertical="center" indent="1"/>
    </xf>
    <xf numFmtId="0" fontId="41" fillId="0" borderId="18" xfId="0" applyFont="1" applyBorder="1" applyAlignment="1">
      <alignment horizontal="left" vertical="center" indent="1"/>
    </xf>
    <xf numFmtId="0" fontId="41" fillId="0" borderId="18" xfId="0" applyFont="1" applyFill="1" applyBorder="1" applyAlignment="1">
      <alignment horizontal="left" vertical="center"/>
    </xf>
    <xf numFmtId="0" fontId="43" fillId="0" borderId="30" xfId="0" applyFont="1" applyFill="1" applyBorder="1" applyAlignment="1">
      <alignment horizontal="center" vertical="center"/>
    </xf>
    <xf numFmtId="0" fontId="32" fillId="0" borderId="18" xfId="0" applyFont="1" applyBorder="1" applyAlignment="1">
      <alignment horizontal="left" vertical="center" indent="1"/>
    </xf>
    <xf numFmtId="0" fontId="41" fillId="0" borderId="34" xfId="0" applyFont="1" applyFill="1" applyBorder="1" applyAlignment="1">
      <alignment horizontal="left" vertical="center" indent="1"/>
    </xf>
    <xf numFmtId="0" fontId="8" fillId="0" borderId="31" xfId="0" applyFont="1" applyFill="1" applyBorder="1" applyAlignment="1">
      <alignment vertical="center"/>
    </xf>
    <xf numFmtId="0" fontId="41" fillId="0" borderId="31" xfId="0" applyFont="1" applyFill="1" applyBorder="1" applyAlignment="1">
      <alignment horizontal="center" vertical="center"/>
    </xf>
    <xf numFmtId="0" fontId="16" fillId="5" borderId="39" xfId="0" applyFont="1" applyFill="1" applyBorder="1" applyAlignment="1">
      <alignment horizontal="center" vertical="center"/>
    </xf>
    <xf numFmtId="0" fontId="16" fillId="0" borderId="39" xfId="0" applyFont="1" applyBorder="1" applyAlignment="1">
      <alignment horizontal="center" vertical="center"/>
    </xf>
    <xf numFmtId="0" fontId="47" fillId="3" borderId="19" xfId="0" applyFont="1" applyFill="1" applyBorder="1" applyAlignment="1">
      <alignment vertical="center"/>
    </xf>
    <xf numFmtId="0" fontId="16" fillId="0" borderId="50" xfId="0" applyFont="1" applyBorder="1" applyAlignment="1">
      <alignment horizontal="center" vertical="center"/>
    </xf>
    <xf numFmtId="0" fontId="37" fillId="0" borderId="35" xfId="2" applyFont="1" applyBorder="1" applyAlignment="1" applyProtection="1">
      <alignment horizontal="center" vertical="center"/>
      <protection locked="0"/>
    </xf>
    <xf numFmtId="0" fontId="47" fillId="3" borderId="49" xfId="0" applyFont="1" applyFill="1" applyBorder="1" applyAlignment="1">
      <alignment vertical="center"/>
    </xf>
    <xf numFmtId="0" fontId="52" fillId="6" borderId="45" xfId="0" applyFont="1" applyFill="1" applyBorder="1" applyAlignment="1">
      <alignment horizontal="center" vertical="center" wrapText="1"/>
    </xf>
    <xf numFmtId="0" fontId="45" fillId="3" borderId="0" xfId="2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50" fillId="0" borderId="0" xfId="0" applyFont="1" applyFill="1" applyBorder="1"/>
    <xf numFmtId="0" fontId="51" fillId="0" borderId="0" xfId="0" applyFont="1" applyFill="1" applyBorder="1"/>
    <xf numFmtId="0" fontId="31" fillId="0" borderId="1" xfId="0" applyFont="1" applyBorder="1" applyAlignment="1">
      <alignment horizontal="center" vertical="center"/>
    </xf>
    <xf numFmtId="0" fontId="19" fillId="0" borderId="2" xfId="0" applyFont="1" applyFill="1" applyBorder="1"/>
    <xf numFmtId="0" fontId="32" fillId="0" borderId="5" xfId="0" applyFont="1" applyFill="1" applyBorder="1" applyAlignment="1">
      <alignment vertical="center"/>
    </xf>
    <xf numFmtId="0" fontId="19" fillId="0" borderId="0" xfId="0" applyFont="1" applyFill="1" applyBorder="1"/>
    <xf numFmtId="0" fontId="19" fillId="0" borderId="0" xfId="0" applyFont="1" applyFill="1"/>
    <xf numFmtId="0" fontId="34" fillId="0" borderId="20" xfId="0" applyFont="1" applyFill="1" applyBorder="1" applyAlignment="1">
      <alignment horizontal="center" vertical="center"/>
    </xf>
    <xf numFmtId="176" fontId="32" fillId="0" borderId="5" xfId="0" applyNumberFormat="1" applyFont="1" applyFill="1" applyBorder="1" applyAlignment="1">
      <alignment horizontal="center" vertical="center"/>
    </xf>
    <xf numFmtId="177" fontId="49" fillId="0" borderId="5" xfId="0" applyNumberFormat="1" applyFont="1" applyFill="1" applyBorder="1" applyAlignment="1">
      <alignment horizontal="center" vertical="center"/>
    </xf>
    <xf numFmtId="176" fontId="32" fillId="0" borderId="26" xfId="0" applyNumberFormat="1" applyFont="1" applyFill="1" applyBorder="1" applyAlignment="1">
      <alignment horizontal="center" vertical="center"/>
    </xf>
    <xf numFmtId="176" fontId="32" fillId="0" borderId="19" xfId="0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/>
    </xf>
    <xf numFmtId="0" fontId="34" fillId="0" borderId="20" xfId="0" applyFont="1" applyBorder="1" applyAlignment="1">
      <alignment horizontal="left" vertical="center"/>
    </xf>
    <xf numFmtId="0" fontId="17" fillId="0" borderId="3" xfId="0" applyFont="1" applyBorder="1" applyAlignment="1">
      <alignment vertical="center"/>
    </xf>
    <xf numFmtId="0" fontId="19" fillId="0" borderId="8" xfId="0" applyFont="1" applyBorder="1" applyAlignment="1">
      <alignment vertical="center"/>
    </xf>
    <xf numFmtId="11" fontId="18" fillId="0" borderId="24" xfId="0" applyNumberFormat="1" applyFont="1" applyBorder="1" applyAlignment="1">
      <alignment vertical="center"/>
    </xf>
    <xf numFmtId="11" fontId="18" fillId="0" borderId="20" xfId="0" applyNumberFormat="1" applyFont="1" applyBorder="1" applyAlignment="1">
      <alignment vertical="center"/>
    </xf>
    <xf numFmtId="11" fontId="24" fillId="0" borderId="20" xfId="0" applyNumberFormat="1" applyFont="1" applyBorder="1" applyAlignment="1">
      <alignment horizontal="left" vertical="center"/>
    </xf>
    <xf numFmtId="11" fontId="15" fillId="0" borderId="20" xfId="0" applyNumberFormat="1" applyFont="1" applyBorder="1" applyAlignment="1">
      <alignment vertical="center"/>
    </xf>
    <xf numFmtId="11" fontId="34" fillId="0" borderId="21" xfId="0" applyNumberFormat="1" applyFont="1" applyBorder="1" applyAlignment="1">
      <alignment horizontal="center" vertical="center"/>
    </xf>
    <xf numFmtId="11" fontId="15" fillId="0" borderId="0" xfId="0" applyNumberFormat="1" applyFont="1" applyAlignment="1">
      <alignment vertical="center"/>
    </xf>
    <xf numFmtId="0" fontId="44" fillId="0" borderId="32" xfId="0" applyFont="1" applyBorder="1" applyAlignment="1">
      <alignment horizontal="center" vertical="center"/>
    </xf>
    <xf numFmtId="0" fontId="17" fillId="0" borderId="14" xfId="0" applyFont="1" applyFill="1" applyBorder="1" applyAlignment="1">
      <alignment horizontal="left" vertical="top" wrapText="1"/>
    </xf>
    <xf numFmtId="0" fontId="17" fillId="0" borderId="15" xfId="0" applyFont="1" applyFill="1" applyBorder="1" applyAlignment="1">
      <alignment horizontal="left" vertical="top" wrapText="1"/>
    </xf>
    <xf numFmtId="0" fontId="19" fillId="0" borderId="14" xfId="0" applyFont="1" applyBorder="1" applyAlignment="1">
      <alignment horizontal="left" vertical="top"/>
    </xf>
    <xf numFmtId="0" fontId="19" fillId="0" borderId="15" xfId="0" applyFont="1" applyBorder="1" applyAlignment="1">
      <alignment horizontal="left" vertical="top"/>
    </xf>
    <xf numFmtId="0" fontId="36" fillId="0" borderId="48" xfId="0" applyFont="1" applyBorder="1" applyAlignment="1">
      <alignment horizontal="center" vertical="center"/>
    </xf>
    <xf numFmtId="0" fontId="16" fillId="0" borderId="48" xfId="2" applyFont="1" applyBorder="1" applyAlignment="1" applyProtection="1">
      <alignment horizontal="center" vertical="center"/>
      <protection locked="0"/>
    </xf>
    <xf numFmtId="0" fontId="32" fillId="0" borderId="48" xfId="0" applyFont="1" applyBorder="1" applyAlignment="1">
      <alignment horizontal="center" vertical="center"/>
    </xf>
    <xf numFmtId="0" fontId="16" fillId="0" borderId="51" xfId="0" applyFont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0" fontId="16" fillId="0" borderId="4" xfId="0" applyFont="1" applyFill="1" applyBorder="1" applyAlignment="1">
      <alignment horizontal="center" vertical="center"/>
    </xf>
    <xf numFmtId="0" fontId="16" fillId="0" borderId="5" xfId="2" applyFont="1" applyFill="1" applyBorder="1" applyAlignment="1" applyProtection="1">
      <alignment horizontal="center" vertical="center"/>
      <protection locked="0"/>
    </xf>
    <xf numFmtId="0" fontId="16" fillId="0" borderId="5" xfId="0" applyFont="1" applyFill="1" applyBorder="1" applyAlignment="1">
      <alignment horizontal="center" vertical="center"/>
    </xf>
    <xf numFmtId="0" fontId="38" fillId="0" borderId="26" xfId="2" applyFont="1" applyFill="1" applyBorder="1" applyAlignment="1">
      <alignment horizontal="center" vertical="center"/>
    </xf>
    <xf numFmtId="0" fontId="38" fillId="0" borderId="5" xfId="2" applyFont="1" applyFill="1" applyBorder="1" applyAlignment="1">
      <alignment horizontal="center" vertical="center"/>
    </xf>
    <xf numFmtId="0" fontId="32" fillId="0" borderId="10" xfId="0" applyFont="1" applyBorder="1" applyAlignment="1">
      <alignment horizontal="left" vertical="center" indent="1"/>
    </xf>
    <xf numFmtId="0" fontId="18" fillId="0" borderId="18" xfId="0" applyFont="1" applyFill="1" applyBorder="1" applyAlignment="1">
      <alignment vertical="center"/>
    </xf>
    <xf numFmtId="0" fontId="19" fillId="0" borderId="14" xfId="0" applyFont="1" applyBorder="1" applyAlignment="1">
      <alignment horizontal="left" vertical="top" wrapText="1"/>
    </xf>
    <xf numFmtId="0" fontId="43" fillId="0" borderId="46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41" fillId="0" borderId="0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9" fillId="0" borderId="5" xfId="0" applyFont="1" applyBorder="1"/>
    <xf numFmtId="0" fontId="19" fillId="0" borderId="5" xfId="0" applyFont="1" applyFill="1" applyBorder="1"/>
    <xf numFmtId="0" fontId="16" fillId="0" borderId="5" xfId="0" applyFont="1" applyBorder="1" applyAlignment="1">
      <alignment horizontal="center" vertical="center"/>
    </xf>
    <xf numFmtId="0" fontId="32" fillId="0" borderId="4" xfId="0" applyFont="1" applyFill="1" applyBorder="1" applyAlignment="1">
      <alignment vertical="center"/>
    </xf>
    <xf numFmtId="0" fontId="37" fillId="0" borderId="5" xfId="0" applyFont="1" applyBorder="1" applyAlignment="1">
      <alignment vertical="center"/>
    </xf>
    <xf numFmtId="0" fontId="37" fillId="0" borderId="29" xfId="0" applyFont="1" applyBorder="1" applyAlignment="1">
      <alignment vertical="center"/>
    </xf>
    <xf numFmtId="0" fontId="37" fillId="0" borderId="0" xfId="0" applyFont="1" applyAlignment="1">
      <alignment vertical="center"/>
    </xf>
    <xf numFmtId="0" fontId="19" fillId="0" borderId="5" xfId="0" applyFont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/>
    </xf>
    <xf numFmtId="0" fontId="54" fillId="2" borderId="42" xfId="0" applyFont="1" applyFill="1" applyBorder="1" applyAlignment="1">
      <alignment horizontal="center" vertical="center" wrapText="1"/>
    </xf>
    <xf numFmtId="0" fontId="18" fillId="0" borderId="18" xfId="0" applyFont="1" applyFill="1" applyBorder="1" applyAlignment="1">
      <alignment vertical="center"/>
    </xf>
    <xf numFmtId="0" fontId="26" fillId="2" borderId="42" xfId="0" applyFont="1" applyFill="1" applyBorder="1" applyAlignment="1">
      <alignment horizontal="center" vertical="center" wrapText="1"/>
    </xf>
    <xf numFmtId="0" fontId="15" fillId="3" borderId="18" xfId="0" applyFont="1" applyFill="1" applyBorder="1" applyAlignment="1">
      <alignment vertical="center"/>
    </xf>
    <xf numFmtId="0" fontId="18" fillId="0" borderId="4" xfId="0" applyFont="1" applyFill="1" applyBorder="1" applyAlignment="1">
      <alignment horizontal="center" vertical="center"/>
    </xf>
    <xf numFmtId="0" fontId="19" fillId="0" borderId="4" xfId="0" applyFont="1" applyFill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33" fillId="3" borderId="18" xfId="2" applyFont="1" applyFill="1" applyBorder="1" applyAlignment="1">
      <alignment horizontal="center" vertical="center"/>
    </xf>
    <xf numFmtId="0" fontId="0" fillId="3" borderId="18" xfId="0" applyFont="1" applyFill="1" applyBorder="1" applyAlignment="1">
      <alignment vertical="center"/>
    </xf>
    <xf numFmtId="0" fontId="55" fillId="3" borderId="18" xfId="2" applyFont="1" applyFill="1" applyBorder="1" applyAlignment="1" applyProtection="1">
      <alignment horizontal="center" vertical="center"/>
      <protection locked="0"/>
    </xf>
    <xf numFmtId="0" fontId="18" fillId="0" borderId="48" xfId="2" applyFont="1" applyBorder="1" applyAlignment="1" applyProtection="1">
      <alignment horizontal="center" vertical="center"/>
      <protection locked="0"/>
    </xf>
    <xf numFmtId="0" fontId="53" fillId="0" borderId="18" xfId="0" applyFont="1" applyFill="1" applyBorder="1" applyAlignment="1">
      <alignment vertical="center"/>
    </xf>
    <xf numFmtId="0" fontId="30" fillId="0" borderId="23" xfId="0" applyFont="1" applyFill="1" applyBorder="1" applyAlignment="1">
      <alignment vertical="center"/>
    </xf>
    <xf numFmtId="0" fontId="30" fillId="0" borderId="1" xfId="0" applyFont="1" applyFill="1" applyBorder="1" applyAlignment="1">
      <alignment vertical="center"/>
    </xf>
    <xf numFmtId="0" fontId="8" fillId="0" borderId="5" xfId="0" applyFont="1" applyFill="1" applyBorder="1" applyAlignment="1">
      <alignment horizontal="center" vertical="center" wrapText="1"/>
    </xf>
    <xf numFmtId="0" fontId="41" fillId="5" borderId="5" xfId="0" applyFont="1" applyFill="1" applyBorder="1" applyAlignment="1">
      <alignment horizontal="center" vertical="center" wrapText="1"/>
    </xf>
    <xf numFmtId="0" fontId="41" fillId="0" borderId="29" xfId="0" applyFont="1" applyFill="1" applyBorder="1" applyAlignment="1">
      <alignment horizontal="left" vertical="center"/>
    </xf>
    <xf numFmtId="0" fontId="43" fillId="5" borderId="30" xfId="0" applyFont="1" applyFill="1" applyBorder="1" applyAlignment="1">
      <alignment horizontal="center" vertical="center"/>
    </xf>
    <xf numFmtId="0" fontId="41" fillId="5" borderId="29" xfId="0" applyFont="1" applyFill="1" applyBorder="1" applyAlignment="1">
      <alignment horizontal="left" vertical="center"/>
    </xf>
    <xf numFmtId="0" fontId="41" fillId="5" borderId="18" xfId="0" applyFont="1" applyFill="1" applyBorder="1" applyAlignment="1">
      <alignment horizontal="left" vertical="center"/>
    </xf>
    <xf numFmtId="0" fontId="44" fillId="5" borderId="5" xfId="0" applyFont="1" applyFill="1" applyBorder="1" applyAlignment="1">
      <alignment horizontal="center" vertical="center"/>
    </xf>
    <xf numFmtId="0" fontId="32" fillId="0" borderId="4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horizontal="center" vertical="center" wrapText="1"/>
    </xf>
    <xf numFmtId="0" fontId="56" fillId="0" borderId="17" xfId="0" applyFont="1" applyFill="1" applyBorder="1" applyAlignment="1">
      <alignment vertical="center"/>
    </xf>
    <xf numFmtId="0" fontId="51" fillId="0" borderId="0" xfId="0" applyFont="1"/>
    <xf numFmtId="0" fontId="7" fillId="6" borderId="2" xfId="0" applyFont="1" applyFill="1" applyBorder="1" applyAlignment="1">
      <alignment horizontal="left" vertical="center" indent="1"/>
    </xf>
    <xf numFmtId="0" fontId="10" fillId="6" borderId="6" xfId="0" applyFont="1" applyFill="1" applyBorder="1" applyAlignment="1">
      <alignment vertical="center"/>
    </xf>
    <xf numFmtId="0" fontId="57" fillId="6" borderId="5" xfId="0" applyFont="1" applyFill="1" applyBorder="1" applyAlignment="1">
      <alignment horizontal="center" vertical="center"/>
    </xf>
    <xf numFmtId="0" fontId="43" fillId="0" borderId="33" xfId="0" applyFont="1" applyFill="1" applyBorder="1" applyAlignment="1">
      <alignment horizontal="center" vertical="center"/>
    </xf>
    <xf numFmtId="0" fontId="41" fillId="0" borderId="27" xfId="0" applyFont="1" applyFill="1" applyBorder="1" applyAlignment="1">
      <alignment horizontal="left" vertical="center" indent="1"/>
    </xf>
    <xf numFmtId="0" fontId="8" fillId="0" borderId="6" xfId="0" applyFont="1" applyFill="1" applyBorder="1" applyAlignment="1">
      <alignment vertical="center"/>
    </xf>
    <xf numFmtId="0" fontId="41" fillId="0" borderId="6" xfId="0" applyFont="1" applyFill="1" applyBorder="1" applyAlignment="1">
      <alignment horizontal="center" vertical="center"/>
    </xf>
    <xf numFmtId="0" fontId="43" fillId="0" borderId="17" xfId="0" applyFont="1" applyBorder="1" applyAlignment="1">
      <alignment horizontal="center" vertical="center"/>
    </xf>
    <xf numFmtId="0" fontId="43" fillId="0" borderId="17" xfId="0" applyFont="1" applyFill="1" applyBorder="1" applyAlignment="1">
      <alignment horizontal="center" vertical="center"/>
    </xf>
    <xf numFmtId="0" fontId="19" fillId="0" borderId="5" xfId="0" applyFont="1" applyFill="1" applyBorder="1" applyAlignment="1">
      <alignment horizontal="left" vertical="center"/>
    </xf>
    <xf numFmtId="0" fontId="8" fillId="0" borderId="18" xfId="0" applyFont="1" applyFill="1" applyBorder="1" applyAlignment="1">
      <alignment horizontal="left" vertical="center"/>
    </xf>
    <xf numFmtId="0" fontId="7" fillId="2" borderId="17" xfId="0" applyFont="1" applyFill="1" applyBorder="1" applyAlignment="1">
      <alignment horizontal="left" vertical="center" indent="1"/>
    </xf>
    <xf numFmtId="0" fontId="10" fillId="2" borderId="18" xfId="0" applyFont="1" applyFill="1" applyBorder="1" applyAlignment="1">
      <alignment vertical="center"/>
    </xf>
    <xf numFmtId="0" fontId="0" fillId="2" borderId="5" xfId="0" applyFill="1" applyBorder="1" applyAlignment="1">
      <alignment vertical="center"/>
    </xf>
    <xf numFmtId="0" fontId="41" fillId="0" borderId="6" xfId="0" applyFont="1" applyFill="1" applyBorder="1" applyAlignment="1">
      <alignment horizontal="left" vertical="center" indent="1"/>
    </xf>
    <xf numFmtId="0" fontId="41" fillId="0" borderId="31" xfId="0" applyFont="1" applyFill="1" applyBorder="1" applyAlignment="1">
      <alignment horizontal="left" vertical="center" indent="1"/>
    </xf>
    <xf numFmtId="0" fontId="7" fillId="2" borderId="25" xfId="0" applyFont="1" applyFill="1" applyBorder="1" applyAlignment="1">
      <alignment horizontal="left" vertical="center" indent="1"/>
    </xf>
    <xf numFmtId="0" fontId="10" fillId="2" borderId="6" xfId="0" applyFont="1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19" fillId="0" borderId="5" xfId="0" applyFont="1" applyBorder="1" applyAlignment="1">
      <alignment horizontal="center" vertical="center"/>
    </xf>
    <xf numFmtId="0" fontId="43" fillId="0" borderId="47" xfId="0" applyFont="1" applyBorder="1" applyAlignment="1">
      <alignment horizontal="center" vertical="center"/>
    </xf>
    <xf numFmtId="0" fontId="41" fillId="0" borderId="20" xfId="0" applyFont="1" applyBorder="1" applyAlignment="1">
      <alignment horizontal="left" vertical="center" indent="1"/>
    </xf>
    <xf numFmtId="0" fontId="8" fillId="0" borderId="20" xfId="0" applyFont="1" applyBorder="1" applyAlignment="1">
      <alignment vertical="center"/>
    </xf>
    <xf numFmtId="0" fontId="41" fillId="0" borderId="20" xfId="0" applyFont="1" applyBorder="1" applyAlignment="1">
      <alignment horizontal="center" vertical="center"/>
    </xf>
    <xf numFmtId="0" fontId="44" fillId="0" borderId="28" xfId="0" applyFont="1" applyBorder="1" applyAlignment="1">
      <alignment horizontal="center" vertical="center"/>
    </xf>
    <xf numFmtId="0" fontId="50" fillId="0" borderId="0" xfId="0" applyFont="1"/>
    <xf numFmtId="0" fontId="37" fillId="8" borderId="0" xfId="0" applyFont="1" applyFill="1" applyBorder="1"/>
    <xf numFmtId="0" fontId="0" fillId="8" borderId="0" xfId="0" applyFont="1" applyFill="1" applyBorder="1"/>
    <xf numFmtId="0" fontId="16" fillId="0" borderId="3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41" fillId="0" borderId="5" xfId="0" applyFont="1" applyFill="1" applyBorder="1" applyAlignment="1">
      <alignment horizontal="left" vertical="center" wrapText="1" indent="1"/>
    </xf>
    <xf numFmtId="0" fontId="32" fillId="0" borderId="5" xfId="0" applyFont="1" applyBorder="1" applyAlignment="1">
      <alignment horizontal="left" vertical="center" wrapText="1"/>
    </xf>
    <xf numFmtId="176" fontId="32" fillId="0" borderId="0" xfId="0" applyNumberFormat="1" applyFont="1" applyBorder="1" applyAlignment="1">
      <alignment horizontal="center" vertical="center"/>
    </xf>
    <xf numFmtId="176" fontId="32" fillId="0" borderId="55" xfId="0" applyNumberFormat="1" applyFont="1" applyBorder="1" applyAlignment="1">
      <alignment horizontal="center" vertical="center"/>
    </xf>
    <xf numFmtId="177" fontId="49" fillId="0" borderId="29" xfId="0" applyNumberFormat="1" applyFont="1" applyFill="1" applyBorder="1" applyAlignment="1">
      <alignment horizontal="center" vertical="center"/>
    </xf>
    <xf numFmtId="177" fontId="32" fillId="0" borderId="26" xfId="0" applyNumberFormat="1" applyFont="1" applyFill="1" applyBorder="1" applyAlignment="1">
      <alignment horizontal="center" vertical="center"/>
    </xf>
    <xf numFmtId="177" fontId="32" fillId="0" borderId="19" xfId="0" applyNumberFormat="1" applyFont="1" applyFill="1" applyBorder="1" applyAlignment="1">
      <alignment horizontal="center" vertical="center"/>
    </xf>
    <xf numFmtId="0" fontId="36" fillId="0" borderId="32" xfId="0" applyFont="1" applyBorder="1" applyAlignment="1">
      <alignment horizontal="center" vertical="center"/>
    </xf>
    <xf numFmtId="0" fontId="16" fillId="0" borderId="5" xfId="2" applyFont="1" applyBorder="1" applyAlignment="1" applyProtection="1">
      <alignment horizontal="center" vertical="center"/>
      <protection locked="0"/>
    </xf>
    <xf numFmtId="0" fontId="47" fillId="3" borderId="6" xfId="0" applyFont="1" applyFill="1" applyBorder="1" applyAlignment="1">
      <alignment vertical="center"/>
    </xf>
    <xf numFmtId="0" fontId="31" fillId="0" borderId="1" xfId="0" applyFont="1" applyBorder="1" applyAlignment="1">
      <alignment horizontal="center" vertical="top"/>
    </xf>
    <xf numFmtId="0" fontId="31" fillId="0" borderId="23" xfId="0" applyFont="1" applyBorder="1" applyAlignment="1">
      <alignment vertical="center"/>
    </xf>
    <xf numFmtId="0" fontId="31" fillId="0" borderId="1" xfId="0" applyFont="1" applyBorder="1" applyAlignment="1">
      <alignment vertical="center"/>
    </xf>
    <xf numFmtId="0" fontId="32" fillId="5" borderId="18" xfId="0" applyFont="1" applyFill="1" applyBorder="1" applyAlignment="1">
      <alignment horizontal="center" vertical="center" wrapText="1"/>
    </xf>
    <xf numFmtId="0" fontId="16" fillId="8" borderId="5" xfId="2" applyFont="1" applyFill="1" applyBorder="1" applyAlignment="1" applyProtection="1">
      <alignment horizontal="center" vertical="center"/>
      <protection locked="0"/>
    </xf>
    <xf numFmtId="0" fontId="19" fillId="0" borderId="29" xfId="0" applyFont="1" applyFill="1" applyBorder="1" applyAlignment="1">
      <alignment horizontal="left" vertical="center" wrapText="1" indent="1"/>
    </xf>
    <xf numFmtId="0" fontId="19" fillId="0" borderId="26" xfId="0" applyFont="1" applyFill="1" applyBorder="1" applyAlignment="1">
      <alignment horizontal="left" vertical="center" wrapText="1" indent="1"/>
    </xf>
    <xf numFmtId="0" fontId="41" fillId="0" borderId="5" xfId="0" applyFont="1" applyBorder="1" applyAlignment="1">
      <alignment horizontal="center" vertical="center"/>
    </xf>
    <xf numFmtId="0" fontId="48" fillId="6" borderId="0" xfId="0" applyFont="1" applyFill="1" applyBorder="1" applyAlignment="1">
      <alignment vertical="center"/>
    </xf>
    <xf numFmtId="0" fontId="39" fillId="0" borderId="0" xfId="0" applyFont="1" applyBorder="1" applyAlignment="1">
      <alignment vertical="center"/>
    </xf>
    <xf numFmtId="0" fontId="48" fillId="0" borderId="0" xfId="0" applyFont="1" applyBorder="1" applyAlignment="1">
      <alignment vertical="center"/>
    </xf>
    <xf numFmtId="0" fontId="32" fillId="8" borderId="5" xfId="0" applyFont="1" applyFill="1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/>
    </xf>
    <xf numFmtId="0" fontId="32" fillId="0" borderId="26" xfId="2" applyFont="1" applyFill="1" applyBorder="1" applyAlignment="1">
      <alignment horizontal="center" vertical="center"/>
    </xf>
    <xf numFmtId="0" fontId="24" fillId="4" borderId="44" xfId="0" applyFont="1" applyFill="1" applyBorder="1" applyAlignment="1">
      <alignment horizontal="center" vertical="center" wrapText="1"/>
    </xf>
    <xf numFmtId="0" fontId="16" fillId="4" borderId="44" xfId="0" applyFont="1" applyFill="1" applyBorder="1" applyAlignment="1">
      <alignment horizontal="center" vertical="center" wrapText="1"/>
    </xf>
    <xf numFmtId="0" fontId="19" fillId="5" borderId="5" xfId="0" applyFont="1" applyFill="1" applyBorder="1" applyAlignment="1">
      <alignment horizontal="center" vertical="center" wrapText="1"/>
    </xf>
    <xf numFmtId="0" fontId="27" fillId="3" borderId="18" xfId="0" applyFont="1" applyFill="1" applyBorder="1" applyAlignment="1">
      <alignment horizontal="center" vertical="center"/>
    </xf>
    <xf numFmtId="0" fontId="54" fillId="2" borderId="38" xfId="0" applyFont="1" applyFill="1" applyBorder="1" applyAlignment="1">
      <alignment horizontal="center" vertical="center" wrapText="1"/>
    </xf>
    <xf numFmtId="0" fontId="47" fillId="3" borderId="18" xfId="0" applyFont="1" applyFill="1" applyBorder="1" applyAlignment="1">
      <alignment horizontal="center" vertical="center"/>
    </xf>
    <xf numFmtId="0" fontId="19" fillId="0" borderId="5" xfId="2" applyFont="1" applyFill="1" applyBorder="1" applyAlignment="1" applyProtection="1">
      <alignment horizontal="center" vertical="center"/>
      <protection locked="0"/>
    </xf>
    <xf numFmtId="0" fontId="19" fillId="0" borderId="5" xfId="0" applyFont="1" applyFill="1" applyBorder="1" applyAlignment="1">
      <alignment horizontal="center" vertical="center"/>
    </xf>
    <xf numFmtId="0" fontId="19" fillId="5" borderId="4" xfId="0" applyFont="1" applyFill="1" applyBorder="1" applyAlignment="1">
      <alignment horizontal="center" vertical="center"/>
    </xf>
    <xf numFmtId="0" fontId="19" fillId="0" borderId="5" xfId="2" applyFont="1" applyBorder="1" applyAlignment="1" applyProtection="1">
      <alignment horizontal="center" vertical="center"/>
      <protection locked="0"/>
    </xf>
    <xf numFmtId="0" fontId="0" fillId="3" borderId="6" xfId="0" applyFont="1" applyFill="1" applyBorder="1" applyAlignment="1">
      <alignment vertical="center"/>
    </xf>
    <xf numFmtId="0" fontId="58" fillId="0" borderId="5" xfId="2" applyFont="1" applyFill="1" applyBorder="1" applyAlignment="1">
      <alignment horizontal="center" vertical="center"/>
    </xf>
    <xf numFmtId="0" fontId="58" fillId="0" borderId="26" xfId="2" applyFont="1" applyFill="1" applyBorder="1" applyAlignment="1">
      <alignment horizontal="center" vertical="center"/>
    </xf>
    <xf numFmtId="0" fontId="19" fillId="0" borderId="48" xfId="2" applyFont="1" applyBorder="1" applyAlignment="1" applyProtection="1">
      <alignment horizontal="center" vertical="center"/>
      <protection locked="0"/>
    </xf>
    <xf numFmtId="49" fontId="32" fillId="8" borderId="5" xfId="0" applyNumberFormat="1" applyFont="1" applyFill="1" applyBorder="1" applyAlignment="1">
      <alignment horizontal="center" vertical="center" wrapText="1"/>
    </xf>
    <xf numFmtId="0" fontId="59" fillId="6" borderId="0" xfId="0" applyFont="1" applyFill="1" applyBorder="1"/>
    <xf numFmtId="0" fontId="51" fillId="6" borderId="0" xfId="0" applyFont="1" applyFill="1" applyBorder="1"/>
    <xf numFmtId="0" fontId="42" fillId="6" borderId="0" xfId="0" applyFont="1" applyFill="1" applyBorder="1"/>
    <xf numFmtId="0" fontId="50" fillId="6" borderId="0" xfId="0" applyFont="1" applyFill="1" applyBorder="1"/>
    <xf numFmtId="0" fontId="59" fillId="0" borderId="0" xfId="0" applyFont="1"/>
    <xf numFmtId="0" fontId="51" fillId="0" borderId="2" xfId="0" applyFont="1" applyBorder="1"/>
    <xf numFmtId="0" fontId="51" fillId="0" borderId="0" xfId="0" applyFont="1" applyBorder="1" applyAlignment="1">
      <alignment vertical="center"/>
    </xf>
    <xf numFmtId="0" fontId="51" fillId="0" borderId="0" xfId="0" applyFont="1" applyFill="1" applyBorder="1" applyAlignment="1">
      <alignment vertical="center"/>
    </xf>
    <xf numFmtId="0" fontId="59" fillId="0" borderId="0" xfId="0" applyFont="1" applyFill="1" applyBorder="1" applyAlignment="1">
      <alignment vertical="center"/>
    </xf>
    <xf numFmtId="0" fontId="60" fillId="0" borderId="0" xfId="0" applyFont="1" applyFill="1" applyBorder="1" applyAlignment="1">
      <alignment vertical="center"/>
    </xf>
    <xf numFmtId="0" fontId="51" fillId="6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0" fontId="19" fillId="0" borderId="56" xfId="2" applyFont="1" applyBorder="1" applyAlignment="1" applyProtection="1">
      <alignment horizontal="center" vertical="center"/>
      <protection locked="0"/>
    </xf>
    <xf numFmtId="0" fontId="48" fillId="0" borderId="0" xfId="0" applyFont="1" applyFill="1" applyBorder="1" applyAlignment="1">
      <alignment horizontal="left" vertical="center"/>
    </xf>
    <xf numFmtId="0" fontId="47" fillId="0" borderId="0" xfId="0" applyFont="1" applyBorder="1" applyAlignment="1">
      <alignment vertical="center"/>
    </xf>
    <xf numFmtId="0" fontId="31" fillId="6" borderId="0" xfId="0" applyFont="1" applyFill="1" applyBorder="1" applyAlignment="1">
      <alignment horizontal="left" vertical="center"/>
    </xf>
    <xf numFmtId="0" fontId="48" fillId="0" borderId="0" xfId="0" applyFont="1"/>
    <xf numFmtId="0" fontId="61" fillId="0" borderId="0" xfId="0" applyFont="1"/>
    <xf numFmtId="0" fontId="31" fillId="0" borderId="0" xfId="0" applyFont="1"/>
    <xf numFmtId="0" fontId="31" fillId="0" borderId="0" xfId="0" applyFont="1" applyAlignment="1">
      <alignment horizontal="center"/>
    </xf>
    <xf numFmtId="0" fontId="63" fillId="0" borderId="0" xfId="0" applyFont="1" applyBorder="1" applyAlignment="1">
      <alignment vertical="top"/>
    </xf>
    <xf numFmtId="0" fontId="64" fillId="0" borderId="0" xfId="0" applyFont="1" applyFill="1" applyBorder="1" applyAlignment="1">
      <alignment horizontal="left" vertical="top" wrapText="1"/>
    </xf>
    <xf numFmtId="0" fontId="65" fillId="0" borderId="0" xfId="0" applyFont="1" applyFill="1" applyBorder="1" applyAlignment="1">
      <alignment horizontal="left" vertical="top"/>
    </xf>
    <xf numFmtId="0" fontId="56" fillId="0" borderId="0" xfId="0" applyFont="1" applyFill="1" applyBorder="1" applyAlignment="1">
      <alignment horizontal="left" vertical="top"/>
    </xf>
    <xf numFmtId="0" fontId="48" fillId="0" borderId="0" xfId="0" applyFont="1" applyFill="1" applyBorder="1" applyAlignment="1">
      <alignment horizontal="left" vertical="top"/>
    </xf>
    <xf numFmtId="0" fontId="0" fillId="0" borderId="0" xfId="0" applyAlignment="1">
      <alignment vertical="top"/>
    </xf>
    <xf numFmtId="0" fontId="62" fillId="0" borderId="0" xfId="0" applyFont="1"/>
    <xf numFmtId="0" fontId="39" fillId="0" borderId="0" xfId="0" applyFont="1" applyBorder="1" applyAlignment="1">
      <alignment vertical="top"/>
    </xf>
    <xf numFmtId="0" fontId="48" fillId="0" borderId="0" xfId="0" applyFont="1" applyFill="1" applyBorder="1" applyAlignment="1">
      <alignment vertical="top"/>
    </xf>
    <xf numFmtId="0" fontId="31" fillId="0" borderId="0" xfId="0" applyFont="1" applyFill="1" applyBorder="1" applyAlignment="1">
      <alignment horizontal="left" vertical="top"/>
    </xf>
    <xf numFmtId="0" fontId="39" fillId="0" borderId="0" xfId="0" applyFont="1" applyAlignment="1">
      <alignment vertical="top"/>
    </xf>
    <xf numFmtId="0" fontId="48" fillId="0" borderId="0" xfId="0" applyFont="1" applyBorder="1"/>
    <xf numFmtId="0" fontId="65" fillId="0" borderId="0" xfId="0" applyFont="1" applyFill="1" applyBorder="1" applyAlignment="1">
      <alignment vertical="top"/>
    </xf>
    <xf numFmtId="0" fontId="0" fillId="0" borderId="0" xfId="0" applyFill="1" applyBorder="1"/>
    <xf numFmtId="0" fontId="0" fillId="0" borderId="0" xfId="0" applyFont="1" applyFill="1" applyBorder="1"/>
    <xf numFmtId="0" fontId="27" fillId="0" borderId="0" xfId="0" applyFont="1" applyFill="1" applyBorder="1"/>
    <xf numFmtId="0" fontId="46" fillId="0" borderId="0" xfId="0" applyFont="1" applyFill="1" applyBorder="1"/>
    <xf numFmtId="0" fontId="39" fillId="0" borderId="0" xfId="0" applyFont="1" applyFill="1" applyBorder="1"/>
    <xf numFmtId="0" fontId="42" fillId="0" borderId="2" xfId="0" applyFont="1" applyBorder="1"/>
    <xf numFmtId="0" fontId="41" fillId="8" borderId="5" xfId="0" applyFont="1" applyFill="1" applyBorder="1" applyAlignment="1">
      <alignment horizontal="center" vertical="center" wrapText="1"/>
    </xf>
    <xf numFmtId="0" fontId="32" fillId="8" borderId="5" xfId="2" applyFont="1" applyFill="1" applyBorder="1" applyAlignment="1">
      <alignment horizontal="center" vertical="center" wrapText="1"/>
    </xf>
    <xf numFmtId="0" fontId="29" fillId="3" borderId="14" xfId="0" applyFont="1" applyFill="1" applyBorder="1" applyAlignment="1">
      <alignment horizontal="center" vertical="center"/>
    </xf>
    <xf numFmtId="0" fontId="29" fillId="3" borderId="15" xfId="0" applyFont="1" applyFill="1" applyBorder="1" applyAlignment="1">
      <alignment horizontal="center" vertical="center"/>
    </xf>
    <xf numFmtId="0" fontId="18" fillId="0" borderId="17" xfId="0" applyFont="1" applyFill="1" applyBorder="1" applyAlignment="1">
      <alignment horizontal="left" vertical="center" indent="1"/>
    </xf>
    <xf numFmtId="0" fontId="18" fillId="0" borderId="18" xfId="0" applyFont="1" applyFill="1" applyBorder="1" applyAlignment="1">
      <alignment horizontal="left" vertical="center" indent="1"/>
    </xf>
    <xf numFmtId="0" fontId="30" fillId="0" borderId="1" xfId="0" applyFont="1" applyFill="1" applyBorder="1" applyAlignment="1">
      <alignment horizontal="center" vertical="center"/>
    </xf>
    <xf numFmtId="0" fontId="48" fillId="0" borderId="0" xfId="0" applyFont="1" applyFill="1" applyBorder="1" applyAlignment="1">
      <alignment horizontal="left" vertical="center"/>
    </xf>
    <xf numFmtId="0" fontId="51" fillId="0" borderId="0" xfId="0" applyFont="1" applyFill="1" applyBorder="1" applyAlignment="1">
      <alignment horizontal="left" vertical="center"/>
    </xf>
    <xf numFmtId="0" fontId="24" fillId="6" borderId="41" xfId="0" applyFont="1" applyFill="1" applyBorder="1" applyAlignment="1">
      <alignment horizontal="center" vertical="center"/>
    </xf>
    <xf numFmtId="0" fontId="24" fillId="6" borderId="42" xfId="0" applyFont="1" applyFill="1" applyBorder="1" applyAlignment="1">
      <alignment horizontal="center" vertical="center"/>
    </xf>
    <xf numFmtId="0" fontId="24" fillId="6" borderId="43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 vertical="center"/>
    </xf>
    <xf numFmtId="0" fontId="56" fillId="0" borderId="18" xfId="0" applyFont="1" applyBorder="1" applyAlignment="1">
      <alignment vertical="center"/>
    </xf>
    <xf numFmtId="0" fontId="59" fillId="6" borderId="0" xfId="0" applyFont="1" applyFill="1" applyBorder="1" applyAlignment="1">
      <alignment horizontal="left" vertical="center"/>
    </xf>
    <xf numFmtId="0" fontId="28" fillId="3" borderId="14" xfId="0" applyFont="1" applyFill="1" applyBorder="1" applyAlignment="1">
      <alignment horizontal="center" vertical="center"/>
    </xf>
    <xf numFmtId="0" fontId="56" fillId="0" borderId="17" xfId="0" applyFont="1" applyFill="1" applyBorder="1" applyAlignment="1">
      <alignment horizontal="left" vertical="center" indent="1"/>
    </xf>
    <xf numFmtId="0" fontId="56" fillId="0" borderId="18" xfId="0" applyFont="1" applyFill="1" applyBorder="1" applyAlignment="1">
      <alignment horizontal="left" vertical="center" indent="1"/>
    </xf>
    <xf numFmtId="0" fontId="53" fillId="0" borderId="17" xfId="0" applyFont="1" applyFill="1" applyBorder="1" applyAlignment="1">
      <alignment horizontal="left" vertical="center" indent="1"/>
    </xf>
    <xf numFmtId="0" fontId="53" fillId="0" borderId="18" xfId="0" applyFont="1" applyFill="1" applyBorder="1" applyAlignment="1">
      <alignment horizontal="left" vertical="center" indent="1"/>
    </xf>
    <xf numFmtId="0" fontId="32" fillId="0" borderId="17" xfId="0" applyFont="1" applyFill="1" applyBorder="1" applyAlignment="1">
      <alignment horizontal="left" vertical="top" wrapText="1"/>
    </xf>
    <xf numFmtId="0" fontId="32" fillId="0" borderId="18" xfId="0" applyFont="1" applyFill="1" applyBorder="1" applyAlignment="1">
      <alignment horizontal="left" vertical="top" wrapText="1"/>
    </xf>
    <xf numFmtId="0" fontId="32" fillId="0" borderId="26" xfId="0" applyFont="1" applyFill="1" applyBorder="1" applyAlignment="1">
      <alignment horizontal="left" vertical="top" wrapText="1"/>
    </xf>
    <xf numFmtId="0" fontId="24" fillId="0" borderId="17" xfId="0" applyFont="1" applyFill="1" applyBorder="1" applyAlignment="1">
      <alignment horizontal="left" vertical="center" wrapText="1"/>
    </xf>
    <xf numFmtId="0" fontId="24" fillId="0" borderId="18" xfId="0" applyFont="1" applyFill="1" applyBorder="1" applyAlignment="1">
      <alignment horizontal="left" vertical="center" wrapText="1"/>
    </xf>
    <xf numFmtId="0" fontId="24" fillId="0" borderId="26" xfId="0" applyFont="1" applyFill="1" applyBorder="1" applyAlignment="1">
      <alignment horizontal="left" vertical="center" wrapText="1"/>
    </xf>
    <xf numFmtId="0" fontId="24" fillId="5" borderId="17" xfId="0" applyFont="1" applyFill="1" applyBorder="1" applyAlignment="1">
      <alignment horizontal="left" vertical="center" wrapText="1"/>
    </xf>
    <xf numFmtId="0" fontId="24" fillId="5" borderId="18" xfId="0" applyFont="1" applyFill="1" applyBorder="1" applyAlignment="1">
      <alignment horizontal="left" vertical="center" wrapText="1"/>
    </xf>
    <xf numFmtId="0" fontId="24" fillId="5" borderId="26" xfId="0" applyFont="1" applyFill="1" applyBorder="1" applyAlignment="1">
      <alignment horizontal="left" vertical="center" wrapText="1"/>
    </xf>
    <xf numFmtId="0" fontId="32" fillId="0" borderId="5" xfId="2" applyFont="1" applyFill="1" applyBorder="1" applyAlignment="1">
      <alignment horizontal="left" vertical="top" wrapText="1"/>
    </xf>
    <xf numFmtId="0" fontId="32" fillId="0" borderId="18" xfId="2" applyFont="1" applyFill="1" applyBorder="1" applyAlignment="1">
      <alignment horizontal="left" vertical="top"/>
    </xf>
    <xf numFmtId="0" fontId="32" fillId="0" borderId="26" xfId="2" applyFont="1" applyFill="1" applyBorder="1" applyAlignment="1">
      <alignment horizontal="left" vertical="top"/>
    </xf>
    <xf numFmtId="0" fontId="32" fillId="0" borderId="29" xfId="0" applyFont="1" applyFill="1" applyBorder="1" applyAlignment="1">
      <alignment horizontal="center" vertical="center" wrapText="1"/>
    </xf>
    <xf numFmtId="0" fontId="32" fillId="0" borderId="18" xfId="0" applyFont="1" applyFill="1" applyBorder="1" applyAlignment="1">
      <alignment horizontal="center" vertical="center" wrapText="1"/>
    </xf>
    <xf numFmtId="0" fontId="10" fillId="0" borderId="17" xfId="0" applyFont="1" applyFill="1" applyBorder="1" applyAlignment="1">
      <alignment horizontal="left" vertical="center" wrapText="1" indent="1"/>
    </xf>
    <xf numFmtId="0" fontId="10" fillId="0" borderId="18" xfId="0" applyFont="1" applyFill="1" applyBorder="1" applyAlignment="1">
      <alignment horizontal="left" vertical="center" wrapText="1" indent="1"/>
    </xf>
    <xf numFmtId="0" fontId="10" fillId="0" borderId="26" xfId="0" applyFont="1" applyFill="1" applyBorder="1" applyAlignment="1">
      <alignment horizontal="left" vertical="center" wrapText="1" indent="1"/>
    </xf>
    <xf numFmtId="0" fontId="9" fillId="0" borderId="17" xfId="0" applyFont="1" applyFill="1" applyBorder="1" applyAlignment="1">
      <alignment horizontal="left" vertical="top" wrapText="1"/>
    </xf>
    <xf numFmtId="0" fontId="9" fillId="0" borderId="18" xfId="0" applyFont="1" applyFill="1" applyBorder="1" applyAlignment="1">
      <alignment horizontal="left" vertical="top" wrapText="1"/>
    </xf>
    <xf numFmtId="0" fontId="9" fillId="0" borderId="26" xfId="0" applyFont="1" applyFill="1" applyBorder="1" applyAlignment="1">
      <alignment horizontal="left" vertical="top" wrapText="1"/>
    </xf>
    <xf numFmtId="0" fontId="10" fillId="0" borderId="17" xfId="0" applyFont="1" applyFill="1" applyBorder="1" applyAlignment="1">
      <alignment horizontal="left" vertical="top" wrapText="1"/>
    </xf>
    <xf numFmtId="0" fontId="24" fillId="0" borderId="18" xfId="0" applyFont="1" applyFill="1" applyBorder="1" applyAlignment="1">
      <alignment horizontal="left" vertical="top"/>
    </xf>
    <xf numFmtId="0" fontId="24" fillId="0" borderId="26" xfId="0" applyFont="1" applyFill="1" applyBorder="1" applyAlignment="1">
      <alignment horizontal="left" vertical="top"/>
    </xf>
    <xf numFmtId="0" fontId="24" fillId="0" borderId="17" xfId="0" applyFont="1" applyFill="1" applyBorder="1" applyAlignment="1">
      <alignment horizontal="left" vertical="top" wrapText="1"/>
    </xf>
    <xf numFmtId="0" fontId="38" fillId="0" borderId="17" xfId="0" applyFont="1" applyFill="1" applyBorder="1" applyAlignment="1">
      <alignment horizontal="left" vertical="center" wrapText="1" indent="1"/>
    </xf>
    <xf numFmtId="0" fontId="38" fillId="0" borderId="18" xfId="0" applyFont="1" applyFill="1" applyBorder="1" applyAlignment="1">
      <alignment horizontal="left" vertical="center" wrapText="1" indent="1"/>
    </xf>
    <xf numFmtId="0" fontId="38" fillId="0" borderId="26" xfId="0" applyFont="1" applyFill="1" applyBorder="1" applyAlignment="1">
      <alignment horizontal="left" vertical="center" wrapText="1" indent="1"/>
    </xf>
    <xf numFmtId="0" fontId="32" fillId="5" borderId="5" xfId="0" applyFont="1" applyFill="1" applyBorder="1" applyAlignment="1">
      <alignment horizontal="left" vertical="top" wrapText="1"/>
    </xf>
    <xf numFmtId="0" fontId="32" fillId="0" borderId="37" xfId="0" applyFont="1" applyFill="1" applyBorder="1" applyAlignment="1">
      <alignment horizontal="center" vertical="center" wrapText="1"/>
    </xf>
    <xf numFmtId="0" fontId="32" fillId="0" borderId="20" xfId="0" applyFont="1" applyFill="1" applyBorder="1" applyAlignment="1">
      <alignment horizontal="center" vertical="center" wrapText="1"/>
    </xf>
    <xf numFmtId="0" fontId="17" fillId="4" borderId="17" xfId="0" applyFont="1" applyFill="1" applyBorder="1" applyAlignment="1">
      <alignment horizontal="left" vertical="center"/>
    </xf>
    <xf numFmtId="0" fontId="17" fillId="4" borderId="18" xfId="0" applyFont="1" applyFill="1" applyBorder="1" applyAlignment="1">
      <alignment horizontal="left" vertical="center"/>
    </xf>
    <xf numFmtId="0" fontId="17" fillId="4" borderId="19" xfId="0" applyFont="1" applyFill="1" applyBorder="1" applyAlignment="1">
      <alignment horizontal="left" vertical="center"/>
    </xf>
    <xf numFmtId="0" fontId="32" fillId="5" borderId="17" xfId="0" applyFont="1" applyFill="1" applyBorder="1" applyAlignment="1">
      <alignment horizontal="left" vertical="top"/>
    </xf>
    <xf numFmtId="0" fontId="32" fillId="5" borderId="18" xfId="0" applyFont="1" applyFill="1" applyBorder="1" applyAlignment="1">
      <alignment horizontal="left" vertical="top"/>
    </xf>
    <xf numFmtId="0" fontId="32" fillId="5" borderId="26" xfId="0" applyFont="1" applyFill="1" applyBorder="1" applyAlignment="1">
      <alignment horizontal="left" vertical="top"/>
    </xf>
    <xf numFmtId="0" fontId="32" fillId="5" borderId="17" xfId="0" applyFont="1" applyFill="1" applyBorder="1" applyAlignment="1">
      <alignment horizontal="left" vertical="top" wrapText="1"/>
    </xf>
    <xf numFmtId="0" fontId="17" fillId="0" borderId="29" xfId="0" applyFont="1" applyFill="1" applyBorder="1" applyAlignment="1">
      <alignment horizontal="left" vertical="top" wrapText="1"/>
    </xf>
    <xf numFmtId="0" fontId="17" fillId="0" borderId="18" xfId="0" applyFont="1" applyFill="1" applyBorder="1" applyAlignment="1">
      <alignment horizontal="left" vertical="top"/>
    </xf>
    <xf numFmtId="0" fontId="17" fillId="0" borderId="26" xfId="0" applyFont="1" applyFill="1" applyBorder="1" applyAlignment="1">
      <alignment horizontal="left" vertical="top"/>
    </xf>
    <xf numFmtId="0" fontId="32" fillId="0" borderId="29" xfId="2" applyFont="1" applyFill="1" applyBorder="1" applyAlignment="1">
      <alignment horizontal="left" vertical="top" wrapText="1"/>
    </xf>
    <xf numFmtId="0" fontId="19" fillId="5" borderId="29" xfId="0" applyFont="1" applyFill="1" applyBorder="1" applyAlignment="1">
      <alignment horizontal="left" vertical="center" wrapText="1" indent="1"/>
    </xf>
    <xf numFmtId="0" fontId="19" fillId="5" borderId="26" xfId="0" applyFont="1" applyFill="1" applyBorder="1" applyAlignment="1">
      <alignment horizontal="left" vertical="center" wrapText="1" indent="1"/>
    </xf>
    <xf numFmtId="0" fontId="19" fillId="0" borderId="29" xfId="0" applyFont="1" applyFill="1" applyBorder="1" applyAlignment="1">
      <alignment horizontal="left" vertical="center" wrapText="1" indent="1"/>
    </xf>
    <xf numFmtId="0" fontId="19" fillId="0" borderId="26" xfId="0" applyFont="1" applyFill="1" applyBorder="1" applyAlignment="1">
      <alignment horizontal="left" vertical="center" wrapText="1" indent="1"/>
    </xf>
    <xf numFmtId="0" fontId="32" fillId="5" borderId="29" xfId="0" applyFont="1" applyFill="1" applyBorder="1" applyAlignment="1">
      <alignment horizontal="left" vertical="center" wrapText="1" indent="1"/>
    </xf>
    <xf numFmtId="0" fontId="32" fillId="5" borderId="26" xfId="0" applyFont="1" applyFill="1" applyBorder="1" applyAlignment="1">
      <alignment horizontal="left" vertical="center" wrapText="1" indent="1"/>
    </xf>
    <xf numFmtId="0" fontId="53" fillId="0" borderId="17" xfId="0" applyFont="1" applyBorder="1" applyAlignment="1">
      <alignment horizontal="left" vertical="center"/>
    </xf>
    <xf numFmtId="0" fontId="53" fillId="0" borderId="18" xfId="0" applyFont="1" applyBorder="1" applyAlignment="1">
      <alignment horizontal="left" vertical="center"/>
    </xf>
    <xf numFmtId="0" fontId="17" fillId="0" borderId="18" xfId="0" applyFont="1" applyBorder="1" applyAlignment="1">
      <alignment horizontal="center" vertical="center"/>
    </xf>
    <xf numFmtId="0" fontId="41" fillId="7" borderId="17" xfId="0" applyFont="1" applyFill="1" applyBorder="1" applyAlignment="1">
      <alignment horizontal="left" vertical="top"/>
    </xf>
    <xf numFmtId="0" fontId="41" fillId="7" borderId="18" xfId="0" applyFont="1" applyFill="1" applyBorder="1" applyAlignment="1">
      <alignment horizontal="left" vertical="top"/>
    </xf>
    <xf numFmtId="0" fontId="41" fillId="7" borderId="26" xfId="0" applyFont="1" applyFill="1" applyBorder="1" applyAlignment="1">
      <alignment horizontal="left" vertical="top"/>
    </xf>
    <xf numFmtId="0" fontId="17" fillId="0" borderId="17" xfId="0" applyFont="1" applyFill="1" applyBorder="1" applyAlignment="1">
      <alignment horizontal="left" vertical="top" wrapText="1"/>
    </xf>
    <xf numFmtId="0" fontId="23" fillId="0" borderId="0" xfId="0" applyFont="1" applyBorder="1" applyAlignment="1">
      <alignment horizontal="center" vertical="center"/>
    </xf>
    <xf numFmtId="0" fontId="17" fillId="0" borderId="17" xfId="0" applyFont="1" applyFill="1" applyBorder="1" applyAlignment="1">
      <alignment horizontal="left" vertical="top"/>
    </xf>
    <xf numFmtId="0" fontId="24" fillId="5" borderId="17" xfId="0" applyFont="1" applyFill="1" applyBorder="1" applyAlignment="1">
      <alignment horizontal="left" vertical="top" wrapText="1"/>
    </xf>
    <xf numFmtId="0" fontId="24" fillId="5" borderId="18" xfId="0" applyFont="1" applyFill="1" applyBorder="1" applyAlignment="1">
      <alignment horizontal="left" vertical="top"/>
    </xf>
    <xf numFmtId="0" fontId="24" fillId="5" borderId="26" xfId="0" applyFont="1" applyFill="1" applyBorder="1" applyAlignment="1">
      <alignment horizontal="left" vertical="top"/>
    </xf>
    <xf numFmtId="0" fontId="56" fillId="0" borderId="5" xfId="0" applyFont="1" applyFill="1" applyBorder="1" applyAlignment="1">
      <alignment horizontal="left" vertical="top"/>
    </xf>
    <xf numFmtId="0" fontId="17" fillId="0" borderId="16" xfId="0" applyFont="1" applyFill="1" applyBorder="1" applyAlignment="1">
      <alignment horizontal="left" vertical="top" wrapText="1"/>
    </xf>
    <xf numFmtId="0" fontId="17" fillId="0" borderId="14" xfId="0" applyFont="1" applyFill="1" applyBorder="1" applyAlignment="1">
      <alignment horizontal="left" vertical="top"/>
    </xf>
    <xf numFmtId="0" fontId="34" fillId="0" borderId="17" xfId="0" applyFont="1" applyBorder="1" applyAlignment="1">
      <alignment horizontal="left" vertical="center" indent="1"/>
    </xf>
    <xf numFmtId="0" fontId="34" fillId="0" borderId="18" xfId="0" applyFont="1" applyBorder="1" applyAlignment="1">
      <alignment horizontal="left" vertical="center" indent="1"/>
    </xf>
    <xf numFmtId="0" fontId="17" fillId="0" borderId="14" xfId="0" applyFont="1" applyFill="1" applyBorder="1" applyAlignment="1">
      <alignment horizontal="left" vertical="top" wrapText="1"/>
    </xf>
    <xf numFmtId="0" fontId="17" fillId="0" borderId="15" xfId="0" applyFont="1" applyFill="1" applyBorder="1" applyAlignment="1">
      <alignment horizontal="left" vertical="top" wrapText="1"/>
    </xf>
    <xf numFmtId="0" fontId="19" fillId="0" borderId="16" xfId="0" applyFont="1" applyBorder="1" applyAlignment="1">
      <alignment horizontal="left" vertical="top" wrapText="1"/>
    </xf>
    <xf numFmtId="0" fontId="19" fillId="0" borderId="14" xfId="0" applyFont="1" applyBorder="1" applyAlignment="1">
      <alignment horizontal="left" vertical="top"/>
    </xf>
    <xf numFmtId="0" fontId="19" fillId="0" borderId="15" xfId="0" applyFont="1" applyBorder="1" applyAlignment="1">
      <alignment horizontal="left" vertical="top"/>
    </xf>
    <xf numFmtId="0" fontId="17" fillId="0" borderId="12" xfId="0" applyFont="1" applyFill="1" applyBorder="1" applyAlignment="1">
      <alignment horizontal="left" vertical="top" wrapText="1"/>
    </xf>
    <xf numFmtId="0" fontId="17" fillId="0" borderId="7" xfId="0" applyFont="1" applyFill="1" applyBorder="1" applyAlignment="1">
      <alignment horizontal="left" vertical="top" wrapText="1"/>
    </xf>
    <xf numFmtId="0" fontId="17" fillId="0" borderId="8" xfId="0" applyFont="1" applyFill="1" applyBorder="1" applyAlignment="1">
      <alignment horizontal="left" vertical="top" wrapText="1"/>
    </xf>
    <xf numFmtId="0" fontId="34" fillId="0" borderId="18" xfId="0" applyFont="1" applyBorder="1" applyAlignment="1">
      <alignment horizontal="left" vertical="center"/>
    </xf>
    <xf numFmtId="0" fontId="17" fillId="0" borderId="1" xfId="0" applyFont="1" applyBorder="1" applyAlignment="1">
      <alignment horizontal="center" vertical="center"/>
    </xf>
    <xf numFmtId="0" fontId="43" fillId="9" borderId="23" xfId="0" applyFont="1" applyFill="1" applyBorder="1" applyAlignment="1">
      <alignment horizontal="center" vertical="center"/>
    </xf>
    <xf numFmtId="0" fontId="43" fillId="9" borderId="1" xfId="0" applyFont="1" applyFill="1" applyBorder="1" applyAlignment="1">
      <alignment horizontal="center" vertical="center"/>
    </xf>
    <xf numFmtId="0" fontId="43" fillId="9" borderId="52" xfId="0" applyFont="1" applyFill="1" applyBorder="1" applyAlignment="1">
      <alignment horizontal="center" vertical="center"/>
    </xf>
    <xf numFmtId="0" fontId="43" fillId="9" borderId="16" xfId="0" applyFont="1" applyFill="1" applyBorder="1" applyAlignment="1">
      <alignment horizontal="center" vertical="center"/>
    </xf>
    <xf numFmtId="0" fontId="43" fillId="9" borderId="14" xfId="0" applyFont="1" applyFill="1" applyBorder="1" applyAlignment="1">
      <alignment horizontal="center" vertical="center"/>
    </xf>
    <xf numFmtId="0" fontId="43" fillId="9" borderId="15" xfId="0" applyFont="1" applyFill="1" applyBorder="1" applyAlignment="1">
      <alignment horizontal="center" vertical="center"/>
    </xf>
    <xf numFmtId="14" fontId="16" fillId="0" borderId="20" xfId="0" applyNumberFormat="1" applyFont="1" applyBorder="1" applyAlignment="1">
      <alignment horizontal="left" vertical="center"/>
    </xf>
    <xf numFmtId="0" fontId="53" fillId="0" borderId="17" xfId="0" applyFont="1" applyBorder="1" applyAlignment="1">
      <alignment vertical="center"/>
    </xf>
    <xf numFmtId="0" fontId="53" fillId="0" borderId="18" xfId="0" applyFont="1" applyBorder="1" applyAlignment="1">
      <alignment vertical="center"/>
    </xf>
    <xf numFmtId="11" fontId="16" fillId="0" borderId="20" xfId="0" applyNumberFormat="1" applyFont="1" applyBorder="1" applyAlignment="1">
      <alignment horizontal="left" vertical="center"/>
    </xf>
    <xf numFmtId="0" fontId="67" fillId="0" borderId="0" xfId="0" applyFont="1" applyBorder="1"/>
    <xf numFmtId="0" fontId="69" fillId="3" borderId="18" xfId="0" applyFont="1" applyFill="1" applyBorder="1" applyAlignment="1">
      <alignment horizontal="center" vertical="center"/>
    </xf>
    <xf numFmtId="0" fontId="69" fillId="0" borderId="5" xfId="2" applyFont="1" applyFill="1" applyBorder="1" applyAlignment="1" applyProtection="1">
      <alignment horizontal="center" vertical="center"/>
      <protection locked="0"/>
    </xf>
    <xf numFmtId="0" fontId="69" fillId="0" borderId="5" xfId="0" applyFont="1" applyFill="1" applyBorder="1" applyAlignment="1">
      <alignment horizontal="center" vertical="center"/>
    </xf>
    <xf numFmtId="0" fontId="69" fillId="3" borderId="18" xfId="0" applyFont="1" applyFill="1" applyBorder="1" applyAlignment="1">
      <alignment vertical="center"/>
    </xf>
    <xf numFmtId="0" fontId="69" fillId="5" borderId="4" xfId="0" applyFont="1" applyFill="1" applyBorder="1" applyAlignment="1">
      <alignment horizontal="center" vertical="center"/>
    </xf>
    <xf numFmtId="0" fontId="69" fillId="0" borderId="5" xfId="2" applyFont="1" applyBorder="1" applyAlignment="1" applyProtection="1">
      <alignment horizontal="center" vertical="center"/>
      <protection locked="0"/>
    </xf>
    <xf numFmtId="0" fontId="69" fillId="3" borderId="6" xfId="0" applyFont="1" applyFill="1" applyBorder="1" applyAlignment="1">
      <alignment vertical="center"/>
    </xf>
    <xf numFmtId="0" fontId="70" fillId="0" borderId="5" xfId="2" applyFont="1" applyFill="1" applyBorder="1" applyAlignment="1">
      <alignment horizontal="center" vertical="center"/>
    </xf>
    <xf numFmtId="0" fontId="70" fillId="0" borderId="26" xfId="2" applyFont="1" applyFill="1" applyBorder="1" applyAlignment="1">
      <alignment horizontal="center" vertical="center"/>
    </xf>
    <xf numFmtId="0" fontId="69" fillId="0" borderId="48" xfId="2" applyFont="1" applyBorder="1" applyAlignment="1" applyProtection="1">
      <alignment horizontal="center" vertical="center"/>
      <protection locked="0"/>
    </xf>
    <xf numFmtId="0" fontId="71" fillId="0" borderId="4" xfId="0" applyFont="1" applyFill="1" applyBorder="1" applyAlignment="1">
      <alignment horizontal="center" vertical="center"/>
    </xf>
    <xf numFmtId="0" fontId="72" fillId="3" borderId="18" xfId="0" applyFont="1" applyFill="1" applyBorder="1" applyAlignment="1">
      <alignment vertical="center"/>
    </xf>
    <xf numFmtId="0" fontId="72" fillId="3" borderId="6" xfId="0" applyFont="1" applyFill="1" applyBorder="1" applyAlignment="1">
      <alignment vertical="center"/>
    </xf>
    <xf numFmtId="0" fontId="73" fillId="0" borderId="5" xfId="2" applyFont="1" applyFill="1" applyBorder="1" applyAlignment="1">
      <alignment horizontal="center" vertical="center"/>
    </xf>
    <xf numFmtId="0" fontId="71" fillId="0" borderId="48" xfId="0" applyFont="1" applyBorder="1" applyAlignment="1">
      <alignment vertical="center"/>
    </xf>
    <xf numFmtId="0" fontId="31" fillId="0" borderId="0" xfId="0" applyFont="1" applyFill="1" applyBorder="1" applyAlignment="1">
      <alignment vertical="center"/>
    </xf>
    <xf numFmtId="0" fontId="74" fillId="0" borderId="0" xfId="0" applyFont="1" applyAlignment="1"/>
    <xf numFmtId="0" fontId="76" fillId="3" borderId="18" xfId="0" applyFont="1" applyFill="1" applyBorder="1" applyAlignment="1">
      <alignment horizontal="left" vertical="center"/>
    </xf>
    <xf numFmtId="0" fontId="76" fillId="3" borderId="6" xfId="0" applyFont="1" applyFill="1" applyBorder="1" applyAlignment="1">
      <alignment horizontal="left" vertical="center"/>
    </xf>
    <xf numFmtId="0" fontId="77" fillId="0" borderId="6" xfId="0" applyFont="1" applyFill="1" applyBorder="1" applyAlignment="1">
      <alignment horizontal="left" vertical="center"/>
    </xf>
    <xf numFmtId="0" fontId="77" fillId="0" borderId="18" xfId="0" applyFont="1" applyBorder="1" applyAlignment="1">
      <alignment horizontal="left" vertical="center"/>
    </xf>
    <xf numFmtId="0" fontId="77" fillId="0" borderId="26" xfId="0" applyFont="1" applyFill="1" applyBorder="1" applyAlignment="1">
      <alignment horizontal="left" vertical="center"/>
    </xf>
    <xf numFmtId="0" fontId="77" fillId="5" borderId="18" xfId="0" applyFont="1" applyFill="1" applyBorder="1" applyAlignment="1">
      <alignment horizontal="left" vertical="center"/>
    </xf>
    <xf numFmtId="0" fontId="77" fillId="0" borderId="31" xfId="0" applyFont="1" applyFill="1" applyBorder="1" applyAlignment="1">
      <alignment horizontal="left" vertical="center"/>
    </xf>
    <xf numFmtId="0" fontId="76" fillId="0" borderId="6" xfId="0" applyFont="1" applyBorder="1" applyAlignment="1">
      <alignment horizontal="left" vertical="center"/>
    </xf>
    <xf numFmtId="0" fontId="76" fillId="0" borderId="18" xfId="0" applyFont="1" applyBorder="1" applyAlignment="1">
      <alignment horizontal="left" vertical="center"/>
    </xf>
    <xf numFmtId="0" fontId="76" fillId="0" borderId="31" xfId="0" applyFont="1" applyBorder="1" applyAlignment="1">
      <alignment horizontal="left" vertical="center"/>
    </xf>
    <xf numFmtId="0" fontId="77" fillId="0" borderId="31" xfId="0" applyFont="1" applyBorder="1" applyAlignment="1">
      <alignment horizontal="left" vertical="center"/>
    </xf>
    <xf numFmtId="0" fontId="77" fillId="0" borderId="26" xfId="0" applyFont="1" applyBorder="1" applyAlignment="1">
      <alignment horizontal="left" vertical="center"/>
    </xf>
    <xf numFmtId="0" fontId="77" fillId="0" borderId="6" xfId="0" applyFont="1" applyBorder="1" applyAlignment="1">
      <alignment horizontal="left" vertical="center"/>
    </xf>
    <xf numFmtId="0" fontId="77" fillId="0" borderId="0" xfId="0" applyFont="1" applyFill="1" applyBorder="1" applyAlignment="1">
      <alignment horizontal="left" vertical="center"/>
    </xf>
    <xf numFmtId="0" fontId="76" fillId="0" borderId="36" xfId="0" applyFont="1" applyBorder="1" applyAlignment="1">
      <alignment horizontal="left" vertical="center"/>
    </xf>
    <xf numFmtId="0" fontId="78" fillId="0" borderId="0" xfId="0" applyFont="1" applyFill="1" applyBorder="1" applyAlignment="1">
      <alignment horizontal="left"/>
    </xf>
    <xf numFmtId="0" fontId="79" fillId="6" borderId="53" xfId="2" applyFont="1" applyFill="1" applyBorder="1" applyAlignment="1">
      <alignment horizontal="center" vertical="center"/>
    </xf>
    <xf numFmtId="0" fontId="68" fillId="6" borderId="54" xfId="2" applyFont="1" applyFill="1" applyBorder="1" applyAlignment="1">
      <alignment horizontal="center" vertical="center"/>
    </xf>
    <xf numFmtId="0" fontId="79" fillId="6" borderId="54" xfId="2" applyFont="1" applyFill="1" applyBorder="1" applyAlignment="1" applyProtection="1">
      <alignment horizontal="center" vertical="center"/>
    </xf>
    <xf numFmtId="0" fontId="79" fillId="6" borderId="54" xfId="2" applyFont="1" applyFill="1" applyBorder="1" applyAlignment="1">
      <alignment horizontal="center" vertical="center"/>
    </xf>
    <xf numFmtId="0" fontId="79" fillId="6" borderId="4" xfId="2" applyFont="1" applyFill="1" applyBorder="1" applyAlignment="1">
      <alignment horizontal="center" vertical="center"/>
    </xf>
    <xf numFmtId="0" fontId="79" fillId="6" borderId="39" xfId="2" applyFont="1" applyFill="1" applyBorder="1" applyAlignment="1">
      <alignment horizontal="center" vertical="center"/>
    </xf>
    <xf numFmtId="0" fontId="80" fillId="0" borderId="5" xfId="2" applyFont="1" applyFill="1" applyBorder="1" applyAlignment="1" applyProtection="1">
      <alignment horizontal="center" vertical="center"/>
      <protection locked="0"/>
    </xf>
    <xf numFmtId="0" fontId="79" fillId="2" borderId="0" xfId="2" applyFont="1" applyFill="1" applyBorder="1" applyAlignment="1">
      <alignment horizontal="center" vertical="center"/>
    </xf>
    <xf numFmtId="0" fontId="80" fillId="2" borderId="0" xfId="2" applyFont="1" applyFill="1" applyBorder="1" applyAlignment="1" applyProtection="1">
      <alignment horizontal="center" vertical="center"/>
      <protection locked="0"/>
    </xf>
    <xf numFmtId="0" fontId="79" fillId="2" borderId="53" xfId="2" applyFont="1" applyFill="1" applyBorder="1" applyAlignment="1">
      <alignment horizontal="center" vertical="center"/>
    </xf>
    <xf numFmtId="0" fontId="79" fillId="2" borderId="5" xfId="2" applyFont="1" applyFill="1" applyBorder="1" applyAlignment="1">
      <alignment horizontal="center" vertical="center"/>
    </xf>
    <xf numFmtId="0" fontId="79" fillId="2" borderId="35" xfId="2" applyFont="1" applyFill="1" applyBorder="1" applyAlignment="1">
      <alignment horizontal="center" vertical="center"/>
    </xf>
    <xf numFmtId="0" fontId="80" fillId="0" borderId="5" xfId="2" applyFont="1" applyBorder="1" applyAlignment="1" applyProtection="1">
      <alignment horizontal="center" vertical="center"/>
      <protection locked="0"/>
    </xf>
    <xf numFmtId="0" fontId="79" fillId="2" borderId="29" xfId="2" applyFont="1" applyFill="1" applyBorder="1" applyAlignment="1">
      <alignment horizontal="center" vertical="center"/>
    </xf>
    <xf numFmtId="0" fontId="79" fillId="2" borderId="19" xfId="2" applyFont="1" applyFill="1" applyBorder="1" applyAlignment="1">
      <alignment horizontal="center" vertical="center"/>
    </xf>
    <xf numFmtId="0" fontId="79" fillId="0" borderId="26" xfId="2" applyFont="1" applyFill="1" applyBorder="1" applyAlignment="1">
      <alignment horizontal="center" vertical="center"/>
    </xf>
    <xf numFmtId="0" fontId="79" fillId="0" borderId="5" xfId="2" applyFont="1" applyFill="1" applyBorder="1" applyAlignment="1">
      <alignment horizontal="center" vertical="center"/>
    </xf>
    <xf numFmtId="0" fontId="79" fillId="0" borderId="35" xfId="2" applyFont="1" applyFill="1" applyBorder="1" applyAlignment="1">
      <alignment horizontal="center" vertical="center"/>
    </xf>
    <xf numFmtId="0" fontId="79" fillId="0" borderId="26" xfId="2" applyFont="1" applyBorder="1" applyAlignment="1">
      <alignment horizontal="center" vertical="center"/>
    </xf>
    <xf numFmtId="0" fontId="79" fillId="0" borderId="5" xfId="2" applyFont="1" applyBorder="1" applyAlignment="1">
      <alignment horizontal="center" vertical="center"/>
    </xf>
    <xf numFmtId="0" fontId="79" fillId="5" borderId="26" xfId="2" applyFont="1" applyFill="1" applyBorder="1" applyAlignment="1">
      <alignment horizontal="center" vertical="center"/>
    </xf>
    <xf numFmtId="0" fontId="79" fillId="5" borderId="5" xfId="2" applyFont="1" applyFill="1" applyBorder="1" applyAlignment="1">
      <alignment horizontal="center" vertical="center"/>
    </xf>
    <xf numFmtId="0" fontId="79" fillId="0" borderId="35" xfId="2" applyFont="1" applyBorder="1" applyAlignment="1">
      <alignment horizontal="center" vertical="center"/>
    </xf>
    <xf numFmtId="0" fontId="79" fillId="0" borderId="5" xfId="2" applyFont="1" applyFill="1" applyBorder="1" applyAlignment="1" applyProtection="1">
      <alignment horizontal="center" vertical="center"/>
    </xf>
    <xf numFmtId="0" fontId="79" fillId="0" borderId="35" xfId="2" applyFont="1" applyFill="1" applyBorder="1" applyAlignment="1" applyProtection="1">
      <alignment horizontal="center" vertical="center"/>
    </xf>
    <xf numFmtId="0" fontId="28" fillId="2" borderId="0" xfId="0" applyFont="1" applyFill="1" applyBorder="1" applyAlignment="1">
      <alignment vertical="center"/>
    </xf>
    <xf numFmtId="0" fontId="28" fillId="0" borderId="5" xfId="0" applyFont="1" applyBorder="1" applyAlignment="1">
      <alignment horizontal="center" vertical="center"/>
    </xf>
    <xf numFmtId="0" fontId="28" fillId="0" borderId="29" xfId="0" applyFont="1" applyBorder="1" applyAlignment="1">
      <alignment horizontal="center" vertical="center"/>
    </xf>
    <xf numFmtId="0" fontId="28" fillId="0" borderId="35" xfId="0" applyFont="1" applyBorder="1" applyAlignment="1">
      <alignment horizontal="center" vertical="center"/>
    </xf>
    <xf numFmtId="0" fontId="81" fillId="0" borderId="26" xfId="0" applyFont="1" applyFill="1" applyBorder="1" applyAlignment="1">
      <alignment horizontal="left" vertical="center"/>
    </xf>
    <xf numFmtId="0" fontId="81" fillId="5" borderId="18" xfId="0" applyFont="1" applyFill="1" applyBorder="1" applyAlignment="1">
      <alignment horizontal="left" vertical="center"/>
    </xf>
    <xf numFmtId="0" fontId="81" fillId="0" borderId="6" xfId="0" applyFont="1" applyFill="1" applyBorder="1" applyAlignment="1">
      <alignment horizontal="left" vertical="center"/>
    </xf>
    <xf numFmtId="0" fontId="81" fillId="0" borderId="18" xfId="0" applyFont="1" applyBorder="1" applyAlignment="1">
      <alignment horizontal="left" vertical="center"/>
    </xf>
    <xf numFmtId="0" fontId="81" fillId="0" borderId="31" xfId="0" applyFont="1" applyFill="1" applyBorder="1" applyAlignment="1">
      <alignment horizontal="left" vertical="center"/>
    </xf>
    <xf numFmtId="0" fontId="81" fillId="2" borderId="18" xfId="0" applyFont="1" applyFill="1" applyBorder="1" applyAlignment="1">
      <alignment horizontal="left" vertical="center"/>
    </xf>
    <xf numFmtId="0" fontId="81" fillId="0" borderId="6" xfId="0" applyFont="1" applyBorder="1" applyAlignment="1">
      <alignment horizontal="left" vertical="center"/>
    </xf>
    <xf numFmtId="0" fontId="81" fillId="0" borderId="31" xfId="0" applyFont="1" applyBorder="1" applyAlignment="1">
      <alignment horizontal="left" vertical="center"/>
    </xf>
    <xf numFmtId="0" fontId="81" fillId="0" borderId="26" xfId="0" applyFont="1" applyBorder="1" applyAlignment="1">
      <alignment horizontal="left" vertical="center"/>
    </xf>
    <xf numFmtId="0" fontId="81" fillId="2" borderId="6" xfId="0" applyFont="1" applyFill="1" applyBorder="1" applyAlignment="1">
      <alignment horizontal="left" vertical="center"/>
    </xf>
    <xf numFmtId="0" fontId="82" fillId="0" borderId="6" xfId="0" applyFont="1" applyBorder="1" applyAlignment="1">
      <alignment horizontal="left" vertical="center"/>
    </xf>
  </cellXfs>
  <cellStyles count="21">
    <cellStyle name="0,0_x000a__x000a_NA_x000a__x000a_ 2" xfId="1"/>
    <cellStyle name="0,0_x000a__x000a_NA_x000a__x000a_ 2 2" xfId="20"/>
    <cellStyle name="Normal 2" xfId="2"/>
    <cellStyle name="Normal 2 2" xfId="3"/>
    <cellStyle name="Normal 2 3" xfId="4"/>
    <cellStyle name="Normal 3" xfId="5"/>
    <cellStyle name="Normal 3 2" xfId="8"/>
    <cellStyle name="Normal 3 2 2" xfId="12"/>
    <cellStyle name="Normal 3 2 3" xfId="17"/>
    <cellStyle name="Normal 3 3" xfId="9"/>
    <cellStyle name="Normal 3 3 2" xfId="13"/>
    <cellStyle name="Normal 3 3 3" xfId="18"/>
    <cellStyle name="Normal 3 4" xfId="10"/>
    <cellStyle name="Normal 3 4 2" xfId="14"/>
    <cellStyle name="Normal 3 4 3" xfId="19"/>
    <cellStyle name="Normal 3 5" xfId="7"/>
    <cellStyle name="Normal 3 5 2" xfId="15"/>
    <cellStyle name="Normal 3 6" xfId="11"/>
    <cellStyle name="Normal 3 7" xfId="16"/>
    <cellStyle name="Style 1" xfId="6"/>
    <cellStyle name="一般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2" Type="http://schemas.openxmlformats.org/officeDocument/2006/relationships/image" Target="../media/image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29" Type="http://schemas.openxmlformats.org/officeDocument/2006/relationships/image" Target="../media/image38.png"/><Relationship Id="rId1" Type="http://schemas.openxmlformats.org/officeDocument/2006/relationships/image" Target="../media/image11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28" Type="http://schemas.openxmlformats.org/officeDocument/2006/relationships/image" Target="../media/image37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31" Type="http://schemas.openxmlformats.org/officeDocument/2006/relationships/image" Target="../media/image40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Relationship Id="rId27" Type="http://schemas.openxmlformats.org/officeDocument/2006/relationships/image" Target="../media/image36.png"/><Relationship Id="rId30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1.png"/><Relationship Id="rId4" Type="http://schemas.openxmlformats.org/officeDocument/2006/relationships/image" Target="../media/image4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105834</xdr:colOff>
      <xdr:row>0</xdr:row>
      <xdr:rowOff>84666</xdr:rowOff>
    </xdr:from>
    <xdr:to>
      <xdr:col>1</xdr:col>
      <xdr:colOff>677334</xdr:colOff>
      <xdr:row>0</xdr:row>
      <xdr:rowOff>488841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834" y="84666"/>
          <a:ext cx="1153583" cy="404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639536</xdr:colOff>
      <xdr:row>5</xdr:row>
      <xdr:rowOff>40821</xdr:rowOff>
    </xdr:from>
    <xdr:to>
      <xdr:col>10</xdr:col>
      <xdr:colOff>226673</xdr:colOff>
      <xdr:row>33</xdr:row>
      <xdr:rowOff>68035</xdr:rowOff>
    </xdr:to>
    <xdr:pic>
      <xdr:nvPicPr>
        <xdr:cNvPr id="5" name="Image 2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3" y="1455964"/>
          <a:ext cx="6798923" cy="42182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71438</xdr:colOff>
      <xdr:row>0</xdr:row>
      <xdr:rowOff>83344</xdr:rowOff>
    </xdr:from>
    <xdr:to>
      <xdr:col>2</xdr:col>
      <xdr:colOff>212990</xdr:colOff>
      <xdr:row>0</xdr:row>
      <xdr:rowOff>487519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8" y="83344"/>
          <a:ext cx="1153583" cy="404175"/>
        </a:xfrm>
        <a:prstGeom prst="rect">
          <a:avLst/>
        </a:prstGeom>
      </xdr:spPr>
    </xdr:pic>
    <xdr:clientData/>
  </xdr:twoCellAnchor>
  <xdr:twoCellAnchor>
    <xdr:from>
      <xdr:col>4</xdr:col>
      <xdr:colOff>421821</xdr:colOff>
      <xdr:row>48</xdr:row>
      <xdr:rowOff>95250</xdr:rowOff>
    </xdr:from>
    <xdr:to>
      <xdr:col>6</xdr:col>
      <xdr:colOff>884464</xdr:colOff>
      <xdr:row>48</xdr:row>
      <xdr:rowOff>204107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3224892" y="13960929"/>
          <a:ext cx="2721429" cy="108857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fr-FR"/>
        </a:p>
      </xdr:txBody>
    </xdr:sp>
    <xdr:clientData/>
  </xdr:twoCellAnchor>
  <xdr:twoCellAnchor editAs="oneCell">
    <xdr:from>
      <xdr:col>6</xdr:col>
      <xdr:colOff>979714</xdr:colOff>
      <xdr:row>40</xdr:row>
      <xdr:rowOff>204982</xdr:rowOff>
    </xdr:from>
    <xdr:to>
      <xdr:col>16</xdr:col>
      <xdr:colOff>258535</xdr:colOff>
      <xdr:row>57</xdr:row>
      <xdr:rowOff>225143</xdr:rowOff>
    </xdr:to>
    <xdr:pic>
      <xdr:nvPicPr>
        <xdr:cNvPr id="5" name="Image 1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1571" y="11866303"/>
          <a:ext cx="5687786" cy="44016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54430</xdr:colOff>
      <xdr:row>76</xdr:row>
      <xdr:rowOff>101238</xdr:rowOff>
    </xdr:from>
    <xdr:to>
      <xdr:col>0</xdr:col>
      <xdr:colOff>272143</xdr:colOff>
      <xdr:row>77</xdr:row>
      <xdr:rowOff>13607</xdr:rowOff>
    </xdr:to>
    <xdr:sp macro="" textlink="">
      <xdr:nvSpPr>
        <xdr:cNvPr id="9" name="Flèche droite 4">
          <a:extLst>
            <a:ext uri="{FF2B5EF4-FFF2-40B4-BE49-F238E27FC236}">
              <a16:creationId xmlns:a16="http://schemas.microsoft.com/office/drawing/2014/main" xmlns="" id="{7D20317E-95FE-49E7-9B65-0A9920C95D4D}"/>
            </a:ext>
          </a:extLst>
        </xdr:cNvPr>
        <xdr:cNvSpPr/>
      </xdr:nvSpPr>
      <xdr:spPr>
        <a:xfrm>
          <a:off x="54430" y="30847938"/>
          <a:ext cx="217713" cy="15049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fr-FR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677333</xdr:colOff>
      <xdr:row>0</xdr:row>
      <xdr:rowOff>470850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66675"/>
          <a:ext cx="1153583" cy="4041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4</xdr:row>
      <xdr:rowOff>84666</xdr:rowOff>
    </xdr:from>
    <xdr:to>
      <xdr:col>11</xdr:col>
      <xdr:colOff>356353</xdr:colOff>
      <xdr:row>36</xdr:row>
      <xdr:rowOff>433917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49" y="1322916"/>
          <a:ext cx="9944854" cy="5090584"/>
        </a:xfrm>
        <a:prstGeom prst="rect">
          <a:avLst/>
        </a:prstGeom>
      </xdr:spPr>
    </xdr:pic>
    <xdr:clientData/>
  </xdr:twoCellAnchor>
  <xdr:oneCellAnchor>
    <xdr:from>
      <xdr:col>3</xdr:col>
      <xdr:colOff>24341</xdr:colOff>
      <xdr:row>5</xdr:row>
      <xdr:rowOff>110123</xdr:rowOff>
    </xdr:from>
    <xdr:ext cx="1352999" cy="309059"/>
    <xdr:sp macro="" textlink="">
      <xdr:nvSpPr>
        <xdr:cNvPr id="5" name="ZoneTexte 4"/>
        <xdr:cNvSpPr txBox="1"/>
      </xdr:nvSpPr>
      <xdr:spPr>
        <a:xfrm>
          <a:off x="2109258" y="1496540"/>
          <a:ext cx="1352999" cy="3090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前袖為拉克藍袖</a:t>
          </a:r>
          <a:endParaRPr lang="fr-FR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oneCellAnchor>
  <xdr:twoCellAnchor>
    <xdr:from>
      <xdr:col>0</xdr:col>
      <xdr:colOff>63501</xdr:colOff>
      <xdr:row>11</xdr:row>
      <xdr:rowOff>8463</xdr:rowOff>
    </xdr:from>
    <xdr:to>
      <xdr:col>3</xdr:col>
      <xdr:colOff>69850</xdr:colOff>
      <xdr:row>19</xdr:row>
      <xdr:rowOff>42388</xdr:rowOff>
    </xdr:to>
    <xdr:sp macro="" textlink="">
      <xdr:nvSpPr>
        <xdr:cNvPr id="6" name="文字方塊 5"/>
        <xdr:cNvSpPr txBox="1"/>
      </xdr:nvSpPr>
      <xdr:spPr>
        <a:xfrm>
          <a:off x="63501" y="2283880"/>
          <a:ext cx="2091266" cy="121925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穿者左側表布外擋風片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3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15mm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彈簧壓釦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(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x2,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x1),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中間車三組黏扣帶毛面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(1cm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6cm)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。黏扣帶勾面車於右門襟。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433912</xdr:colOff>
      <xdr:row>22</xdr:row>
      <xdr:rowOff>87897</xdr:rowOff>
    </xdr:from>
    <xdr:to>
      <xdr:col>2</xdr:col>
      <xdr:colOff>595841</xdr:colOff>
      <xdr:row>30</xdr:row>
      <xdr:rowOff>70965</xdr:rowOff>
    </xdr:to>
    <xdr:sp macro="" textlink="">
      <xdr:nvSpPr>
        <xdr:cNvPr id="7" name="文字方塊 6"/>
        <xdr:cNvSpPr txBox="1"/>
      </xdr:nvSpPr>
      <xdr:spPr>
        <a:xfrm>
          <a:off x="433912" y="3993147"/>
          <a:ext cx="1558929" cy="11684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側袋車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尼龍反拉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拉繩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壓臨邊單針。袋裏表布袋貼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固定於門襟。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286806</xdr:colOff>
      <xdr:row>35</xdr:row>
      <xdr:rowOff>55090</xdr:rowOff>
    </xdr:from>
    <xdr:to>
      <xdr:col>7</xdr:col>
      <xdr:colOff>311149</xdr:colOff>
      <xdr:row>36</xdr:row>
      <xdr:rowOff>686856</xdr:rowOff>
    </xdr:to>
    <xdr:sp macro="" textlink="">
      <xdr:nvSpPr>
        <xdr:cNvPr id="8" name="文字方塊 7"/>
        <xdr:cNvSpPr txBox="1"/>
      </xdr:nvSpPr>
      <xdr:spPr>
        <a:xfrm>
          <a:off x="3567639" y="5886507"/>
          <a:ext cx="3273427" cy="77993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表布袖絆壓單針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車黏扣帶勾面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2cmx6cm,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袖口車黏扣帶毛面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2cmx10cm,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加壓打結固定內貼。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581020</xdr:colOff>
      <xdr:row>35</xdr:row>
      <xdr:rowOff>111122</xdr:rowOff>
    </xdr:from>
    <xdr:to>
      <xdr:col>4</xdr:col>
      <xdr:colOff>268812</xdr:colOff>
      <xdr:row>36</xdr:row>
      <xdr:rowOff>358829</xdr:rowOff>
    </xdr:to>
    <xdr:sp macro="" textlink="">
      <xdr:nvSpPr>
        <xdr:cNvPr id="9" name="文字方塊 8"/>
        <xdr:cNvSpPr txBox="1"/>
      </xdr:nvSpPr>
      <xdr:spPr>
        <a:xfrm>
          <a:off x="1978020" y="5942539"/>
          <a:ext cx="1571625" cy="39587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穿者右側下襬調節。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383112</xdr:colOff>
      <xdr:row>35</xdr:row>
      <xdr:rowOff>10582</xdr:rowOff>
    </xdr:from>
    <xdr:to>
      <xdr:col>8</xdr:col>
      <xdr:colOff>601132</xdr:colOff>
      <xdr:row>36</xdr:row>
      <xdr:rowOff>448787</xdr:rowOff>
    </xdr:to>
    <xdr:sp macro="" textlink="">
      <xdr:nvSpPr>
        <xdr:cNvPr id="10" name="文字方塊 9"/>
        <xdr:cNvSpPr txBox="1"/>
      </xdr:nvSpPr>
      <xdr:spPr>
        <a:xfrm>
          <a:off x="6913029" y="5841999"/>
          <a:ext cx="1117603" cy="5863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LW050-E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織標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</a:p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下襬上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7cm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718602</xdr:colOff>
      <xdr:row>35</xdr:row>
      <xdr:rowOff>29630</xdr:rowOff>
    </xdr:from>
    <xdr:to>
      <xdr:col>11</xdr:col>
      <xdr:colOff>488946</xdr:colOff>
      <xdr:row>36</xdr:row>
      <xdr:rowOff>463549</xdr:rowOff>
    </xdr:to>
    <xdr:sp macro="" textlink="">
      <xdr:nvSpPr>
        <xdr:cNvPr id="11" name="文字方塊 10"/>
        <xdr:cNvSpPr txBox="1"/>
      </xdr:nvSpPr>
      <xdr:spPr>
        <a:xfrm>
          <a:off x="8148102" y="5861047"/>
          <a:ext cx="2024594" cy="5820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下襬打結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左右脇邊各一橫結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後身片兩個橫結。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423333</xdr:colOff>
      <xdr:row>18</xdr:row>
      <xdr:rowOff>135522</xdr:rowOff>
    </xdr:from>
    <xdr:to>
      <xdr:col>2</xdr:col>
      <xdr:colOff>605367</xdr:colOff>
      <xdr:row>21</xdr:row>
      <xdr:rowOff>132290</xdr:rowOff>
    </xdr:to>
    <xdr:sp macro="" textlink="">
      <xdr:nvSpPr>
        <xdr:cNvPr id="12" name="文字方塊 11"/>
        <xdr:cNvSpPr txBox="1"/>
      </xdr:nvSpPr>
      <xdr:spPr>
        <a:xfrm>
          <a:off x="1005416" y="3448105"/>
          <a:ext cx="996951" cy="4412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7.2cm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517524</xdr:colOff>
      <xdr:row>7</xdr:row>
      <xdr:rowOff>67734</xdr:rowOff>
    </xdr:from>
    <xdr:to>
      <xdr:col>3</xdr:col>
      <xdr:colOff>151339</xdr:colOff>
      <xdr:row>11</xdr:row>
      <xdr:rowOff>23339</xdr:rowOff>
    </xdr:to>
    <xdr:sp macro="" textlink="">
      <xdr:nvSpPr>
        <xdr:cNvPr id="13" name="文字方塊 12"/>
        <xdr:cNvSpPr txBox="1"/>
      </xdr:nvSpPr>
      <xdr:spPr>
        <a:xfrm>
          <a:off x="517524" y="1750484"/>
          <a:ext cx="1718732" cy="54827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門襟車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塑鋼拉鏈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拉繩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758819</xdr:colOff>
      <xdr:row>14</xdr:row>
      <xdr:rowOff>71964</xdr:rowOff>
    </xdr:from>
    <xdr:to>
      <xdr:col>6</xdr:col>
      <xdr:colOff>766228</xdr:colOff>
      <xdr:row>17</xdr:row>
      <xdr:rowOff>4231</xdr:rowOff>
    </xdr:to>
    <xdr:sp macro="" textlink="">
      <xdr:nvSpPr>
        <xdr:cNvPr id="14" name="文字方塊 13"/>
        <xdr:cNvSpPr txBox="1"/>
      </xdr:nvSpPr>
      <xdr:spPr>
        <a:xfrm>
          <a:off x="5235569" y="2791881"/>
          <a:ext cx="1033992" cy="3767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95249</xdr:colOff>
      <xdr:row>4</xdr:row>
      <xdr:rowOff>89957</xdr:rowOff>
    </xdr:from>
    <xdr:to>
      <xdr:col>3</xdr:col>
      <xdr:colOff>418039</xdr:colOff>
      <xdr:row>7</xdr:row>
      <xdr:rowOff>117475</xdr:rowOff>
    </xdr:to>
    <xdr:sp macro="" textlink="">
      <xdr:nvSpPr>
        <xdr:cNvPr id="15" name="文字方塊 14"/>
        <xdr:cNvSpPr txBox="1"/>
      </xdr:nvSpPr>
      <xdr:spPr>
        <a:xfrm>
          <a:off x="95249" y="1328207"/>
          <a:ext cx="2407707" cy="4720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 b="1" u="sng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1600" b="1" u="sng">
              <a:latin typeface="標楷體" panose="03000509000000000000" pitchFamily="65" charset="-120"/>
              <a:ea typeface="標楷體" panose="03000509000000000000" pitchFamily="65" charset="-120"/>
            </a:rPr>
            <a:t>剪接壓臨邊單針</a:t>
          </a:r>
          <a:endParaRPr lang="en-US" altLang="zh-TW" sz="1600" b="1" u="sng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oneCellAnchor>
    <xdr:from>
      <xdr:col>6</xdr:col>
      <xdr:colOff>523867</xdr:colOff>
      <xdr:row>12</xdr:row>
      <xdr:rowOff>125999</xdr:rowOff>
    </xdr:from>
    <xdr:ext cx="1691216" cy="309059"/>
    <xdr:sp macro="" textlink="">
      <xdr:nvSpPr>
        <xdr:cNvPr id="16" name="ZoneTexte 4"/>
        <xdr:cNvSpPr txBox="1"/>
      </xdr:nvSpPr>
      <xdr:spPr>
        <a:xfrm>
          <a:off x="6027200" y="2549582"/>
          <a:ext cx="1691216" cy="30905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可拆帽作法同下頁</a:t>
          </a:r>
          <a:endParaRPr lang="fr-FR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oneCellAnchor>
  <xdr:twoCellAnchor>
    <xdr:from>
      <xdr:col>4</xdr:col>
      <xdr:colOff>479424</xdr:colOff>
      <xdr:row>8</xdr:row>
      <xdr:rowOff>79373</xdr:rowOff>
    </xdr:from>
    <xdr:to>
      <xdr:col>4</xdr:col>
      <xdr:colOff>755649</xdr:colOff>
      <xdr:row>12</xdr:row>
      <xdr:rowOff>32866</xdr:rowOff>
    </xdr:to>
    <xdr:cxnSp macro="">
      <xdr:nvCxnSpPr>
        <xdr:cNvPr id="17" name="直線接點 16"/>
        <xdr:cNvCxnSpPr/>
      </xdr:nvCxnSpPr>
      <xdr:spPr>
        <a:xfrm flipV="1">
          <a:off x="3760257" y="1910290"/>
          <a:ext cx="276225" cy="54615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174624</xdr:colOff>
      <xdr:row>31</xdr:row>
      <xdr:rowOff>43389</xdr:rowOff>
    </xdr:from>
    <xdr:to>
      <xdr:col>2</xdr:col>
      <xdr:colOff>357716</xdr:colOff>
      <xdr:row>34</xdr:row>
      <xdr:rowOff>116472</xdr:rowOff>
    </xdr:to>
    <xdr:sp macro="" textlink="">
      <xdr:nvSpPr>
        <xdr:cNvPr id="18" name="文字方塊 17"/>
        <xdr:cNvSpPr txBox="1"/>
      </xdr:nvSpPr>
      <xdr:spPr>
        <a:xfrm>
          <a:off x="174624" y="5282139"/>
          <a:ext cx="1580092" cy="5175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前下襬左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右各打一橫結。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284690</xdr:colOff>
      <xdr:row>31</xdr:row>
      <xdr:rowOff>145047</xdr:rowOff>
    </xdr:from>
    <xdr:to>
      <xdr:col>3</xdr:col>
      <xdr:colOff>1012824</xdr:colOff>
      <xdr:row>32</xdr:row>
      <xdr:rowOff>17991</xdr:rowOff>
    </xdr:to>
    <xdr:cxnSp macro="">
      <xdr:nvCxnSpPr>
        <xdr:cNvPr id="19" name="直線接點 18"/>
        <xdr:cNvCxnSpPr/>
      </xdr:nvCxnSpPr>
      <xdr:spPr>
        <a:xfrm flipV="1">
          <a:off x="1681690" y="5383797"/>
          <a:ext cx="1416051" cy="21111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973666</xdr:colOff>
      <xdr:row>16</xdr:row>
      <xdr:rowOff>114300</xdr:rowOff>
    </xdr:from>
    <xdr:to>
      <xdr:col>7</xdr:col>
      <xdr:colOff>201082</xdr:colOff>
      <xdr:row>29</xdr:row>
      <xdr:rowOff>106890</xdr:rowOff>
    </xdr:to>
    <xdr:sp macro="" textlink="">
      <xdr:nvSpPr>
        <xdr:cNvPr id="20" name="文字方塊 19"/>
        <xdr:cNvSpPr txBox="1"/>
      </xdr:nvSpPr>
      <xdr:spPr>
        <a:xfrm>
          <a:off x="5450416" y="3130550"/>
          <a:ext cx="1280583" cy="191875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4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表布袋唇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上下打橫結加強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胸袋車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尼龍反拉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拉繩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壓臨邊單針。袋裏表布袋貼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560918</xdr:colOff>
      <xdr:row>4</xdr:row>
      <xdr:rowOff>42335</xdr:rowOff>
    </xdr:from>
    <xdr:to>
      <xdr:col>6</xdr:col>
      <xdr:colOff>310092</xdr:colOff>
      <xdr:row>10</xdr:row>
      <xdr:rowOff>37042</xdr:rowOff>
    </xdr:to>
    <xdr:sp macro="" textlink="">
      <xdr:nvSpPr>
        <xdr:cNvPr id="21" name="文字方塊 20"/>
        <xdr:cNvSpPr txBox="1"/>
      </xdr:nvSpPr>
      <xdr:spPr>
        <a:xfrm>
          <a:off x="3841751" y="1280585"/>
          <a:ext cx="1971674" cy="8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2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表布領前蓋片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前領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各釘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15mm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平釘面彈簧釦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下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半套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墊片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658283</xdr:colOff>
      <xdr:row>0</xdr:row>
      <xdr:rowOff>470850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66675"/>
          <a:ext cx="1153583" cy="404175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380996</xdr:colOff>
      <xdr:row>4</xdr:row>
      <xdr:rowOff>127000</xdr:rowOff>
    </xdr:from>
    <xdr:to>
      <xdr:col>11</xdr:col>
      <xdr:colOff>192550</xdr:colOff>
      <xdr:row>39</xdr:row>
      <xdr:rowOff>637405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402" y="1353344"/>
          <a:ext cx="8943648" cy="5653905"/>
        </a:xfrm>
        <a:prstGeom prst="rect">
          <a:avLst/>
        </a:prstGeom>
      </xdr:spPr>
    </xdr:pic>
    <xdr:clientData/>
  </xdr:twoCellAnchor>
  <xdr:twoCellAnchor>
    <xdr:from>
      <xdr:col>0</xdr:col>
      <xdr:colOff>47626</xdr:colOff>
      <xdr:row>39</xdr:row>
      <xdr:rowOff>392530</xdr:rowOff>
    </xdr:from>
    <xdr:to>
      <xdr:col>4</xdr:col>
      <xdr:colOff>928687</xdr:colOff>
      <xdr:row>39</xdr:row>
      <xdr:rowOff>785812</xdr:rowOff>
    </xdr:to>
    <xdr:sp macro="" textlink="">
      <xdr:nvSpPr>
        <xdr:cNvPr id="5" name="文字方塊 76"/>
        <xdr:cNvSpPr txBox="1">
          <a:spLocks noChangeArrowheads="1"/>
        </xdr:cNvSpPr>
      </xdr:nvSpPr>
      <xdr:spPr bwMode="auto">
        <a:xfrm>
          <a:off x="47626" y="6762374"/>
          <a:ext cx="4691061" cy="393282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1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下襬內貼表布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A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寬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1",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壓單針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內穿彈繩由右側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2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顆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10mm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雞眼穿出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+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繩釦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+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迴紋帶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</a:p>
      </xdr:txBody>
    </xdr:sp>
    <xdr:clientData/>
  </xdr:twoCellAnchor>
  <xdr:twoCellAnchor>
    <xdr:from>
      <xdr:col>5</xdr:col>
      <xdr:colOff>154781</xdr:colOff>
      <xdr:row>39</xdr:row>
      <xdr:rowOff>374506</xdr:rowOff>
    </xdr:from>
    <xdr:to>
      <xdr:col>7</xdr:col>
      <xdr:colOff>392908</xdr:colOff>
      <xdr:row>39</xdr:row>
      <xdr:rowOff>833438</xdr:rowOff>
    </xdr:to>
    <xdr:sp macro="" textlink="">
      <xdr:nvSpPr>
        <xdr:cNvPr id="6" name="文字方塊 67"/>
        <xdr:cNvSpPr txBox="1">
          <a:spLocks noChangeArrowheads="1"/>
        </xdr:cNvSpPr>
      </xdr:nvSpPr>
      <xdr:spPr bwMode="auto">
        <a:xfrm>
          <a:off x="5167312" y="6744350"/>
          <a:ext cx="2286002" cy="458932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1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門襟內貼寬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Times New Roman"/>
              <a:ea typeface="標楷體"/>
              <a:cs typeface="Times New Roman"/>
            </a:rPr>
            <a:t>2.5c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Times New Roman"/>
              <a:ea typeface="標楷體"/>
              <a:cs typeface="Times New Roman"/>
            </a:rPr>
            <a:t>m。上段為超細天鵝絨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Times New Roman"/>
              <a:ea typeface="標楷體"/>
              <a:cs typeface="Times New Roman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Times New Roman"/>
              <a:ea typeface="標楷體"/>
              <a:cs typeface="Times New Roman"/>
            </a:rPr>
            <a:t>下段為表布。</a:t>
          </a:r>
          <a:endParaRPr lang="zh-TW" altLang="en-US" sz="1200"/>
        </a:p>
      </xdr:txBody>
    </xdr:sp>
    <xdr:clientData/>
  </xdr:twoCellAnchor>
  <xdr:twoCellAnchor>
    <xdr:from>
      <xdr:col>0</xdr:col>
      <xdr:colOff>0</xdr:colOff>
      <xdr:row>11</xdr:row>
      <xdr:rowOff>91956</xdr:rowOff>
    </xdr:from>
    <xdr:to>
      <xdr:col>3</xdr:col>
      <xdr:colOff>177800</xdr:colOff>
      <xdr:row>17</xdr:row>
      <xdr:rowOff>72745</xdr:rowOff>
    </xdr:to>
    <xdr:sp macro="" textlink="">
      <xdr:nvSpPr>
        <xdr:cNvPr id="7" name="文字方塊 67"/>
        <xdr:cNvSpPr txBox="1">
          <a:spLocks noChangeArrowheads="1"/>
        </xdr:cNvSpPr>
      </xdr:nvSpPr>
      <xdr:spPr bwMode="auto">
        <a:xfrm>
          <a:off x="0" y="2461300"/>
          <a:ext cx="2785269" cy="838039"/>
        </a:xfrm>
        <a:prstGeom prst="rect">
          <a:avLst/>
        </a:prstGeom>
        <a:noFill/>
        <a:ln w="9525" cmpd="sng"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 rtl="0">
            <a:defRPr sz="1000"/>
          </a:pP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☆內門襟三角擋片尺寸:L: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cm W: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6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cm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上片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超細天鵝絨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下片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:210T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布。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內門襟車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#5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pPr marL="0" indent="0" algn="l" rtl="0">
            <a:defRPr sz="1000"/>
          </a:pPr>
          <a:endParaRPr lang="zh-TW" altLang="en-US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398460</xdr:colOff>
      <xdr:row>18</xdr:row>
      <xdr:rowOff>126529</xdr:rowOff>
    </xdr:from>
    <xdr:to>
      <xdr:col>1</xdr:col>
      <xdr:colOff>1190625</xdr:colOff>
      <xdr:row>29</xdr:row>
      <xdr:rowOff>121238</xdr:rowOff>
    </xdr:to>
    <xdr:sp macro="" textlink="">
      <xdr:nvSpPr>
        <xdr:cNvPr id="8" name="文字方塊 7"/>
        <xdr:cNvSpPr txBox="1"/>
      </xdr:nvSpPr>
      <xdr:spPr bwMode="auto">
        <a:xfrm>
          <a:off x="398460" y="3495998"/>
          <a:ext cx="1375571" cy="1566334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500"/>
            </a:lnSpc>
          </a:pPr>
          <a:r>
            <a:rPr lang="zh-TW" altLang="en-US" sz="1200" b="1">
              <a:latin typeface="標楷體" pitchFamily="65" charset="-120"/>
              <a:ea typeface="標楷體" pitchFamily="65" charset="-120"/>
            </a:rPr>
            <a:t>穿者右內胸袋車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#3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尼龍拉鍊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向上拉合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袋口上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/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下打橫結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壓臨邊線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袋裡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: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表布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A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袋貼</a:t>
          </a:r>
          <a:endParaRPr lang="en-US" altLang="zh-TW" sz="1200" b="1">
            <a:latin typeface="標楷體" pitchFamily="65" charset="-120"/>
            <a:ea typeface="標楷體" pitchFamily="65" charset="-120"/>
          </a:endParaRPr>
        </a:p>
        <a:p>
          <a:pPr>
            <a:lnSpc>
              <a:spcPts val="1300"/>
            </a:lnSpc>
          </a:pPr>
          <a:r>
            <a:rPr lang="en-US" altLang="zh-TW" sz="1200" b="1">
              <a:latin typeface="標楷體" pitchFamily="65" charset="-120"/>
              <a:ea typeface="標楷體" pitchFamily="65" charset="-120"/>
            </a:rPr>
            <a:t>+210T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布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.</a:t>
          </a:r>
          <a:endParaRPr lang="zh-TW" altLang="en-US" sz="1200" b="1">
            <a:latin typeface="標楷體" pitchFamily="65" charset="-120"/>
            <a:ea typeface="標楷體" pitchFamily="65" charset="-120"/>
          </a:endParaRPr>
        </a:p>
      </xdr:txBody>
    </xdr:sp>
    <xdr:clientData/>
  </xdr:twoCellAnchor>
  <xdr:twoCellAnchor>
    <xdr:from>
      <xdr:col>4</xdr:col>
      <xdr:colOff>39687</xdr:colOff>
      <xdr:row>4</xdr:row>
      <xdr:rowOff>35718</xdr:rowOff>
    </xdr:from>
    <xdr:to>
      <xdr:col>7</xdr:col>
      <xdr:colOff>135731</xdr:colOff>
      <xdr:row>5</xdr:row>
      <xdr:rowOff>108690</xdr:rowOff>
    </xdr:to>
    <xdr:sp macro="" textlink="">
      <xdr:nvSpPr>
        <xdr:cNvPr id="9" name="文字方塊 8"/>
        <xdr:cNvSpPr txBox="1"/>
      </xdr:nvSpPr>
      <xdr:spPr bwMode="auto">
        <a:xfrm>
          <a:off x="3849687" y="1262062"/>
          <a:ext cx="3346450" cy="2872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內擋風片上片表布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下片超細天鵝絨。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11</xdr:col>
      <xdr:colOff>125416</xdr:colOff>
      <xdr:row>31</xdr:row>
      <xdr:rowOff>133186</xdr:rowOff>
    </xdr:from>
    <xdr:to>
      <xdr:col>12</xdr:col>
      <xdr:colOff>603253</xdr:colOff>
      <xdr:row>39</xdr:row>
      <xdr:rowOff>833437</xdr:rowOff>
    </xdr:to>
    <xdr:sp macro="" textlink="">
      <xdr:nvSpPr>
        <xdr:cNvPr id="10" name="文字方塊 9"/>
        <xdr:cNvSpPr txBox="1"/>
      </xdr:nvSpPr>
      <xdr:spPr bwMode="auto">
        <a:xfrm>
          <a:off x="9840916" y="5360030"/>
          <a:ext cx="1501775" cy="1843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☆內後領圍中心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和袖口內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x2,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需夾車迴紋帶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(W:1/2" 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內後領中心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L:6cm /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L:5cm)+1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四合釦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可與內夾克扣合用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迴紋帶要對折壓臨邊線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r>
            <a:rPr lang="zh-TW" altLang="en-US" sz="1200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11</xdr:col>
      <xdr:colOff>208756</xdr:colOff>
      <xdr:row>20</xdr:row>
      <xdr:rowOff>108548</xdr:rowOff>
    </xdr:from>
    <xdr:to>
      <xdr:col>12</xdr:col>
      <xdr:colOff>324643</xdr:colOff>
      <xdr:row>30</xdr:row>
      <xdr:rowOff>16669</xdr:rowOff>
    </xdr:to>
    <xdr:sp macro="" textlink="">
      <xdr:nvSpPr>
        <xdr:cNvPr id="11" name="文字方塊 63"/>
        <xdr:cNvSpPr txBox="1"/>
      </xdr:nvSpPr>
      <xdr:spPr bwMode="auto">
        <a:xfrm>
          <a:off x="9924256" y="3763767"/>
          <a:ext cx="1139825" cy="1336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>
            <a:lnSpc>
              <a:spcPts val="1500"/>
            </a:lnSpc>
          </a:pP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210T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袖口內貼表布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1"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11</xdr:col>
      <xdr:colOff>246857</xdr:colOff>
      <xdr:row>5</xdr:row>
      <xdr:rowOff>52469</xdr:rowOff>
    </xdr:from>
    <xdr:to>
      <xdr:col>12</xdr:col>
      <xdr:colOff>391319</xdr:colOff>
      <xdr:row>20</xdr:row>
      <xdr:rowOff>8738</xdr:rowOff>
    </xdr:to>
    <xdr:sp macro="" textlink="">
      <xdr:nvSpPr>
        <xdr:cNvPr id="12" name="Text Box 97"/>
        <xdr:cNvSpPr txBox="1">
          <a:spLocks noChangeArrowheads="1"/>
        </xdr:cNvSpPr>
      </xdr:nvSpPr>
      <xdr:spPr bwMode="auto">
        <a:xfrm>
          <a:off x="9962357" y="1493125"/>
          <a:ext cx="1168400" cy="2170832"/>
        </a:xfrm>
        <a:prstGeom prst="rect">
          <a:avLst/>
        </a:prstGeom>
        <a:solidFill>
          <a:schemeClr val="lt1"/>
        </a:solidFill>
        <a:ln w="9525" cmpd="sng"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 rtl="0">
            <a:lnSpc>
              <a:spcPts val="1500"/>
            </a:lnSpc>
            <a:defRPr sz="1000"/>
          </a:pP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帽簷內貼表布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A,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內穿彈繩由左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右內側各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顆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雞眼穿出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小淚珠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(L:1.5cm),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210T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8</xdr:col>
      <xdr:colOff>86518</xdr:colOff>
      <xdr:row>11</xdr:row>
      <xdr:rowOff>108050</xdr:rowOff>
    </xdr:from>
    <xdr:to>
      <xdr:col>8</xdr:col>
      <xdr:colOff>257968</xdr:colOff>
      <xdr:row>13</xdr:row>
      <xdr:rowOff>91670</xdr:rowOff>
    </xdr:to>
    <xdr:cxnSp macro="">
      <xdr:nvCxnSpPr>
        <xdr:cNvPr id="13" name="直線接點 12"/>
        <xdr:cNvCxnSpPr/>
      </xdr:nvCxnSpPr>
      <xdr:spPr bwMode="auto">
        <a:xfrm flipV="1">
          <a:off x="8039893" y="2477394"/>
          <a:ext cx="171450" cy="26937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692150</xdr:colOff>
      <xdr:row>13</xdr:row>
      <xdr:rowOff>25692</xdr:rowOff>
    </xdr:from>
    <xdr:to>
      <xdr:col>9</xdr:col>
      <xdr:colOff>323850</xdr:colOff>
      <xdr:row>17</xdr:row>
      <xdr:rowOff>82721</xdr:rowOff>
    </xdr:to>
    <xdr:sp macro="" textlink="">
      <xdr:nvSpPr>
        <xdr:cNvPr id="14" name="文字方塊 13"/>
        <xdr:cNvSpPr txBox="1"/>
      </xdr:nvSpPr>
      <xdr:spPr bwMode="auto">
        <a:xfrm>
          <a:off x="7752556" y="2680786"/>
          <a:ext cx="1215232" cy="628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側袋手背面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6</xdr:col>
      <xdr:colOff>285750</xdr:colOff>
      <xdr:row>10</xdr:row>
      <xdr:rowOff>115111</xdr:rowOff>
    </xdr:from>
    <xdr:to>
      <xdr:col>7</xdr:col>
      <xdr:colOff>711200</xdr:colOff>
      <xdr:row>13</xdr:row>
      <xdr:rowOff>75575</xdr:rowOff>
    </xdr:to>
    <xdr:sp macro="" textlink="">
      <xdr:nvSpPr>
        <xdr:cNvPr id="15" name="文字方塊 14"/>
        <xdr:cNvSpPr txBox="1"/>
      </xdr:nvSpPr>
      <xdr:spPr bwMode="auto">
        <a:xfrm>
          <a:off x="6322219" y="2341580"/>
          <a:ext cx="1449387" cy="38908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側袋手心面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234950</xdr:colOff>
      <xdr:row>9</xdr:row>
      <xdr:rowOff>68429</xdr:rowOff>
    </xdr:from>
    <xdr:to>
      <xdr:col>7</xdr:col>
      <xdr:colOff>492125</xdr:colOff>
      <xdr:row>10</xdr:row>
      <xdr:rowOff>135064</xdr:rowOff>
    </xdr:to>
    <xdr:cxnSp macro="">
      <xdr:nvCxnSpPr>
        <xdr:cNvPr id="16" name="直線接點 15"/>
        <xdr:cNvCxnSpPr/>
      </xdr:nvCxnSpPr>
      <xdr:spPr bwMode="auto">
        <a:xfrm flipH="1">
          <a:off x="7295356" y="2152023"/>
          <a:ext cx="257175" cy="20951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6</xdr:row>
      <xdr:rowOff>41987</xdr:rowOff>
    </xdr:from>
    <xdr:to>
      <xdr:col>1</xdr:col>
      <xdr:colOff>519907</xdr:colOff>
      <xdr:row>8</xdr:row>
      <xdr:rowOff>65513</xdr:rowOff>
    </xdr:to>
    <xdr:sp macro="" textlink="">
      <xdr:nvSpPr>
        <xdr:cNvPr id="17" name="文字方塊 16"/>
        <xdr:cNvSpPr txBox="1"/>
      </xdr:nvSpPr>
      <xdr:spPr bwMode="auto">
        <a:xfrm>
          <a:off x="38100" y="1696956"/>
          <a:ext cx="1065213" cy="30927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網布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66675</xdr:colOff>
      <xdr:row>7</xdr:row>
      <xdr:rowOff>128576</xdr:rowOff>
    </xdr:from>
    <xdr:to>
      <xdr:col>1</xdr:col>
      <xdr:colOff>548482</xdr:colOff>
      <xdr:row>10</xdr:row>
      <xdr:rowOff>29180</xdr:rowOff>
    </xdr:to>
    <xdr:sp macro="" textlink="">
      <xdr:nvSpPr>
        <xdr:cNvPr id="18" name="文字方塊 17"/>
        <xdr:cNvSpPr txBox="1"/>
      </xdr:nvSpPr>
      <xdr:spPr bwMode="auto">
        <a:xfrm>
          <a:off x="66675" y="1926420"/>
          <a:ext cx="1065213" cy="3292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0</xdr:colOff>
      <xdr:row>5</xdr:row>
      <xdr:rowOff>10962</xdr:rowOff>
    </xdr:from>
    <xdr:to>
      <xdr:col>1</xdr:col>
      <xdr:colOff>548482</xdr:colOff>
      <xdr:row>6</xdr:row>
      <xdr:rowOff>141753</xdr:rowOff>
    </xdr:to>
    <xdr:sp macro="" textlink="">
      <xdr:nvSpPr>
        <xdr:cNvPr id="19" name="文字方塊 18"/>
        <xdr:cNvSpPr txBox="1"/>
      </xdr:nvSpPr>
      <xdr:spPr bwMode="auto">
        <a:xfrm>
          <a:off x="0" y="1451618"/>
          <a:ext cx="1131888" cy="345104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57150</xdr:colOff>
      <xdr:row>9</xdr:row>
      <xdr:rowOff>102219</xdr:rowOff>
    </xdr:from>
    <xdr:to>
      <xdr:col>1</xdr:col>
      <xdr:colOff>558007</xdr:colOff>
      <xdr:row>12</xdr:row>
      <xdr:rowOff>2823</xdr:rowOff>
    </xdr:to>
    <xdr:sp macro="" textlink="">
      <xdr:nvSpPr>
        <xdr:cNvPr id="20" name="文字方塊 19"/>
        <xdr:cNvSpPr txBox="1"/>
      </xdr:nvSpPr>
      <xdr:spPr bwMode="auto">
        <a:xfrm>
          <a:off x="57150" y="2185813"/>
          <a:ext cx="1084263" cy="3292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超細天鵝絨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342900</xdr:colOff>
      <xdr:row>0</xdr:row>
      <xdr:rowOff>347025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66675"/>
          <a:ext cx="942975" cy="2803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4</xdr:row>
      <xdr:rowOff>138906</xdr:rowOff>
    </xdr:from>
    <xdr:to>
      <xdr:col>11</xdr:col>
      <xdr:colOff>600075</xdr:colOff>
      <xdr:row>23</xdr:row>
      <xdr:rowOff>95250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1243806"/>
          <a:ext cx="5372100" cy="2804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21</xdr:row>
      <xdr:rowOff>58142</xdr:rowOff>
    </xdr:from>
    <xdr:to>
      <xdr:col>5</xdr:col>
      <xdr:colOff>442516</xdr:colOff>
      <xdr:row>39</xdr:row>
      <xdr:rowOff>47625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820517"/>
          <a:ext cx="3823891" cy="27326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639089</xdr:colOff>
      <xdr:row>21</xdr:row>
      <xdr:rowOff>114781</xdr:rowOff>
    </xdr:from>
    <xdr:to>
      <xdr:col>9</xdr:col>
      <xdr:colOff>55322</xdr:colOff>
      <xdr:row>28</xdr:row>
      <xdr:rowOff>92714</xdr:rowOff>
    </xdr:to>
    <xdr:sp macro="" textlink="">
      <xdr:nvSpPr>
        <xdr:cNvPr id="5" name="文字方塊 79"/>
        <xdr:cNvSpPr txBox="1"/>
      </xdr:nvSpPr>
      <xdr:spPr bwMode="auto">
        <a:xfrm>
          <a:off x="3382289" y="3781906"/>
          <a:ext cx="2845233" cy="97805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可拆帽作法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帽底釘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3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15mm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平釘面彈簧釦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-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上半套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面釦要隱藏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可與領布條扣合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476251</xdr:colOff>
      <xdr:row>5</xdr:row>
      <xdr:rowOff>57150</xdr:rowOff>
    </xdr:from>
    <xdr:to>
      <xdr:col>3</xdr:col>
      <xdr:colOff>521085</xdr:colOff>
      <xdr:row>13</xdr:row>
      <xdr:rowOff>125567</xdr:rowOff>
    </xdr:to>
    <xdr:sp macro="" textlink="">
      <xdr:nvSpPr>
        <xdr:cNvPr id="6" name="Text Box 97"/>
        <xdr:cNvSpPr txBox="1">
          <a:spLocks noChangeArrowheads="1"/>
        </xdr:cNvSpPr>
      </xdr:nvSpPr>
      <xdr:spPr bwMode="auto">
        <a:xfrm>
          <a:off x="476251" y="1371600"/>
          <a:ext cx="2102234" cy="1278092"/>
        </a:xfrm>
        <a:prstGeom prst="rect">
          <a:avLst/>
        </a:prstGeom>
        <a:solidFill>
          <a:schemeClr val="lt1"/>
        </a:solidFill>
        <a:ln w="9525" cmpd="sng"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 rtl="0">
            <a:defRPr sz="1000"/>
          </a:pP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帽簷內貼表布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A,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內穿彈繩由左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右內側各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顆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雞眼穿出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小淚珠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(L:1.5cm)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。帽裏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210T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布。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9</xdr:col>
      <xdr:colOff>372007</xdr:colOff>
      <xdr:row>17</xdr:row>
      <xdr:rowOff>130753</xdr:rowOff>
    </xdr:from>
    <xdr:to>
      <xdr:col>11</xdr:col>
      <xdr:colOff>204404</xdr:colOff>
      <xdr:row>24</xdr:row>
      <xdr:rowOff>22577</xdr:rowOff>
    </xdr:to>
    <xdr:sp macro="" textlink="">
      <xdr:nvSpPr>
        <xdr:cNvPr id="9" name="Text Box 97"/>
        <xdr:cNvSpPr txBox="1">
          <a:spLocks noChangeArrowheads="1"/>
        </xdr:cNvSpPr>
      </xdr:nvSpPr>
      <xdr:spPr bwMode="auto">
        <a:xfrm>
          <a:off x="6544207" y="3226378"/>
          <a:ext cx="1203997" cy="891949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27432" tIns="27432" rIns="0" bIns="0" anchor="t"/>
        <a:lstStyle/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左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/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右帽前絆各釘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2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組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15mm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平釘面彈簧釦上半套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面釦要隱藏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</a:p>
      </xdr:txBody>
    </xdr:sp>
    <xdr:clientData/>
  </xdr:twoCellAnchor>
  <xdr:twoCellAnchor>
    <xdr:from>
      <xdr:col>0</xdr:col>
      <xdr:colOff>38100</xdr:colOff>
      <xdr:row>37</xdr:row>
      <xdr:rowOff>38100</xdr:rowOff>
    </xdr:from>
    <xdr:to>
      <xdr:col>9</xdr:col>
      <xdr:colOff>400050</xdr:colOff>
      <xdr:row>40</xdr:row>
      <xdr:rowOff>19050</xdr:rowOff>
    </xdr:to>
    <xdr:sp macro="" textlink="">
      <xdr:nvSpPr>
        <xdr:cNvPr id="10" name="文字方塊 79"/>
        <xdr:cNvSpPr txBox="1"/>
      </xdr:nvSpPr>
      <xdr:spPr bwMode="auto">
        <a:xfrm>
          <a:off x="38100" y="5991225"/>
          <a:ext cx="6534150" cy="542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外領蓋片內釘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3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15mm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平釘面彈簧釦上半套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墊片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面釦要隱藏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外領圍夾車布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A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領布條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W:3cm,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3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15mm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彈簧釦下半套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可與帽底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&amp;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外領蓋片扣合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5</xdr:col>
      <xdr:colOff>679546</xdr:colOff>
      <xdr:row>31</xdr:row>
      <xdr:rowOff>38100</xdr:rowOff>
    </xdr:from>
    <xdr:to>
      <xdr:col>10</xdr:col>
      <xdr:colOff>209550</xdr:colOff>
      <xdr:row>36</xdr:row>
      <xdr:rowOff>36720</xdr:rowOff>
    </xdr:to>
    <xdr:sp macro="" textlink="">
      <xdr:nvSpPr>
        <xdr:cNvPr id="11" name="文字方塊 10"/>
        <xdr:cNvSpPr txBox="1"/>
      </xdr:nvSpPr>
      <xdr:spPr>
        <a:xfrm>
          <a:off x="4108546" y="5133975"/>
          <a:ext cx="2959004" cy="7129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帽絆壓臨邊單針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車黏扣帶勾面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2cmx6cm,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帽後中車黏扣帶毛面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2cmx8cm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1</xdr:col>
      <xdr:colOff>658283</xdr:colOff>
      <xdr:row>0</xdr:row>
      <xdr:rowOff>409575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0"/>
          <a:ext cx="1258358" cy="409575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4</xdr:row>
      <xdr:rowOff>38100</xdr:rowOff>
    </xdr:from>
    <xdr:to>
      <xdr:col>8</xdr:col>
      <xdr:colOff>400050</xdr:colOff>
      <xdr:row>38</xdr:row>
      <xdr:rowOff>19050</xdr:rowOff>
    </xdr:to>
    <xdr:pic>
      <xdr:nvPicPr>
        <xdr:cNvPr id="4" name="Image 1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9857"/>
        <a:stretch>
          <a:fillRect/>
        </a:stretch>
      </xdr:blipFill>
      <xdr:spPr bwMode="auto">
        <a:xfrm>
          <a:off x="1781175" y="1143000"/>
          <a:ext cx="4438650" cy="525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662516</xdr:colOff>
      <xdr:row>17</xdr:row>
      <xdr:rowOff>57150</xdr:rowOff>
    </xdr:from>
    <xdr:to>
      <xdr:col>5</xdr:col>
      <xdr:colOff>431800</xdr:colOff>
      <xdr:row>20</xdr:row>
      <xdr:rowOff>111125</xdr:rowOff>
    </xdr:to>
    <xdr:sp macro="" textlink="">
      <xdr:nvSpPr>
        <xdr:cNvPr id="5" name="文字方塊 63"/>
        <xdr:cNvSpPr txBox="1"/>
      </xdr:nvSpPr>
      <xdr:spPr bwMode="auto">
        <a:xfrm>
          <a:off x="2034116" y="3181350"/>
          <a:ext cx="2160059" cy="482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2</xdr:col>
      <xdr:colOff>469899</xdr:colOff>
      <xdr:row>27</xdr:row>
      <xdr:rowOff>74083</xdr:rowOff>
    </xdr:from>
    <xdr:to>
      <xdr:col>6</xdr:col>
      <xdr:colOff>502707</xdr:colOff>
      <xdr:row>30</xdr:row>
      <xdr:rowOff>70908</xdr:rowOff>
    </xdr:to>
    <xdr:sp macro="" textlink="">
      <xdr:nvSpPr>
        <xdr:cNvPr id="6" name="文字方塊 63"/>
        <xdr:cNvSpPr txBox="1"/>
      </xdr:nvSpPr>
      <xdr:spPr bwMode="auto">
        <a:xfrm>
          <a:off x="1841499" y="4627033"/>
          <a:ext cx="3109383" cy="425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男款內門襟拉鍊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:#5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左插右拉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2</xdr:col>
      <xdr:colOff>381000</xdr:colOff>
      <xdr:row>30</xdr:row>
      <xdr:rowOff>6350</xdr:rowOff>
    </xdr:from>
    <xdr:to>
      <xdr:col>6</xdr:col>
      <xdr:colOff>613833</xdr:colOff>
      <xdr:row>39</xdr:row>
      <xdr:rowOff>29634</xdr:rowOff>
    </xdr:to>
    <xdr:grpSp>
      <xdr:nvGrpSpPr>
        <xdr:cNvPr id="7" name="群組 10"/>
        <xdr:cNvGrpSpPr>
          <a:grpSpLocks/>
        </xdr:cNvGrpSpPr>
      </xdr:nvGrpSpPr>
      <xdr:grpSpPr bwMode="auto">
        <a:xfrm>
          <a:off x="1752600" y="4987925"/>
          <a:ext cx="3309408" cy="1309159"/>
          <a:chOff x="-1770683" y="1819275"/>
          <a:chExt cx="3548130" cy="1266826"/>
        </a:xfrm>
      </xdr:grpSpPr>
      <xdr:grpSp>
        <xdr:nvGrpSpPr>
          <xdr:cNvPr id="8" name="群組 66"/>
          <xdr:cNvGrpSpPr>
            <a:grpSpLocks/>
          </xdr:cNvGrpSpPr>
        </xdr:nvGrpSpPr>
        <xdr:grpSpPr bwMode="auto">
          <a:xfrm>
            <a:off x="-1770683" y="2238375"/>
            <a:ext cx="1494876" cy="847725"/>
            <a:chOff x="-1256514" y="1800225"/>
            <a:chExt cx="1388629" cy="847725"/>
          </a:xfrm>
        </xdr:grpSpPr>
        <xdr:pic>
          <xdr:nvPicPr>
            <xdr:cNvPr id="10" name="圖片 60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18462"/>
            <a:stretch>
              <a:fillRect/>
            </a:stretch>
          </xdr:blipFill>
          <xdr:spPr bwMode="auto">
            <a:xfrm>
              <a:off x="-1256514" y="1800225"/>
              <a:ext cx="1236122" cy="6477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11" name="群組 65"/>
            <xdr:cNvGrpSpPr>
              <a:grpSpLocks/>
            </xdr:cNvGrpSpPr>
          </xdr:nvGrpSpPr>
          <xdr:grpSpPr bwMode="auto">
            <a:xfrm>
              <a:off x="-1139437" y="1971677"/>
              <a:ext cx="1015342" cy="447673"/>
              <a:chOff x="-1307820" y="1901046"/>
              <a:chExt cx="1065228" cy="465900"/>
            </a:xfrm>
          </xdr:grpSpPr>
          <xdr:sp macro="" textlink="">
            <xdr:nvSpPr>
              <xdr:cNvPr id="13" name="手繪多邊形 12"/>
              <xdr:cNvSpPr/>
            </xdr:nvSpPr>
            <xdr:spPr>
              <a:xfrm>
                <a:off x="-1181522" y="1901044"/>
                <a:ext cx="936719" cy="465903"/>
              </a:xfrm>
              <a:custGeom>
                <a:avLst/>
                <a:gdLst>
                  <a:gd name="connsiteX0" fmla="*/ 238125 w 1315633"/>
                  <a:gd name="connsiteY0" fmla="*/ 644333 h 644333"/>
                  <a:gd name="connsiteX1" fmla="*/ 571500 w 1315633"/>
                  <a:gd name="connsiteY1" fmla="*/ 510983 h 644333"/>
                  <a:gd name="connsiteX2" fmla="*/ 876300 w 1315633"/>
                  <a:gd name="connsiteY2" fmla="*/ 358583 h 644333"/>
                  <a:gd name="connsiteX3" fmla="*/ 1162050 w 1315633"/>
                  <a:gd name="connsiteY3" fmla="*/ 206183 h 644333"/>
                  <a:gd name="connsiteX4" fmla="*/ 1314450 w 1315633"/>
                  <a:gd name="connsiteY4" fmla="*/ 15683 h 644333"/>
                  <a:gd name="connsiteX5" fmla="*/ 1085850 w 1315633"/>
                  <a:gd name="connsiteY5" fmla="*/ 25208 h 644333"/>
                  <a:gd name="connsiteX6" fmla="*/ 771525 w 1315633"/>
                  <a:gd name="connsiteY6" fmla="*/ 139508 h 644333"/>
                  <a:gd name="connsiteX7" fmla="*/ 400050 w 1315633"/>
                  <a:gd name="connsiteY7" fmla="*/ 310958 h 644333"/>
                  <a:gd name="connsiteX8" fmla="*/ 0 w 1315633"/>
                  <a:gd name="connsiteY8" fmla="*/ 406208 h 644333"/>
                  <a:gd name="connsiteX9" fmla="*/ 0 w 1315633"/>
                  <a:gd name="connsiteY9" fmla="*/ 406208 h 64433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</a:cxnLst>
                <a:rect l="l" t="t" r="r" b="b"/>
                <a:pathLst>
                  <a:path w="1315633" h="644333">
                    <a:moveTo>
                      <a:pt x="238125" y="644333"/>
                    </a:moveTo>
                    <a:cubicBezTo>
                      <a:pt x="351631" y="601470"/>
                      <a:pt x="465138" y="558608"/>
                      <a:pt x="571500" y="510983"/>
                    </a:cubicBezTo>
                    <a:cubicBezTo>
                      <a:pt x="677862" y="463358"/>
                      <a:pt x="777875" y="409383"/>
                      <a:pt x="876300" y="358583"/>
                    </a:cubicBezTo>
                    <a:cubicBezTo>
                      <a:pt x="974725" y="307783"/>
                      <a:pt x="1089025" y="263333"/>
                      <a:pt x="1162050" y="206183"/>
                    </a:cubicBezTo>
                    <a:cubicBezTo>
                      <a:pt x="1235075" y="149033"/>
                      <a:pt x="1327150" y="45845"/>
                      <a:pt x="1314450" y="15683"/>
                    </a:cubicBezTo>
                    <a:cubicBezTo>
                      <a:pt x="1301750" y="-14480"/>
                      <a:pt x="1176338" y="4570"/>
                      <a:pt x="1085850" y="25208"/>
                    </a:cubicBezTo>
                    <a:cubicBezTo>
                      <a:pt x="995363" y="45845"/>
                      <a:pt x="885825" y="91883"/>
                      <a:pt x="771525" y="139508"/>
                    </a:cubicBezTo>
                    <a:cubicBezTo>
                      <a:pt x="657225" y="187133"/>
                      <a:pt x="528637" y="266508"/>
                      <a:pt x="400050" y="310958"/>
                    </a:cubicBezTo>
                    <a:cubicBezTo>
                      <a:pt x="271463" y="355408"/>
                      <a:pt x="0" y="406208"/>
                      <a:pt x="0" y="406208"/>
                    </a:cubicBezTo>
                    <a:lnTo>
                      <a:pt x="0" y="406208"/>
                    </a:lnTo>
                  </a:path>
                </a:pathLst>
              </a:cu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zh-TW" altLang="en-US"/>
              </a:p>
            </xdr:txBody>
          </xdr:sp>
          <xdr:cxnSp macro="">
            <xdr:nvCxnSpPr>
              <xdr:cNvPr id="14" name="直線單箭頭接點 13"/>
              <xdr:cNvCxnSpPr>
                <a:stCxn id="13" idx="8"/>
              </xdr:cNvCxnSpPr>
            </xdr:nvCxnSpPr>
            <xdr:spPr>
              <a:xfrm flipH="1" flipV="1">
                <a:off x="-1311068" y="2188516"/>
                <a:ext cx="129546" cy="9913"/>
              </a:xfrm>
              <a:prstGeom prst="straightConnector1">
                <a:avLst/>
              </a:prstGeom>
              <a:ln w="19050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2" name="Text Box 166"/>
            <xdr:cNvSpPr txBox="1">
              <a:spLocks noChangeArrowheads="1"/>
            </xdr:cNvSpPr>
          </xdr:nvSpPr>
          <xdr:spPr bwMode="auto">
            <a:xfrm>
              <a:off x="-658114" y="2295526"/>
              <a:ext cx="788368" cy="35242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en-US" altLang="zh-TW" sz="1200" b="1" i="0" u="none" strike="noStrike" baseline="0">
                  <a:solidFill>
                    <a:srgbClr val="C00000"/>
                  </a:solidFill>
                  <a:latin typeface="新細明體"/>
                  <a:ea typeface="新細明體"/>
                </a:rPr>
                <a:t>6</a:t>
              </a:r>
              <a:r>
                <a:rPr lang="zh-TW" altLang="en-US" sz="1200" b="1" i="0" u="none" strike="noStrike" baseline="0">
                  <a:solidFill>
                    <a:srgbClr val="C00000"/>
                  </a:solidFill>
                  <a:latin typeface="新細明體"/>
                  <a:ea typeface="新細明體"/>
                </a:rPr>
                <a:t>cm</a:t>
              </a:r>
              <a:endParaRPr lang="zh-TW" altLang="en-US">
                <a:solidFill>
                  <a:srgbClr val="C00000"/>
                </a:solidFill>
              </a:endParaRPr>
            </a:p>
          </xdr:txBody>
        </xdr:sp>
      </xdr:grpSp>
      <xdr:sp macro="" textlink="">
        <xdr:nvSpPr>
          <xdr:cNvPr id="9" name="文字方塊 8"/>
          <xdr:cNvSpPr txBox="1"/>
        </xdr:nvSpPr>
        <xdr:spPr>
          <a:xfrm>
            <a:off x="-635690" y="1819275"/>
            <a:ext cx="2413137" cy="12668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☆內後領圍中心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x1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和袖口內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x2,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需夾車迴紋帶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(W:1/2" 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內後領中心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L:6cm/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袖口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L:5cm) +1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組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10mm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四合釦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,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可與內夾克扣合用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,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迴紋帶要對折壓臨邊線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.</a:t>
            </a:r>
            <a:r>
              <a:rPr lang="zh-TW" altLang="en-US" sz="1200">
                <a:latin typeface="標楷體" panose="03000509000000000000" pitchFamily="65" charset="-120"/>
                <a:ea typeface="標楷體" panose="03000509000000000000" pitchFamily="65" charset="-120"/>
              </a:rPr>
              <a:t> </a:t>
            </a:r>
            <a:endParaRPr lang="zh-TW" altLang="en-US" sz="1200" b="1">
              <a:latin typeface="標楷體" panose="03000509000000000000" pitchFamily="65" charset="-120"/>
              <a:ea typeface="標楷體" panose="03000509000000000000" pitchFamily="65" charset="-12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105833</xdr:colOff>
      <xdr:row>0</xdr:row>
      <xdr:rowOff>52917</xdr:rowOff>
    </xdr:from>
    <xdr:to>
      <xdr:col>1</xdr:col>
      <xdr:colOff>677333</xdr:colOff>
      <xdr:row>0</xdr:row>
      <xdr:rowOff>457092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xmlns="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833" y="52917"/>
          <a:ext cx="1153583" cy="404175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5</xdr:row>
      <xdr:rowOff>115638</xdr:rowOff>
    </xdr:from>
    <xdr:to>
      <xdr:col>11</xdr:col>
      <xdr:colOff>158750</xdr:colOff>
      <xdr:row>31</xdr:row>
      <xdr:rowOff>71428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250" y="1681971"/>
          <a:ext cx="9345083" cy="38610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53</xdr:row>
      <xdr:rowOff>104775</xdr:rowOff>
    </xdr:from>
    <xdr:to>
      <xdr:col>2</xdr:col>
      <xdr:colOff>612530</xdr:colOff>
      <xdr:row>53</xdr:row>
      <xdr:rowOff>857250</xdr:rowOff>
    </xdr:to>
    <xdr:pic>
      <xdr:nvPicPr>
        <xdr:cNvPr id="49576" name="Image 38">
          <a:extLst>
            <a:ext uri="{FF2B5EF4-FFF2-40B4-BE49-F238E27FC236}">
              <a16:creationId xmlns:a16="http://schemas.microsoft.com/office/drawing/2014/main" xmlns="" id="{00000000-0008-0000-0700-0000A8C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8894325"/>
          <a:ext cx="22574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131884</xdr:colOff>
      <xdr:row>0</xdr:row>
      <xdr:rowOff>87923</xdr:rowOff>
    </xdr:from>
    <xdr:to>
      <xdr:col>1</xdr:col>
      <xdr:colOff>582082</xdr:colOff>
      <xdr:row>0</xdr:row>
      <xdr:rowOff>492098</xdr:rowOff>
    </xdr:to>
    <xdr:pic>
      <xdr:nvPicPr>
        <xdr:cNvPr id="42" name="Image 41">
          <a:extLst>
            <a:ext uri="{FF2B5EF4-FFF2-40B4-BE49-F238E27FC236}">
              <a16:creationId xmlns:a16="http://schemas.microsoft.com/office/drawing/2014/main" xmlns="" id="{00000000-0008-0000-07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884" y="87923"/>
          <a:ext cx="1153583" cy="404175"/>
        </a:xfrm>
        <a:prstGeom prst="rect">
          <a:avLst/>
        </a:prstGeom>
      </xdr:spPr>
    </xdr:pic>
    <xdr:clientData/>
  </xdr:twoCellAnchor>
  <xdr:twoCellAnchor editAs="oneCell">
    <xdr:from>
      <xdr:col>3</xdr:col>
      <xdr:colOff>105514</xdr:colOff>
      <xdr:row>13</xdr:row>
      <xdr:rowOff>42489</xdr:rowOff>
    </xdr:from>
    <xdr:to>
      <xdr:col>3</xdr:col>
      <xdr:colOff>800752</xdr:colOff>
      <xdr:row>13</xdr:row>
      <xdr:rowOff>623441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3458307" y="10462846"/>
          <a:ext cx="580952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748391</xdr:colOff>
      <xdr:row>21</xdr:row>
      <xdr:rowOff>90764</xdr:rowOff>
    </xdr:from>
    <xdr:to>
      <xdr:col>2</xdr:col>
      <xdr:colOff>1088572</xdr:colOff>
      <xdr:row>21</xdr:row>
      <xdr:rowOff>472971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2572847" y="13744433"/>
          <a:ext cx="382207" cy="34018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37</xdr:row>
      <xdr:rowOff>413133</xdr:rowOff>
    </xdr:from>
    <xdr:to>
      <xdr:col>2</xdr:col>
      <xdr:colOff>1040424</xdr:colOff>
      <xdr:row>37</xdr:row>
      <xdr:rowOff>1087210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xmlns="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1" y="31318095"/>
          <a:ext cx="2696308" cy="674077"/>
        </a:xfrm>
        <a:prstGeom prst="rect">
          <a:avLst/>
        </a:prstGeom>
      </xdr:spPr>
    </xdr:pic>
    <xdr:clientData/>
  </xdr:twoCellAnchor>
  <xdr:twoCellAnchor editAs="oneCell">
    <xdr:from>
      <xdr:col>1</xdr:col>
      <xdr:colOff>131884</xdr:colOff>
      <xdr:row>38</xdr:row>
      <xdr:rowOff>278423</xdr:rowOff>
    </xdr:from>
    <xdr:to>
      <xdr:col>2</xdr:col>
      <xdr:colOff>379360</xdr:colOff>
      <xdr:row>38</xdr:row>
      <xdr:rowOff>1287947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xmlns="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5269" y="32443615"/>
          <a:ext cx="1390476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1006929</xdr:colOff>
      <xdr:row>50</xdr:row>
      <xdr:rowOff>40396</xdr:rowOff>
    </xdr:from>
    <xdr:to>
      <xdr:col>2</xdr:col>
      <xdr:colOff>1028588</xdr:colOff>
      <xdr:row>50</xdr:row>
      <xdr:rowOff>1096945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xmlns="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5400000">
          <a:off x="1768555" y="70376091"/>
          <a:ext cx="1056549" cy="1164659"/>
        </a:xfrm>
        <a:prstGeom prst="rect">
          <a:avLst/>
        </a:prstGeom>
      </xdr:spPr>
    </xdr:pic>
    <xdr:clientData/>
  </xdr:twoCellAnchor>
  <xdr:twoCellAnchor editAs="oneCell">
    <xdr:from>
      <xdr:col>2</xdr:col>
      <xdr:colOff>85578</xdr:colOff>
      <xdr:row>52</xdr:row>
      <xdr:rowOff>101106</xdr:rowOff>
    </xdr:from>
    <xdr:to>
      <xdr:col>2</xdr:col>
      <xdr:colOff>1196339</xdr:colOff>
      <xdr:row>52</xdr:row>
      <xdr:rowOff>1181771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xmlns="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1822746" y="45455538"/>
          <a:ext cx="1080665" cy="1110761"/>
        </a:xfrm>
        <a:prstGeom prst="rect">
          <a:avLst/>
        </a:prstGeom>
      </xdr:spPr>
    </xdr:pic>
    <xdr:clientData/>
  </xdr:twoCellAnchor>
  <xdr:oneCellAnchor>
    <xdr:from>
      <xdr:col>2</xdr:col>
      <xdr:colOff>288313</xdr:colOff>
      <xdr:row>43</xdr:row>
      <xdr:rowOff>178411</xdr:rowOff>
    </xdr:from>
    <xdr:ext cx="1079256" cy="893884"/>
    <xdr:pic>
      <xdr:nvPicPr>
        <xdr:cNvPr id="94" name="Image 93">
          <a:extLst>
            <a:ext uri="{FF2B5EF4-FFF2-40B4-BE49-F238E27FC236}">
              <a16:creationId xmlns:a16="http://schemas.microsoft.com/office/drawing/2014/main" xmlns="" id="{00000000-0008-0000-07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5400000">
          <a:off x="2222499" y="30787975"/>
          <a:ext cx="893884" cy="1079256"/>
        </a:xfrm>
        <a:prstGeom prst="rect">
          <a:avLst/>
        </a:prstGeom>
      </xdr:spPr>
    </xdr:pic>
    <xdr:clientData/>
  </xdr:oneCellAnchor>
  <xdr:twoCellAnchor editAs="oneCell">
    <xdr:from>
      <xdr:col>2</xdr:col>
      <xdr:colOff>15438</xdr:colOff>
      <xdr:row>47</xdr:row>
      <xdr:rowOff>239655</xdr:rowOff>
    </xdr:from>
    <xdr:to>
      <xdr:col>2</xdr:col>
      <xdr:colOff>1154907</xdr:colOff>
      <xdr:row>47</xdr:row>
      <xdr:rowOff>2315569</xdr:rowOff>
    </xdr:to>
    <xdr:pic>
      <xdr:nvPicPr>
        <xdr:cNvPr id="48" name="Image 3">
          <a:extLst>
            <a:ext uri="{FF2B5EF4-FFF2-40B4-BE49-F238E27FC236}">
              <a16:creationId xmlns:a16="http://schemas.microsoft.com/office/drawing/2014/main" xmlns="" id="{00000000-0008-0000-07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0907" y="36029843"/>
          <a:ext cx="1139469" cy="20759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31750</xdr:colOff>
      <xdr:row>36</xdr:row>
      <xdr:rowOff>0</xdr:rowOff>
    </xdr:from>
    <xdr:to>
      <xdr:col>7</xdr:col>
      <xdr:colOff>525738</xdr:colOff>
      <xdr:row>36</xdr:row>
      <xdr:rowOff>0</xdr:rowOff>
    </xdr:to>
    <xdr:pic>
      <xdr:nvPicPr>
        <xdr:cNvPr id="61" name="Image 60">
          <a:extLst>
            <a:ext uri="{FF2B5EF4-FFF2-40B4-BE49-F238E27FC236}">
              <a16:creationId xmlns:a16="http://schemas.microsoft.com/office/drawing/2014/main" xmlns="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986500" y="36795076"/>
          <a:ext cx="1389338" cy="190500"/>
        </a:xfrm>
        <a:prstGeom prst="rect">
          <a:avLst/>
        </a:prstGeom>
      </xdr:spPr>
    </xdr:pic>
    <xdr:clientData/>
  </xdr:twoCellAnchor>
  <xdr:oneCellAnchor>
    <xdr:from>
      <xdr:col>9</xdr:col>
      <xdr:colOff>31750</xdr:colOff>
      <xdr:row>36</xdr:row>
      <xdr:rowOff>0</xdr:rowOff>
    </xdr:from>
    <xdr:ext cx="493988" cy="0"/>
    <xdr:pic>
      <xdr:nvPicPr>
        <xdr:cNvPr id="63" name="Image 62">
          <a:extLst>
            <a:ext uri="{FF2B5EF4-FFF2-40B4-BE49-F238E27FC236}">
              <a16:creationId xmlns:a16="http://schemas.microsoft.com/office/drawing/2014/main" xmlns="" id="{00000000-0008-0000-07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4758" y="29715024"/>
          <a:ext cx="493988" cy="0"/>
        </a:xfrm>
        <a:prstGeom prst="rect">
          <a:avLst/>
        </a:prstGeom>
      </xdr:spPr>
    </xdr:pic>
    <xdr:clientData/>
  </xdr:oneCellAnchor>
  <xdr:twoCellAnchor editAs="oneCell">
    <xdr:from>
      <xdr:col>7</xdr:col>
      <xdr:colOff>31750</xdr:colOff>
      <xdr:row>36</xdr:row>
      <xdr:rowOff>0</xdr:rowOff>
    </xdr:from>
    <xdr:to>
      <xdr:col>7</xdr:col>
      <xdr:colOff>523875</xdr:colOff>
      <xdr:row>36</xdr:row>
      <xdr:rowOff>3175</xdr:rowOff>
    </xdr:to>
    <xdr:pic>
      <xdr:nvPicPr>
        <xdr:cNvPr id="65" name="Image 64">
          <a:extLst>
            <a:ext uri="{FF2B5EF4-FFF2-40B4-BE49-F238E27FC236}">
              <a16:creationId xmlns:a16="http://schemas.microsoft.com/office/drawing/2014/main" xmlns="" id="{00000000-0008-0000-07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62875" y="36826825"/>
          <a:ext cx="1444625" cy="111125"/>
        </a:xfrm>
        <a:prstGeom prst="rect">
          <a:avLst/>
        </a:prstGeom>
      </xdr:spPr>
    </xdr:pic>
    <xdr:clientData/>
  </xdr:twoCellAnchor>
  <xdr:twoCellAnchor editAs="oneCell">
    <xdr:from>
      <xdr:col>2</xdr:col>
      <xdr:colOff>233920</xdr:colOff>
      <xdr:row>49</xdr:row>
      <xdr:rowOff>83343</xdr:rowOff>
    </xdr:from>
    <xdr:to>
      <xdr:col>2</xdr:col>
      <xdr:colOff>1196679</xdr:colOff>
      <xdr:row>49</xdr:row>
      <xdr:rowOff>2115315</xdr:rowOff>
    </xdr:to>
    <xdr:pic>
      <xdr:nvPicPr>
        <xdr:cNvPr id="81" name="Image 80">
          <a:extLst>
            <a:ext uri="{FF2B5EF4-FFF2-40B4-BE49-F238E27FC236}">
              <a16:creationId xmlns:a16="http://schemas.microsoft.com/office/drawing/2014/main" xmlns="" id="{00000000-0008-0000-07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9389" y="40778906"/>
          <a:ext cx="962759" cy="2031972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15</xdr:row>
      <xdr:rowOff>0</xdr:rowOff>
    </xdr:from>
    <xdr:to>
      <xdr:col>2</xdr:col>
      <xdr:colOff>1323975</xdr:colOff>
      <xdr:row>15</xdr:row>
      <xdr:rowOff>0</xdr:rowOff>
    </xdr:to>
    <xdr:pic>
      <xdr:nvPicPr>
        <xdr:cNvPr id="67" name="Image 48">
          <a:extLst>
            <a:ext uri="{FF2B5EF4-FFF2-40B4-BE49-F238E27FC236}">
              <a16:creationId xmlns:a16="http://schemas.microsoft.com/office/drawing/2014/main" xmlns="" id="{00000000-0008-0000-07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53775"/>
          <a:ext cx="5238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51</xdr:row>
      <xdr:rowOff>57150</xdr:rowOff>
    </xdr:from>
    <xdr:to>
      <xdr:col>2</xdr:col>
      <xdr:colOff>1257300</xdr:colOff>
      <xdr:row>51</xdr:row>
      <xdr:rowOff>1028700</xdr:rowOff>
    </xdr:to>
    <xdr:pic>
      <xdr:nvPicPr>
        <xdr:cNvPr id="83" name="Image 23">
          <a:extLst>
            <a:ext uri="{FF2B5EF4-FFF2-40B4-BE49-F238E27FC236}">
              <a16:creationId xmlns:a16="http://schemas.microsoft.com/office/drawing/2014/main" xmlns="" id="{00000000-0008-0000-07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72332850"/>
          <a:ext cx="9715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762000</xdr:colOff>
      <xdr:row>39</xdr:row>
      <xdr:rowOff>421822</xdr:rowOff>
    </xdr:from>
    <xdr:to>
      <xdr:col>2</xdr:col>
      <xdr:colOff>1273175</xdr:colOff>
      <xdr:row>39</xdr:row>
      <xdr:rowOff>1183822</xdr:rowOff>
    </xdr:to>
    <xdr:pic>
      <xdr:nvPicPr>
        <xdr:cNvPr id="73" name="Image 61">
          <a:extLst>
            <a:ext uri="{FF2B5EF4-FFF2-40B4-BE49-F238E27FC236}">
              <a16:creationId xmlns:a16="http://schemas.microsoft.com/office/drawing/2014/main" xmlns="" id="{00000000-0008-0000-07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9571" y="36099751"/>
          <a:ext cx="1654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979715</xdr:colOff>
      <xdr:row>48</xdr:row>
      <xdr:rowOff>217924</xdr:rowOff>
    </xdr:from>
    <xdr:to>
      <xdr:col>2</xdr:col>
      <xdr:colOff>1333500</xdr:colOff>
      <xdr:row>48</xdr:row>
      <xdr:rowOff>2476499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xmlns="" id="{00000000-0008-0000-07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78215" y="38794174"/>
          <a:ext cx="1496785" cy="225857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49</xdr:row>
      <xdr:rowOff>0</xdr:rowOff>
    </xdr:from>
    <xdr:to>
      <xdr:col>2</xdr:col>
      <xdr:colOff>1257300</xdr:colOff>
      <xdr:row>49</xdr:row>
      <xdr:rowOff>0</xdr:rowOff>
    </xdr:to>
    <xdr:pic>
      <xdr:nvPicPr>
        <xdr:cNvPr id="33" name="Image 29">
          <a:extLst>
            <a:ext uri="{FF2B5EF4-FFF2-40B4-BE49-F238E27FC236}">
              <a16:creationId xmlns:a16="http://schemas.microsoft.com/office/drawing/2014/main" xmlns="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3166050"/>
          <a:ext cx="2828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46</xdr:row>
      <xdr:rowOff>476250</xdr:rowOff>
    </xdr:from>
    <xdr:to>
      <xdr:col>3</xdr:col>
      <xdr:colOff>171450</xdr:colOff>
      <xdr:row>46</xdr:row>
      <xdr:rowOff>476250</xdr:rowOff>
    </xdr:to>
    <xdr:pic>
      <xdr:nvPicPr>
        <xdr:cNvPr id="28" name="Image 29">
          <a:extLst>
            <a:ext uri="{FF2B5EF4-FFF2-40B4-BE49-F238E27FC236}">
              <a16:creationId xmlns:a16="http://schemas.microsoft.com/office/drawing/2014/main" xmlns="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9376350"/>
          <a:ext cx="3810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463619</xdr:colOff>
      <xdr:row>46</xdr:row>
      <xdr:rowOff>51593</xdr:rowOff>
    </xdr:from>
    <xdr:to>
      <xdr:col>2</xdr:col>
      <xdr:colOff>1367191</xdr:colOff>
      <xdr:row>46</xdr:row>
      <xdr:rowOff>1924844</xdr:rowOff>
    </xdr:to>
    <xdr:pic>
      <xdr:nvPicPr>
        <xdr:cNvPr id="29" name="Image 1">
          <a:extLst>
            <a:ext uri="{FF2B5EF4-FFF2-40B4-BE49-F238E27FC236}">
              <a16:creationId xmlns:a16="http://schemas.microsoft.com/office/drawing/2014/main" xmlns="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9088" y="33865343"/>
          <a:ext cx="903572" cy="1873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152400</xdr:colOff>
      <xdr:row>14</xdr:row>
      <xdr:rowOff>53068</xdr:rowOff>
    </xdr:from>
    <xdr:to>
      <xdr:col>3</xdr:col>
      <xdr:colOff>809625</xdr:colOff>
      <xdr:row>14</xdr:row>
      <xdr:rowOff>884465</xdr:rowOff>
    </xdr:to>
    <xdr:pic>
      <xdr:nvPicPr>
        <xdr:cNvPr id="30" name="Image 39">
          <a:extLst>
            <a:ext uri="{FF2B5EF4-FFF2-40B4-BE49-F238E27FC236}">
              <a16:creationId xmlns:a16="http://schemas.microsoft.com/office/drawing/2014/main" xmlns="" id="{00000000-0008-0000-0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5329" y="6380389"/>
          <a:ext cx="657225" cy="83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800100</xdr:colOff>
      <xdr:row>14</xdr:row>
      <xdr:rowOff>504825</xdr:rowOff>
    </xdr:from>
    <xdr:to>
      <xdr:col>2</xdr:col>
      <xdr:colOff>1323975</xdr:colOff>
      <xdr:row>14</xdr:row>
      <xdr:rowOff>504825</xdr:rowOff>
    </xdr:to>
    <xdr:pic>
      <xdr:nvPicPr>
        <xdr:cNvPr id="31" name="Image 48">
          <a:extLst>
            <a:ext uri="{FF2B5EF4-FFF2-40B4-BE49-F238E27FC236}">
              <a16:creationId xmlns:a16="http://schemas.microsoft.com/office/drawing/2014/main" xmlns="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7077075"/>
          <a:ext cx="523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247650</xdr:colOff>
      <xdr:row>47</xdr:row>
      <xdr:rowOff>0</xdr:rowOff>
    </xdr:from>
    <xdr:to>
      <xdr:col>2</xdr:col>
      <xdr:colOff>1247775</xdr:colOff>
      <xdr:row>47</xdr:row>
      <xdr:rowOff>0</xdr:rowOff>
    </xdr:to>
    <xdr:grpSp>
      <xdr:nvGrpSpPr>
        <xdr:cNvPr id="32" name="Groupe 36">
          <a:extLst>
            <a:ext uri="{FF2B5EF4-FFF2-40B4-BE49-F238E27FC236}">
              <a16:creationId xmlns:a16="http://schemas.microsoft.com/office/drawing/2014/main" xmlns="" id="{00000000-0008-0000-0700-000020000000}"/>
            </a:ext>
          </a:extLst>
        </xdr:cNvPr>
        <xdr:cNvGrpSpPr>
          <a:grpSpLocks/>
        </xdr:cNvGrpSpPr>
      </xdr:nvGrpSpPr>
      <xdr:grpSpPr bwMode="auto">
        <a:xfrm>
          <a:off x="247650" y="37068125"/>
          <a:ext cx="2841625" cy="0"/>
          <a:chOff x="6147955" y="7273636"/>
          <a:chExt cx="2914840" cy="1442796"/>
        </a:xfrm>
      </xdr:grpSpPr>
      <xdr:pic>
        <xdr:nvPicPr>
          <xdr:cNvPr id="34" name="Image 37">
            <a:extLst>
              <a:ext uri="{FF2B5EF4-FFF2-40B4-BE49-F238E27FC236}">
                <a16:creationId xmlns:a16="http://schemas.microsoft.com/office/drawing/2014/main" xmlns="" id="{00000000-0008-0000-07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47955" y="7273636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5" name="Image 38">
            <a:extLst>
              <a:ext uri="{FF2B5EF4-FFF2-40B4-BE49-F238E27FC236}">
                <a16:creationId xmlns:a16="http://schemas.microsoft.com/office/drawing/2014/main" xmlns="" id="{00000000-0008-0000-07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2795" y="7276432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231322</xdr:colOff>
      <xdr:row>45</xdr:row>
      <xdr:rowOff>326572</xdr:rowOff>
    </xdr:from>
    <xdr:to>
      <xdr:col>2</xdr:col>
      <xdr:colOff>1256568</xdr:colOff>
      <xdr:row>45</xdr:row>
      <xdr:rowOff>1793422</xdr:rowOff>
    </xdr:to>
    <xdr:grpSp>
      <xdr:nvGrpSpPr>
        <xdr:cNvPr id="49" name="Groupe 36">
          <a:extLst>
            <a:ext uri="{FF2B5EF4-FFF2-40B4-BE49-F238E27FC236}">
              <a16:creationId xmlns:a16="http://schemas.microsoft.com/office/drawing/2014/main" xmlns="" id="{00000000-0008-0000-0700-000031000000}"/>
            </a:ext>
          </a:extLst>
        </xdr:cNvPr>
        <xdr:cNvGrpSpPr>
          <a:grpSpLocks/>
        </xdr:cNvGrpSpPr>
      </xdr:nvGrpSpPr>
      <xdr:grpSpPr bwMode="auto">
        <a:xfrm>
          <a:off x="231322" y="33473572"/>
          <a:ext cx="2866746" cy="1466850"/>
          <a:chOff x="6147955" y="7273636"/>
          <a:chExt cx="2914840" cy="1442796"/>
        </a:xfrm>
      </xdr:grpSpPr>
      <xdr:pic>
        <xdr:nvPicPr>
          <xdr:cNvPr id="50" name="Image 37">
            <a:extLst>
              <a:ext uri="{FF2B5EF4-FFF2-40B4-BE49-F238E27FC236}">
                <a16:creationId xmlns:a16="http://schemas.microsoft.com/office/drawing/2014/main" xmlns="" id="{00000000-0008-0000-07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47955" y="7273636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2" name="Image 38">
            <a:extLst>
              <a:ext uri="{FF2B5EF4-FFF2-40B4-BE49-F238E27FC236}">
                <a16:creationId xmlns:a16="http://schemas.microsoft.com/office/drawing/2014/main" xmlns="" id="{00000000-0008-0000-07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2795" y="7276432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2</xdr:col>
      <xdr:colOff>485775</xdr:colOff>
      <xdr:row>25</xdr:row>
      <xdr:rowOff>114301</xdr:rowOff>
    </xdr:from>
    <xdr:to>
      <xdr:col>2</xdr:col>
      <xdr:colOff>1285875</xdr:colOff>
      <xdr:row>25</xdr:row>
      <xdr:rowOff>734787</xdr:rowOff>
    </xdr:to>
    <xdr:pic>
      <xdr:nvPicPr>
        <xdr:cNvPr id="55" name="Image 34">
          <a:extLst>
            <a:ext uri="{FF2B5EF4-FFF2-40B4-BE49-F238E27FC236}">
              <a16:creationId xmlns:a16="http://schemas.microsoft.com/office/drawing/2014/main" xmlns="" id="{00000000-0008-0000-07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346" y="12428765"/>
          <a:ext cx="800100" cy="6204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485775</xdr:colOff>
      <xdr:row>24</xdr:row>
      <xdr:rowOff>114301</xdr:rowOff>
    </xdr:from>
    <xdr:ext cx="800100" cy="620486"/>
    <xdr:pic>
      <xdr:nvPicPr>
        <xdr:cNvPr id="58" name="Image 34">
          <a:extLst>
            <a:ext uri="{FF2B5EF4-FFF2-40B4-BE49-F238E27FC236}">
              <a16:creationId xmlns:a16="http://schemas.microsoft.com/office/drawing/2014/main" xmlns="" id="{00000000-0008-0000-07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346" y="12932230"/>
          <a:ext cx="800100" cy="6204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2</xdr:col>
      <xdr:colOff>381000</xdr:colOff>
      <xdr:row>35</xdr:row>
      <xdr:rowOff>28575</xdr:rowOff>
    </xdr:from>
    <xdr:to>
      <xdr:col>2</xdr:col>
      <xdr:colOff>1209675</xdr:colOff>
      <xdr:row>35</xdr:row>
      <xdr:rowOff>714375</xdr:rowOff>
    </xdr:to>
    <xdr:pic>
      <xdr:nvPicPr>
        <xdr:cNvPr id="59" name="Image 42">
          <a:extLst>
            <a:ext uri="{FF2B5EF4-FFF2-40B4-BE49-F238E27FC236}">
              <a16:creationId xmlns:a16="http://schemas.microsoft.com/office/drawing/2014/main" xmlns="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18449925"/>
          <a:ext cx="8286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78921</xdr:colOff>
      <xdr:row>16</xdr:row>
      <xdr:rowOff>57150</xdr:rowOff>
    </xdr:from>
    <xdr:to>
      <xdr:col>3</xdr:col>
      <xdr:colOff>821871</xdr:colOff>
      <xdr:row>16</xdr:row>
      <xdr:rowOff>762000</xdr:rowOff>
    </xdr:to>
    <xdr:pic>
      <xdr:nvPicPr>
        <xdr:cNvPr id="44" name="Image 4">
          <a:extLst>
            <a:ext uri="{FF2B5EF4-FFF2-40B4-BE49-F238E27FC236}">
              <a16:creationId xmlns:a16="http://schemas.microsoft.com/office/drawing/2014/main" xmlns="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8956221"/>
          <a:ext cx="7429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778699</xdr:colOff>
      <xdr:row>42</xdr:row>
      <xdr:rowOff>285750</xdr:rowOff>
    </xdr:from>
    <xdr:to>
      <xdr:col>2</xdr:col>
      <xdr:colOff>1227886</xdr:colOff>
      <xdr:row>43</xdr:row>
      <xdr:rowOff>0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xmlns="" id="{00000000-0008-0000-07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20199" y="29813250"/>
          <a:ext cx="449187" cy="889000"/>
        </a:xfrm>
        <a:prstGeom prst="rect">
          <a:avLst/>
        </a:prstGeom>
      </xdr:spPr>
    </xdr:pic>
    <xdr:clientData/>
  </xdr:twoCellAnchor>
  <xdr:twoCellAnchor>
    <xdr:from>
      <xdr:col>2</xdr:col>
      <xdr:colOff>612322</xdr:colOff>
      <xdr:row>20</xdr:row>
      <xdr:rowOff>24350</xdr:rowOff>
    </xdr:from>
    <xdr:to>
      <xdr:col>2</xdr:col>
      <xdr:colOff>1347107</xdr:colOff>
      <xdr:row>20</xdr:row>
      <xdr:rowOff>725297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xmlns="" id="{00000000-0008-0000-07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62893" y="11182207"/>
          <a:ext cx="734785" cy="70094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</xdr:row>
      <xdr:rowOff>57150</xdr:rowOff>
    </xdr:from>
    <xdr:to>
      <xdr:col>3</xdr:col>
      <xdr:colOff>781050</xdr:colOff>
      <xdr:row>16</xdr:row>
      <xdr:rowOff>762000</xdr:rowOff>
    </xdr:to>
    <xdr:pic>
      <xdr:nvPicPr>
        <xdr:cNvPr id="47" name="Image 4">
          <a:extLst>
            <a:ext uri="{FF2B5EF4-FFF2-40B4-BE49-F238E27FC236}">
              <a16:creationId xmlns:a16="http://schemas.microsoft.com/office/drawing/2014/main" xmlns="" id="{00000000-0008-0000-07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13592175"/>
          <a:ext cx="7429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179614</xdr:colOff>
      <xdr:row>15</xdr:row>
      <xdr:rowOff>104774</xdr:rowOff>
    </xdr:from>
    <xdr:to>
      <xdr:col>3</xdr:col>
      <xdr:colOff>721178</xdr:colOff>
      <xdr:row>15</xdr:row>
      <xdr:rowOff>639535</xdr:rowOff>
    </xdr:to>
    <xdr:pic>
      <xdr:nvPicPr>
        <xdr:cNvPr id="51" name="Image 39">
          <a:extLst>
            <a:ext uri="{FF2B5EF4-FFF2-40B4-BE49-F238E27FC236}">
              <a16:creationId xmlns:a16="http://schemas.microsoft.com/office/drawing/2014/main" xmlns="" id="{00000000-0008-0000-07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2543" y="8432345"/>
          <a:ext cx="541564" cy="5347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578898</xdr:colOff>
      <xdr:row>22</xdr:row>
      <xdr:rowOff>98107</xdr:rowOff>
    </xdr:from>
    <xdr:to>
      <xdr:col>2</xdr:col>
      <xdr:colOff>1202531</xdr:colOff>
      <xdr:row>22</xdr:row>
      <xdr:rowOff>555306</xdr:rowOff>
    </xdr:to>
    <xdr:pic>
      <xdr:nvPicPr>
        <xdr:cNvPr id="53" name="Image 52">
          <a:extLst>
            <a:ext uri="{FF2B5EF4-FFF2-40B4-BE49-F238E27FC236}">
              <a16:creationId xmlns:a16="http://schemas.microsoft.com/office/drawing/2014/main" xmlns="" id="{00000000-0008-0000-07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24367" y="14278451"/>
          <a:ext cx="623633" cy="457199"/>
        </a:xfrm>
        <a:prstGeom prst="rect">
          <a:avLst/>
        </a:prstGeom>
      </xdr:spPr>
    </xdr:pic>
    <xdr:clientData/>
  </xdr:twoCellAnchor>
  <xdr:twoCellAnchor editAs="oneCell">
    <xdr:from>
      <xdr:col>1</xdr:col>
      <xdr:colOff>553740</xdr:colOff>
      <xdr:row>41</xdr:row>
      <xdr:rowOff>288140</xdr:rowOff>
    </xdr:from>
    <xdr:to>
      <xdr:col>2</xdr:col>
      <xdr:colOff>1171949</xdr:colOff>
      <xdr:row>41</xdr:row>
      <xdr:rowOff>1174750</xdr:rowOff>
    </xdr:to>
    <xdr:pic>
      <xdr:nvPicPr>
        <xdr:cNvPr id="57" name="Image 56">
          <a:extLst>
            <a:ext uri="{FF2B5EF4-FFF2-40B4-BE49-F238E27FC236}">
              <a16:creationId xmlns:a16="http://schemas.microsoft.com/office/drawing/2014/main" xmlns="" id="{00000000-0008-0000-07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52240" y="28132890"/>
          <a:ext cx="1761209" cy="886610"/>
        </a:xfrm>
        <a:prstGeom prst="rect">
          <a:avLst/>
        </a:prstGeom>
      </xdr:spPr>
    </xdr:pic>
    <xdr:clientData/>
  </xdr:twoCellAnchor>
  <xdr:twoCellAnchor>
    <xdr:from>
      <xdr:col>1</xdr:col>
      <xdr:colOff>169069</xdr:colOff>
      <xdr:row>17</xdr:row>
      <xdr:rowOff>209550</xdr:rowOff>
    </xdr:from>
    <xdr:to>
      <xdr:col>2</xdr:col>
      <xdr:colOff>1214438</xdr:colOff>
      <xdr:row>17</xdr:row>
      <xdr:rowOff>714375</xdr:rowOff>
    </xdr:to>
    <xdr:pic>
      <xdr:nvPicPr>
        <xdr:cNvPr id="60" name="Image 49">
          <a:extLst>
            <a:ext uri="{FF2B5EF4-FFF2-40B4-BE49-F238E27FC236}">
              <a16:creationId xmlns:a16="http://schemas.microsoft.com/office/drawing/2014/main" xmlns="" id="{00000000-0008-0000-07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919" y="14592300"/>
          <a:ext cx="2188369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121444</xdr:colOff>
      <xdr:row>18</xdr:row>
      <xdr:rowOff>161925</xdr:rowOff>
    </xdr:from>
    <xdr:to>
      <xdr:col>2</xdr:col>
      <xdr:colOff>1166813</xdr:colOff>
      <xdr:row>18</xdr:row>
      <xdr:rowOff>666750</xdr:rowOff>
    </xdr:to>
    <xdr:pic>
      <xdr:nvPicPr>
        <xdr:cNvPr id="62" name="Image 49">
          <a:extLst>
            <a:ext uri="{FF2B5EF4-FFF2-40B4-BE49-F238E27FC236}">
              <a16:creationId xmlns:a16="http://schemas.microsoft.com/office/drawing/2014/main" xmlns="" id="{00000000-0008-0000-07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294" y="15297150"/>
          <a:ext cx="2188369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1084385</xdr:colOff>
      <xdr:row>5</xdr:row>
      <xdr:rowOff>582129</xdr:rowOff>
    </xdr:from>
    <xdr:to>
      <xdr:col>5</xdr:col>
      <xdr:colOff>820616</xdr:colOff>
      <xdr:row>5</xdr:row>
      <xdr:rowOff>1487449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xmlns="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3116" y="2018206"/>
          <a:ext cx="3619500" cy="905320"/>
        </a:xfrm>
        <a:prstGeom prst="rect">
          <a:avLst/>
        </a:prstGeom>
      </xdr:spPr>
    </xdr:pic>
    <xdr:clientData/>
  </xdr:twoCellAnchor>
  <xdr:twoCellAnchor editAs="oneCell">
    <xdr:from>
      <xdr:col>1</xdr:col>
      <xdr:colOff>1145440</xdr:colOff>
      <xdr:row>6</xdr:row>
      <xdr:rowOff>486857</xdr:rowOff>
    </xdr:from>
    <xdr:to>
      <xdr:col>3</xdr:col>
      <xdr:colOff>498231</xdr:colOff>
      <xdr:row>6</xdr:row>
      <xdr:rowOff>1451863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xmlns="" id="{00000000-0008-0000-0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4171" y="3549511"/>
          <a:ext cx="1331060" cy="965006"/>
        </a:xfrm>
        <a:prstGeom prst="rect">
          <a:avLst/>
        </a:prstGeom>
      </xdr:spPr>
    </xdr:pic>
    <xdr:clientData/>
  </xdr:twoCellAnchor>
  <xdr:twoCellAnchor editAs="oneCell">
    <xdr:from>
      <xdr:col>0</xdr:col>
      <xdr:colOff>175847</xdr:colOff>
      <xdr:row>0</xdr:row>
      <xdr:rowOff>73270</xdr:rowOff>
    </xdr:from>
    <xdr:to>
      <xdr:col>1</xdr:col>
      <xdr:colOff>640699</xdr:colOff>
      <xdr:row>0</xdr:row>
      <xdr:rowOff>477445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xmlns="" id="{00000000-0008-0000-0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847" y="73270"/>
          <a:ext cx="1153583" cy="404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205153</xdr:colOff>
      <xdr:row>7</xdr:row>
      <xdr:rowOff>99437</xdr:rowOff>
    </xdr:from>
    <xdr:to>
      <xdr:col>4</xdr:col>
      <xdr:colOff>642824</xdr:colOff>
      <xdr:row>7</xdr:row>
      <xdr:rowOff>1216268</xdr:rowOff>
    </xdr:to>
    <xdr:pic>
      <xdr:nvPicPr>
        <xdr:cNvPr id="20" name="Image 61">
          <a:extLst>
            <a:ext uri="{FF2B5EF4-FFF2-40B4-BE49-F238E27FC236}">
              <a16:creationId xmlns:a16="http://schemas.microsoft.com/office/drawing/2014/main" xmlns="" id="{00000000-0008-0000-0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3422" y="6385937"/>
          <a:ext cx="2093556" cy="11168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468923</xdr:colOff>
      <xdr:row>5</xdr:row>
      <xdr:rowOff>1647826</xdr:rowOff>
    </xdr:from>
    <xdr:to>
      <xdr:col>6</xdr:col>
      <xdr:colOff>611066</xdr:colOff>
      <xdr:row>5</xdr:row>
      <xdr:rowOff>2266951</xdr:rowOff>
    </xdr:to>
    <xdr:sp macro="" textlink="">
      <xdr:nvSpPr>
        <xdr:cNvPr id="6" name="文字方塊 5"/>
        <xdr:cNvSpPr txBox="1"/>
      </xdr:nvSpPr>
      <xdr:spPr>
        <a:xfrm>
          <a:off x="1157654" y="3127864"/>
          <a:ext cx="4933950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/>
            <a:t>LAFUMA+</a:t>
          </a:r>
          <a:r>
            <a:rPr lang="zh-TW" altLang="en-US" sz="2800" b="1"/>
            <a:t>楓葉繡花</a:t>
          </a:r>
          <a:r>
            <a:rPr lang="en-US" altLang="zh-TW" sz="2800" b="1"/>
            <a:t>7.2cm</a:t>
          </a:r>
          <a:endParaRPr lang="zh-TW" altLang="en-US" sz="2800" b="1"/>
        </a:p>
      </xdr:txBody>
    </xdr:sp>
    <xdr:clientData/>
  </xdr:twoCellAnchor>
  <xdr:twoCellAnchor>
    <xdr:from>
      <xdr:col>3</xdr:col>
      <xdr:colOff>656496</xdr:colOff>
      <xdr:row>6</xdr:row>
      <xdr:rowOff>1095374</xdr:rowOff>
    </xdr:from>
    <xdr:to>
      <xdr:col>6</xdr:col>
      <xdr:colOff>630116</xdr:colOff>
      <xdr:row>6</xdr:row>
      <xdr:rowOff>1724024</xdr:rowOff>
    </xdr:to>
    <xdr:sp macro="" textlink="">
      <xdr:nvSpPr>
        <xdr:cNvPr id="7" name="文字方塊 6"/>
        <xdr:cNvSpPr txBox="1"/>
      </xdr:nvSpPr>
      <xdr:spPr>
        <a:xfrm>
          <a:off x="3323496" y="4905374"/>
          <a:ext cx="2787158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楓葉繡花</a:t>
          </a:r>
          <a:r>
            <a:rPr lang="en-US" altLang="zh-TW" sz="2800" b="1"/>
            <a:t>2cm</a:t>
          </a:r>
          <a:endParaRPr lang="zh-TW" altLang="en-US" sz="2800" b="1"/>
        </a:p>
      </xdr:txBody>
    </xdr:sp>
    <xdr:clientData/>
  </xdr:twoCellAnchor>
  <xdr:twoCellAnchor>
    <xdr:from>
      <xdr:col>7</xdr:col>
      <xdr:colOff>197825</xdr:colOff>
      <xdr:row>5</xdr:row>
      <xdr:rowOff>952501</xdr:rowOff>
    </xdr:from>
    <xdr:to>
      <xdr:col>10</xdr:col>
      <xdr:colOff>1216267</xdr:colOff>
      <xdr:row>5</xdr:row>
      <xdr:rowOff>2207587</xdr:rowOff>
    </xdr:to>
    <xdr:sp macro="" textlink="">
      <xdr:nvSpPr>
        <xdr:cNvPr id="8" name="文字方塊 7"/>
        <xdr:cNvSpPr txBox="1"/>
      </xdr:nvSpPr>
      <xdr:spPr>
        <a:xfrm>
          <a:off x="6367094" y="2432539"/>
          <a:ext cx="4579327" cy="1255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穿者右前胸領圍下</a:t>
          </a:r>
          <a:r>
            <a:rPr lang="en-US" altLang="zh-TW" sz="2800" b="1"/>
            <a:t>8cm</a:t>
          </a:r>
        </a:p>
        <a:p>
          <a:r>
            <a:rPr lang="zh-TW" altLang="en-US" sz="2800" b="1"/>
            <a:t>距外擋風片</a:t>
          </a:r>
          <a:r>
            <a:rPr lang="en-US" altLang="zh-TW" sz="2800" b="1"/>
            <a:t>1.5cm</a:t>
          </a:r>
          <a:endParaRPr lang="zh-TW" altLang="en-US" sz="2800" b="1"/>
        </a:p>
      </xdr:txBody>
    </xdr:sp>
    <xdr:clientData/>
  </xdr:twoCellAnchor>
  <xdr:twoCellAnchor>
    <xdr:from>
      <xdr:col>7</xdr:col>
      <xdr:colOff>131885</xdr:colOff>
      <xdr:row>7</xdr:row>
      <xdr:rowOff>659425</xdr:rowOff>
    </xdr:from>
    <xdr:to>
      <xdr:col>10</xdr:col>
      <xdr:colOff>1143000</xdr:colOff>
      <xdr:row>7</xdr:row>
      <xdr:rowOff>1348154</xdr:rowOff>
    </xdr:to>
    <xdr:sp macro="" textlink="">
      <xdr:nvSpPr>
        <xdr:cNvPr id="9" name="文字方塊 8"/>
        <xdr:cNvSpPr txBox="1"/>
      </xdr:nvSpPr>
      <xdr:spPr>
        <a:xfrm>
          <a:off x="6301154" y="6286502"/>
          <a:ext cx="4572000" cy="688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穿者左後脇邊下襬上</a:t>
          </a:r>
          <a:r>
            <a:rPr lang="en-US" altLang="zh-TW" sz="2800" b="1">
              <a:solidFill>
                <a:schemeClr val="dk1"/>
              </a:solidFill>
              <a:latin typeface="+mn-lt"/>
              <a:ea typeface="+mn-ea"/>
              <a:cs typeface="+mn-cs"/>
            </a:rPr>
            <a:t>7cm</a:t>
          </a:r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TW" sz="28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175847</xdr:colOff>
      <xdr:row>6</xdr:row>
      <xdr:rowOff>606669</xdr:rowOff>
    </xdr:from>
    <xdr:to>
      <xdr:col>10</xdr:col>
      <xdr:colOff>215412</xdr:colOff>
      <xdr:row>6</xdr:row>
      <xdr:rowOff>1368669</xdr:rowOff>
    </xdr:to>
    <xdr:sp macro="" textlink="">
      <xdr:nvSpPr>
        <xdr:cNvPr id="10" name="文字方塊 9"/>
        <xdr:cNvSpPr txBox="1"/>
      </xdr:nvSpPr>
      <xdr:spPr>
        <a:xfrm>
          <a:off x="6345116" y="4416669"/>
          <a:ext cx="3600450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穿者左袖肩點下</a:t>
          </a:r>
          <a:r>
            <a:rPr lang="en-US" altLang="zh-TW" sz="2800" b="1"/>
            <a:t>8cm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79375</xdr:rowOff>
    </xdr:from>
    <xdr:to>
      <xdr:col>1</xdr:col>
      <xdr:colOff>963083</xdr:colOff>
      <xdr:row>0</xdr:row>
      <xdr:rowOff>483550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xmlns="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79375"/>
          <a:ext cx="1153583" cy="4041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111125</xdr:colOff>
      <xdr:row>0</xdr:row>
      <xdr:rowOff>79375</xdr:rowOff>
    </xdr:from>
    <xdr:to>
      <xdr:col>1</xdr:col>
      <xdr:colOff>661458</xdr:colOff>
      <xdr:row>0</xdr:row>
      <xdr:rowOff>483550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125" y="79375"/>
          <a:ext cx="1153583" cy="404175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</xdr:colOff>
      <xdr:row>5</xdr:row>
      <xdr:rowOff>171711</xdr:rowOff>
    </xdr:from>
    <xdr:to>
      <xdr:col>10</xdr:col>
      <xdr:colOff>631986</xdr:colOff>
      <xdr:row>42</xdr:row>
      <xdr:rowOff>133944</xdr:rowOff>
    </xdr:to>
    <xdr:pic>
      <xdr:nvPicPr>
        <xdr:cNvPr id="6" name="Image 1">
          <a:extLst>
            <a:ext uri="{FF2B5EF4-FFF2-40B4-BE49-F238E27FC236}">
              <a16:creationId xmlns:a16="http://schemas.microsoft.com/office/drawing/2014/main" xmlns="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" y="1540930"/>
          <a:ext cx="8758002" cy="57814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225725</xdr:colOff>
      <xdr:row>4</xdr:row>
      <xdr:rowOff>36252</xdr:rowOff>
    </xdr:from>
    <xdr:to>
      <xdr:col>12</xdr:col>
      <xdr:colOff>1210865</xdr:colOff>
      <xdr:row>15</xdr:row>
      <xdr:rowOff>29765</xdr:rowOff>
    </xdr:to>
    <xdr:pic>
      <xdr:nvPicPr>
        <xdr:cNvPr id="8" name="Image 2">
          <a:extLst>
            <a:ext uri="{FF2B5EF4-FFF2-40B4-BE49-F238E27FC236}">
              <a16:creationId xmlns:a16="http://schemas.microsoft.com/office/drawing/2014/main" xmlns="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2795" y="1211994"/>
          <a:ext cx="4616547" cy="18985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519397</xdr:colOff>
      <xdr:row>15</xdr:row>
      <xdr:rowOff>70601</xdr:rowOff>
    </xdr:from>
    <xdr:to>
      <xdr:col>12</xdr:col>
      <xdr:colOff>1219715</xdr:colOff>
      <xdr:row>23</xdr:row>
      <xdr:rowOff>59530</xdr:rowOff>
    </xdr:to>
    <xdr:pic>
      <xdr:nvPicPr>
        <xdr:cNvPr id="9" name="Image 3">
          <a:extLst>
            <a:ext uri="{FF2B5EF4-FFF2-40B4-BE49-F238E27FC236}">
              <a16:creationId xmlns:a16="http://schemas.microsoft.com/office/drawing/2014/main" xmlns="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4944" y="3151343"/>
          <a:ext cx="2233248" cy="12688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111125</xdr:colOff>
      <xdr:row>0</xdr:row>
      <xdr:rowOff>79375</xdr:rowOff>
    </xdr:from>
    <xdr:to>
      <xdr:col>1</xdr:col>
      <xdr:colOff>661458</xdr:colOff>
      <xdr:row>0</xdr:row>
      <xdr:rowOff>483550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xmlns="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125" y="79375"/>
          <a:ext cx="1150408" cy="404175"/>
        </a:xfrm>
        <a:prstGeom prst="rect">
          <a:avLst/>
        </a:prstGeom>
      </xdr:spPr>
    </xdr:pic>
    <xdr:clientData/>
  </xdr:twoCellAnchor>
  <xdr:twoCellAnchor editAs="oneCell">
    <xdr:from>
      <xdr:col>1</xdr:col>
      <xdr:colOff>669726</xdr:colOff>
      <xdr:row>4</xdr:row>
      <xdr:rowOff>104179</xdr:rowOff>
    </xdr:from>
    <xdr:to>
      <xdr:col>11</xdr:col>
      <xdr:colOff>325068</xdr:colOff>
      <xdr:row>36</xdr:row>
      <xdr:rowOff>684609</xdr:rowOff>
    </xdr:to>
    <xdr:pic>
      <xdr:nvPicPr>
        <xdr:cNvPr id="8" name="Image 6">
          <a:extLst>
            <a:ext uri="{FF2B5EF4-FFF2-40B4-BE49-F238E27FC236}">
              <a16:creationId xmlns:a16="http://schemas.microsoft.com/office/drawing/2014/main" xmlns="" id="{4C834192-5C7A-4C6C-9E1A-DC53C01D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039" y="1324570"/>
          <a:ext cx="7945068" cy="57001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36"/>
  <sheetViews>
    <sheetView showGridLines="0" view="pageBreakPreview" zoomScale="70" zoomScaleNormal="100" zoomScaleSheetLayoutView="70" workbookViewId="0">
      <selection activeCell="N12" sqref="N12"/>
    </sheetView>
  </sheetViews>
  <sheetFormatPr defaultColWidth="12" defaultRowHeight="11.25" x14ac:dyDescent="0.15"/>
  <cols>
    <col min="1" max="1" width="10.1640625" customWidth="1"/>
    <col min="2" max="2" width="13.83203125" customWidth="1"/>
    <col min="9" max="9" width="29" customWidth="1"/>
    <col min="11" max="11" width="13" customWidth="1"/>
    <col min="12" max="12" width="15.83203125" customWidth="1"/>
  </cols>
  <sheetData>
    <row r="1" spans="1:12" s="1" customFormat="1" ht="45" customHeight="1" thickBot="1" x14ac:dyDescent="0.2">
      <c r="A1" s="33"/>
      <c r="B1" s="34"/>
      <c r="C1" s="34"/>
      <c r="D1" s="34"/>
      <c r="E1" s="43" t="s">
        <v>0</v>
      </c>
      <c r="F1" s="34"/>
      <c r="G1" s="34"/>
      <c r="H1" s="34"/>
      <c r="I1" s="34"/>
      <c r="J1" s="482" t="s">
        <v>160</v>
      </c>
      <c r="K1" s="482"/>
      <c r="L1" s="483"/>
    </row>
    <row r="2" spans="1:12" s="4" customFormat="1" ht="18" customHeight="1" x14ac:dyDescent="0.15">
      <c r="A2" s="359" t="s">
        <v>253</v>
      </c>
      <c r="B2" s="360"/>
      <c r="C2" s="360"/>
      <c r="D2" s="360"/>
      <c r="E2" s="486" t="s">
        <v>158</v>
      </c>
      <c r="F2" s="486"/>
      <c r="G2" s="486"/>
      <c r="H2" s="486"/>
      <c r="I2" s="360"/>
      <c r="J2" s="55" t="s">
        <v>2</v>
      </c>
      <c r="K2" s="57" t="s">
        <v>278</v>
      </c>
      <c r="L2" s="58"/>
    </row>
    <row r="3" spans="1:12" s="3" customFormat="1" ht="18" customHeight="1" x14ac:dyDescent="0.15">
      <c r="A3" s="484" t="s">
        <v>159</v>
      </c>
      <c r="B3" s="485"/>
      <c r="C3" s="485"/>
      <c r="D3" s="485"/>
      <c r="E3" s="485"/>
      <c r="F3" s="485"/>
      <c r="G3" s="485"/>
      <c r="H3" s="485"/>
      <c r="I3" s="485"/>
      <c r="J3" s="50" t="s">
        <v>14</v>
      </c>
      <c r="K3" s="21"/>
      <c r="L3" s="116" t="s">
        <v>122</v>
      </c>
    </row>
    <row r="4" spans="1:12" s="3" customFormat="1" ht="18" customHeight="1" thickBot="1" x14ac:dyDescent="0.2">
      <c r="A4" s="119" t="s">
        <v>1</v>
      </c>
      <c r="B4" s="52">
        <f ca="1">TODAY()</f>
        <v>43119</v>
      </c>
      <c r="C4" s="53"/>
      <c r="D4" s="53"/>
      <c r="E4" s="53"/>
      <c r="F4" s="53"/>
      <c r="G4" s="53"/>
      <c r="H4" s="53"/>
      <c r="I4" s="53"/>
      <c r="J4" s="83" t="s">
        <v>111</v>
      </c>
      <c r="K4" s="53"/>
      <c r="L4" s="217" t="s">
        <v>112</v>
      </c>
    </row>
    <row r="5" spans="1:12" s="1" customFormat="1" x14ac:dyDescent="0.15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6"/>
    </row>
    <row r="6" spans="1:12" s="1" customFormat="1" x14ac:dyDescent="0.15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6"/>
    </row>
    <row r="7" spans="1:12" s="1" customFormat="1" x14ac:dyDescent="0.15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s="1" customFormat="1" x14ac:dyDescent="0.15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s="1" customFormat="1" x14ac:dyDescent="0.15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s="1" customFormat="1" x14ac:dyDescent="0.15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s="1" customFormat="1" x14ac:dyDescent="0.15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s="1" customFormat="1" x14ac:dyDescent="0.15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s="1" customFormat="1" x14ac:dyDescent="0.15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s="1" customFormat="1" x14ac:dyDescent="0.15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s="1" customFormat="1" x14ac:dyDescent="0.15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s="1" customFormat="1" x14ac:dyDescent="0.15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s="1" customFormat="1" x14ac:dyDescent="0.15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s="1" customFormat="1" x14ac:dyDescent="0.1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s="1" customFormat="1" x14ac:dyDescent="0.15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s="1" customFormat="1" x14ac:dyDescent="0.15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/>
    </row>
    <row r="21" spans="1:12" s="1" customFormat="1" x14ac:dyDescent="0.15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s="1" customFormat="1" x14ac:dyDescent="0.15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s="1" customFormat="1" x14ac:dyDescent="0.15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/>
    </row>
    <row r="24" spans="1:12" s="1" customFormat="1" x14ac:dyDescent="0.15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s="1" customFormat="1" x14ac:dyDescent="0.15">
      <c r="A25" s="39"/>
      <c r="B25" s="40"/>
      <c r="C25" s="40"/>
      <c r="D25" s="40"/>
      <c r="E25" s="40"/>
      <c r="F25" s="40"/>
      <c r="G25" s="40"/>
      <c r="H25" s="40"/>
      <c r="I25" s="40"/>
      <c r="J25" s="40" t="s">
        <v>52</v>
      </c>
      <c r="K25" s="40"/>
      <c r="L25" s="46"/>
    </row>
    <row r="26" spans="1:12" s="1" customFormat="1" x14ac:dyDescent="0.15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6"/>
    </row>
    <row r="27" spans="1:12" s="1" customFormat="1" x14ac:dyDescent="0.15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s="1" customFormat="1" x14ac:dyDescent="0.15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s="1" customFormat="1" x14ac:dyDescent="0.15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s="1" customFormat="1" x14ac:dyDescent="0.15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s="1" customFormat="1" x14ac:dyDescent="0.15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6"/>
    </row>
    <row r="32" spans="1:12" s="1" customFormat="1" x14ac:dyDescent="0.15">
      <c r="A32" s="39"/>
      <c r="B32" s="40"/>
      <c r="C32" s="40"/>
      <c r="D32" s="40" t="s">
        <v>52</v>
      </c>
      <c r="E32" s="40"/>
      <c r="F32" s="40"/>
      <c r="G32" s="40"/>
      <c r="H32" s="40"/>
      <c r="I32" s="40"/>
      <c r="J32" s="40"/>
      <c r="K32" s="40"/>
      <c r="L32" s="46"/>
    </row>
    <row r="33" spans="1:12" s="1" customFormat="1" x14ac:dyDescent="0.15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6"/>
    </row>
    <row r="34" spans="1:12" s="1" customFormat="1" x14ac:dyDescent="0.15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s="1" customFormat="1" ht="49.5" customHeight="1" thickBot="1" x14ac:dyDescent="0.2">
      <c r="A35" s="47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9"/>
    </row>
    <row r="36" spans="1:12" s="1" customFormat="1" x14ac:dyDescent="0.15"/>
  </sheetData>
  <mergeCells count="3">
    <mergeCell ref="J1:L1"/>
    <mergeCell ref="A3:I3"/>
    <mergeCell ref="E2:H2"/>
  </mergeCells>
  <phoneticPr fontId="66" type="noConversion"/>
  <printOptions horizontalCentered="1"/>
  <pageMargins left="0.39370078740157483" right="0.39370078740157483" top="0.39370078740157483" bottom="0.35433070866141736" header="0.39370078740157483" footer="0.3937007874015748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Q77"/>
  <sheetViews>
    <sheetView showGridLines="0" view="pageBreakPreview" topLeftCell="B31" zoomScale="70" zoomScaleNormal="60" zoomScaleSheetLayoutView="70" workbookViewId="0">
      <selection activeCell="F40" sqref="F9:F40"/>
    </sheetView>
  </sheetViews>
  <sheetFormatPr defaultColWidth="12" defaultRowHeight="11.25" x14ac:dyDescent="0.15"/>
  <cols>
    <col min="1" max="1" width="5.1640625" customWidth="1"/>
    <col min="2" max="2" width="12.5" customWidth="1"/>
    <col min="3" max="3" width="16.83203125" customWidth="1"/>
    <col min="4" max="4" width="14.33203125" customWidth="1"/>
    <col min="5" max="5" width="19.83203125" customWidth="1"/>
    <col min="6" max="6" width="75" bestFit="1" customWidth="1"/>
    <col min="7" max="7" width="18.83203125" customWidth="1"/>
    <col min="8" max="8" width="15.33203125" style="245" customWidth="1"/>
    <col min="9" max="9" width="16.5" style="245" customWidth="1"/>
    <col min="10" max="10" width="16" style="245" customWidth="1"/>
    <col min="11" max="11" width="16" style="253" hidden="1" customWidth="1"/>
    <col min="12" max="12" width="15.33203125" style="257" hidden="1" customWidth="1"/>
    <col min="13" max="13" width="15.33203125" hidden="1" customWidth="1"/>
    <col min="14" max="16" width="15.33203125" customWidth="1"/>
    <col min="17" max="17" width="8.83203125" customWidth="1"/>
    <col min="18" max="18" width="12.6640625" customWidth="1"/>
  </cols>
  <sheetData>
    <row r="1" spans="1:43" s="1" customFormat="1" ht="42" customHeight="1" x14ac:dyDescent="0.15">
      <c r="A1" s="59"/>
      <c r="B1" s="60"/>
      <c r="C1" s="60"/>
      <c r="D1" s="492" t="s">
        <v>16</v>
      </c>
      <c r="E1" s="492"/>
      <c r="F1" s="492"/>
      <c r="G1" s="492"/>
      <c r="H1" s="492"/>
      <c r="I1" s="492"/>
      <c r="J1" s="492"/>
      <c r="K1" s="492"/>
      <c r="L1" s="492"/>
      <c r="M1" s="492"/>
      <c r="N1" s="61" t="str">
        <f>'TECHNICAL SHEET GARMENT'!J1</f>
        <v>WINTER 2018/19</v>
      </c>
      <c r="O1" s="60"/>
      <c r="P1" s="60"/>
      <c r="Q1" s="62"/>
      <c r="R1" s="6"/>
    </row>
    <row r="2" spans="1:43" s="4" customFormat="1" ht="19.5" x14ac:dyDescent="0.15">
      <c r="A2" s="70"/>
      <c r="B2" s="64" t="str">
        <f>'TECHNICAL SHEET GARMENT'!A2</f>
        <v>LFV11420</v>
      </c>
      <c r="C2" s="63"/>
      <c r="D2" s="63"/>
      <c r="E2" s="138" t="str">
        <f>'TECHNICAL SHEET GARMENT'!E2:H2</f>
        <v>TRACK ZIP-IN JKT</v>
      </c>
      <c r="F2" s="246"/>
      <c r="G2" s="246"/>
      <c r="H2" s="246"/>
      <c r="I2" s="246"/>
      <c r="J2" s="246"/>
      <c r="K2" s="246"/>
      <c r="L2" s="246"/>
      <c r="M2" s="246"/>
      <c r="N2" s="63" t="s">
        <v>2</v>
      </c>
      <c r="O2" s="64" t="str">
        <f>'TECHNICAL SHEET GARMENT'!K2</f>
        <v>V1BULK</v>
      </c>
      <c r="P2" s="63"/>
      <c r="Q2" s="65"/>
      <c r="R2" s="8"/>
    </row>
    <row r="3" spans="1:43" s="3" customFormat="1" ht="19.5" x14ac:dyDescent="0.15">
      <c r="A3" s="72"/>
      <c r="B3" s="493" t="str">
        <f>'TECHNICAL SHEET GARMENT'!A3</f>
        <v>FABRIC / SUPPLIER :  06302 / LIBOLON</v>
      </c>
      <c r="C3" s="493"/>
      <c r="D3" s="493"/>
      <c r="E3" s="493"/>
      <c r="F3" s="493"/>
      <c r="G3" s="493"/>
      <c r="H3" s="493"/>
      <c r="I3" s="493"/>
      <c r="J3" s="247"/>
      <c r="K3" s="259"/>
      <c r="L3" s="67"/>
      <c r="M3" s="66"/>
      <c r="N3" s="66" t="s">
        <v>14</v>
      </c>
      <c r="O3" s="73"/>
      <c r="P3" s="208" t="str">
        <f>'TECHNICAL SHEET GARMENT'!L3</f>
        <v>Marjorie</v>
      </c>
      <c r="Q3" s="76"/>
      <c r="R3" s="21"/>
    </row>
    <row r="4" spans="1:43" s="3" customFormat="1" ht="17.25" thickBot="1" x14ac:dyDescent="0.2">
      <c r="A4" s="74"/>
      <c r="B4" s="164" t="s">
        <v>1</v>
      </c>
      <c r="C4" s="68">
        <f ca="1">'TECHNICAL SHEET GARMENT'!B4</f>
        <v>43119</v>
      </c>
      <c r="D4" s="69"/>
      <c r="E4" s="69"/>
      <c r="F4" s="69"/>
      <c r="G4" s="69"/>
      <c r="H4" s="248"/>
      <c r="I4" s="248"/>
      <c r="J4" s="248"/>
      <c r="K4" s="260"/>
      <c r="L4" s="254"/>
      <c r="M4" s="69"/>
      <c r="N4" s="90" t="str">
        <f>'TECHNICAL SHEET GARMENT'!J4</f>
        <v xml:space="preserve">SUPPLIER : </v>
      </c>
      <c r="O4" s="75"/>
      <c r="P4" s="306" t="str">
        <f>'TECHNICAL SHEET GARMENT'!L4</f>
        <v>PRIMA CHANNEL</v>
      </c>
      <c r="Q4" s="77"/>
      <c r="R4" s="21"/>
    </row>
    <row r="5" spans="1:43" s="1" customFormat="1" ht="16.5" x14ac:dyDescent="0.15">
      <c r="A5" s="27"/>
      <c r="B5" s="121"/>
      <c r="C5" s="24"/>
      <c r="D5" s="24"/>
      <c r="E5" s="24"/>
      <c r="F5" s="24"/>
      <c r="G5" s="24"/>
      <c r="H5" s="242"/>
      <c r="I5" s="242"/>
      <c r="J5" s="242"/>
      <c r="K5" s="251"/>
      <c r="L5" s="255"/>
      <c r="M5" s="24"/>
      <c r="N5" s="41"/>
      <c r="O5" s="41"/>
      <c r="P5" s="41"/>
      <c r="Q5" s="42"/>
      <c r="R5" s="6"/>
    </row>
    <row r="6" spans="1:43" ht="30.75" thickBot="1" x14ac:dyDescent="0.5">
      <c r="A6" s="123"/>
      <c r="B6" s="20"/>
      <c r="C6" s="26" t="s">
        <v>17</v>
      </c>
      <c r="D6" s="20"/>
      <c r="E6" s="20"/>
      <c r="F6" s="20"/>
      <c r="G6" s="20"/>
      <c r="H6" s="243"/>
      <c r="I6" s="243"/>
      <c r="J6" s="584" t="s">
        <v>279</v>
      </c>
      <c r="K6" s="252"/>
      <c r="L6" s="256"/>
      <c r="M6" s="20"/>
      <c r="N6" s="20"/>
      <c r="O6" s="20"/>
      <c r="P6" s="20"/>
      <c r="Q6" s="124"/>
      <c r="R6" s="20"/>
    </row>
    <row r="7" spans="1:43" s="108" customFormat="1" ht="63.75" customHeight="1" x14ac:dyDescent="0.25">
      <c r="A7" s="152"/>
      <c r="B7" s="489" t="s">
        <v>53</v>
      </c>
      <c r="C7" s="490"/>
      <c r="D7" s="490"/>
      <c r="E7" s="490"/>
      <c r="F7" s="491"/>
      <c r="G7" s="201" t="s">
        <v>18</v>
      </c>
      <c r="H7" s="430" t="s">
        <v>259</v>
      </c>
      <c r="I7" s="202" t="s">
        <v>264</v>
      </c>
      <c r="J7" s="430" t="s">
        <v>265</v>
      </c>
      <c r="K7" s="349"/>
      <c r="L7" s="347"/>
      <c r="M7" s="202"/>
      <c r="N7" s="202"/>
      <c r="O7" s="202"/>
      <c r="P7" s="290"/>
      <c r="Q7" s="153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</row>
    <row r="8" spans="1:43" ht="36.75" x14ac:dyDescent="0.15">
      <c r="A8" s="123"/>
      <c r="B8" s="225" t="s">
        <v>25</v>
      </c>
      <c r="C8" s="98"/>
      <c r="D8" s="98"/>
      <c r="E8" s="98"/>
      <c r="F8" s="98"/>
      <c r="G8" s="165"/>
      <c r="H8" s="431" t="s">
        <v>10</v>
      </c>
      <c r="I8" s="429" t="s">
        <v>10</v>
      </c>
      <c r="J8" s="585" t="s">
        <v>10</v>
      </c>
      <c r="K8" s="350"/>
      <c r="L8" s="261"/>
      <c r="M8" s="135"/>
      <c r="N8" s="135"/>
      <c r="O8" s="135"/>
      <c r="P8" s="203"/>
      <c r="Q8" s="124"/>
      <c r="R8" s="20"/>
    </row>
    <row r="9" spans="1:43" s="299" customFormat="1" ht="36.75" x14ac:dyDescent="0.25">
      <c r="A9" s="296"/>
      <c r="B9" s="375" t="s">
        <v>34</v>
      </c>
      <c r="C9" s="376" t="s">
        <v>144</v>
      </c>
      <c r="D9" s="377"/>
      <c r="E9" s="378"/>
      <c r="F9" s="604" t="s">
        <v>286</v>
      </c>
      <c r="G9" s="166" t="s">
        <v>21</v>
      </c>
      <c r="H9" s="327">
        <v>40</v>
      </c>
      <c r="I9" s="432">
        <v>40</v>
      </c>
      <c r="J9" s="586">
        <v>40</v>
      </c>
      <c r="K9" s="351"/>
      <c r="L9" s="326"/>
      <c r="M9" s="341"/>
      <c r="N9" s="595"/>
      <c r="O9" s="328"/>
      <c r="P9" s="339"/>
      <c r="Q9" s="298"/>
      <c r="R9" s="298"/>
      <c r="Y9" s="298"/>
      <c r="Z9" s="298"/>
      <c r="AA9" s="298"/>
      <c r="AB9" s="298"/>
      <c r="AC9" s="298"/>
      <c r="AD9" s="298"/>
      <c r="AE9" s="298"/>
      <c r="AF9" s="298"/>
      <c r="AG9" s="298"/>
      <c r="AH9" s="298"/>
      <c r="AI9" s="298"/>
      <c r="AJ9" s="298"/>
      <c r="AK9" s="298"/>
      <c r="AL9" s="298"/>
      <c r="AM9" s="298"/>
      <c r="AN9" s="298"/>
      <c r="AO9" s="298"/>
      <c r="AP9" s="298"/>
    </row>
    <row r="10" spans="1:43" s="108" customFormat="1" ht="36.75" x14ac:dyDescent="0.25">
      <c r="A10" s="152"/>
      <c r="B10" s="379" t="s">
        <v>35</v>
      </c>
      <c r="C10" s="276" t="s">
        <v>19</v>
      </c>
      <c r="D10" s="263"/>
      <c r="E10" s="266"/>
      <c r="F10" s="605" t="s">
        <v>287</v>
      </c>
      <c r="G10" s="166" t="s">
        <v>20</v>
      </c>
      <c r="H10" s="328">
        <v>59</v>
      </c>
      <c r="I10" s="433">
        <v>59</v>
      </c>
      <c r="J10" s="587">
        <v>59</v>
      </c>
      <c r="K10" s="352"/>
      <c r="L10" s="326"/>
      <c r="M10" s="239"/>
      <c r="N10" s="595"/>
      <c r="O10" s="337"/>
      <c r="P10" s="338"/>
      <c r="Q10" s="25"/>
      <c r="R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</row>
    <row r="11" spans="1:43" s="108" customFormat="1" ht="36.75" x14ac:dyDescent="0.25">
      <c r="A11" s="152"/>
      <c r="B11" s="379" t="s">
        <v>36</v>
      </c>
      <c r="C11" s="276" t="s">
        <v>145</v>
      </c>
      <c r="D11" s="263"/>
      <c r="E11" s="266"/>
      <c r="F11" s="605" t="s">
        <v>288</v>
      </c>
      <c r="G11" s="166" t="s">
        <v>20</v>
      </c>
      <c r="H11" s="328">
        <v>57</v>
      </c>
      <c r="I11" s="433">
        <v>57</v>
      </c>
      <c r="J11" s="587">
        <v>57</v>
      </c>
      <c r="K11" s="352"/>
      <c r="L11" s="326"/>
      <c r="M11" s="239"/>
      <c r="N11" s="595"/>
      <c r="O11" s="337"/>
      <c r="P11" s="338"/>
      <c r="Q11" s="25"/>
      <c r="R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</row>
    <row r="12" spans="1:43" s="299" customFormat="1" ht="36.75" x14ac:dyDescent="0.25">
      <c r="A12" s="296"/>
      <c r="B12" s="379" t="s">
        <v>191</v>
      </c>
      <c r="C12" s="276" t="s">
        <v>192</v>
      </c>
      <c r="D12" s="263"/>
      <c r="E12" s="266"/>
      <c r="F12" s="605" t="s">
        <v>289</v>
      </c>
      <c r="G12" s="169" t="s">
        <v>20</v>
      </c>
      <c r="H12" s="328">
        <v>57</v>
      </c>
      <c r="I12" s="433">
        <v>57</v>
      </c>
      <c r="J12" s="587">
        <v>57</v>
      </c>
      <c r="K12" s="351"/>
      <c r="L12" s="326"/>
      <c r="M12" s="297"/>
      <c r="N12" s="595"/>
      <c r="O12" s="328"/>
      <c r="P12" s="339"/>
      <c r="Q12" s="298"/>
      <c r="R12" s="298"/>
      <c r="Y12" s="298"/>
      <c r="Z12" s="298"/>
      <c r="AA12" s="298"/>
      <c r="AB12" s="298"/>
      <c r="AC12" s="298"/>
      <c r="AD12" s="298"/>
      <c r="AE12" s="298"/>
      <c r="AF12" s="298"/>
      <c r="AG12" s="298"/>
      <c r="AH12" s="298"/>
      <c r="AI12" s="298"/>
      <c r="AJ12" s="298"/>
      <c r="AK12" s="298"/>
      <c r="AL12" s="298"/>
      <c r="AM12" s="298"/>
      <c r="AN12" s="298"/>
      <c r="AO12" s="298"/>
      <c r="AP12" s="298"/>
    </row>
    <row r="13" spans="1:43" s="108" customFormat="1" ht="36.75" x14ac:dyDescent="0.25">
      <c r="A13" s="152"/>
      <c r="B13" s="380" t="s">
        <v>98</v>
      </c>
      <c r="C13" s="381" t="s">
        <v>100</v>
      </c>
      <c r="D13" s="382"/>
      <c r="E13" s="278"/>
      <c r="F13" s="606" t="s">
        <v>290</v>
      </c>
      <c r="G13" s="166" t="s">
        <v>20</v>
      </c>
      <c r="H13" s="328">
        <v>74</v>
      </c>
      <c r="I13" s="433">
        <v>73</v>
      </c>
      <c r="J13" s="587">
        <v>74</v>
      </c>
      <c r="K13" s="351"/>
      <c r="L13" s="326"/>
      <c r="M13" s="239"/>
      <c r="N13" s="595">
        <f t="shared" ref="N13:N19" si="0">I13-J13</f>
        <v>-1</v>
      </c>
      <c r="O13" s="337"/>
      <c r="P13" s="338"/>
      <c r="R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</row>
    <row r="14" spans="1:43" s="108" customFormat="1" ht="36.75" x14ac:dyDescent="0.25">
      <c r="A14" s="152"/>
      <c r="B14" s="279" t="s">
        <v>130</v>
      </c>
      <c r="C14" s="363" t="s">
        <v>131</v>
      </c>
      <c r="D14" s="278"/>
      <c r="E14" s="278"/>
      <c r="F14" s="606" t="s">
        <v>291</v>
      </c>
      <c r="G14" s="274" t="s">
        <v>132</v>
      </c>
      <c r="H14" s="328">
        <v>12.5</v>
      </c>
      <c r="I14" s="433">
        <v>13</v>
      </c>
      <c r="J14" s="587">
        <v>12.5</v>
      </c>
      <c r="K14" s="351"/>
      <c r="L14" s="326"/>
      <c r="M14" s="239"/>
      <c r="N14" s="595">
        <f t="shared" si="0"/>
        <v>0.5</v>
      </c>
      <c r="O14" s="337"/>
      <c r="P14" s="338"/>
      <c r="R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</row>
    <row r="15" spans="1:43" s="108" customFormat="1" ht="36.75" x14ac:dyDescent="0.25">
      <c r="A15" s="152"/>
      <c r="B15" s="364" t="s">
        <v>133</v>
      </c>
      <c r="C15" s="365" t="s">
        <v>147</v>
      </c>
      <c r="D15" s="366"/>
      <c r="E15" s="366"/>
      <c r="F15" s="607" t="s">
        <v>292</v>
      </c>
      <c r="G15" s="367" t="s">
        <v>132</v>
      </c>
      <c r="H15" s="328">
        <v>25</v>
      </c>
      <c r="I15" s="433">
        <v>26</v>
      </c>
      <c r="J15" s="587">
        <v>25</v>
      </c>
      <c r="K15" s="351"/>
      <c r="L15" s="326"/>
      <c r="M15" s="239"/>
      <c r="N15" s="595">
        <f t="shared" si="0"/>
        <v>1</v>
      </c>
      <c r="O15" s="337"/>
      <c r="P15" s="338"/>
      <c r="R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</row>
    <row r="16" spans="1:43" s="108" customFormat="1" ht="36.75" x14ac:dyDescent="0.25">
      <c r="A16" s="152"/>
      <c r="B16" s="379" t="s">
        <v>38</v>
      </c>
      <c r="C16" s="276" t="s">
        <v>24</v>
      </c>
      <c r="D16" s="263"/>
      <c r="E16" s="266"/>
      <c r="F16" s="605" t="s">
        <v>293</v>
      </c>
      <c r="G16" s="166" t="s">
        <v>21</v>
      </c>
      <c r="H16" s="327">
        <v>24.5</v>
      </c>
      <c r="I16" s="432">
        <v>24.5</v>
      </c>
      <c r="J16" s="586">
        <v>24.5</v>
      </c>
      <c r="K16" s="351"/>
      <c r="L16" s="326"/>
      <c r="M16" s="239"/>
      <c r="N16" s="595"/>
      <c r="O16" s="337"/>
      <c r="P16" s="338"/>
      <c r="Q16" s="25"/>
      <c r="R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</row>
    <row r="17" spans="1:43" s="108" customFormat="1" ht="36.75" x14ac:dyDescent="0.25">
      <c r="A17" s="152"/>
      <c r="B17" s="379" t="s">
        <v>39</v>
      </c>
      <c r="C17" s="276" t="s">
        <v>101</v>
      </c>
      <c r="D17" s="263"/>
      <c r="E17" s="266"/>
      <c r="F17" s="605" t="s">
        <v>294</v>
      </c>
      <c r="G17" s="166" t="s">
        <v>21</v>
      </c>
      <c r="H17" s="327">
        <v>19.5</v>
      </c>
      <c r="I17" s="432">
        <v>20</v>
      </c>
      <c r="J17" s="586">
        <v>19.5</v>
      </c>
      <c r="K17" s="351"/>
      <c r="L17" s="326"/>
      <c r="M17" s="239"/>
      <c r="N17" s="595">
        <f t="shared" si="0"/>
        <v>0.5</v>
      </c>
      <c r="O17" s="337"/>
      <c r="P17" s="338"/>
      <c r="Q17" s="25"/>
      <c r="R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</row>
    <row r="18" spans="1:43" s="108" customFormat="1" ht="36.75" x14ac:dyDescent="0.25">
      <c r="A18" s="152"/>
      <c r="B18" s="379" t="s">
        <v>193</v>
      </c>
      <c r="C18" s="276" t="s">
        <v>194</v>
      </c>
      <c r="D18" s="263"/>
      <c r="E18" s="266"/>
      <c r="F18" s="605" t="s">
        <v>295</v>
      </c>
      <c r="G18" s="166" t="s">
        <v>21</v>
      </c>
      <c r="H18" s="327">
        <v>14.5</v>
      </c>
      <c r="I18" s="432">
        <v>14.5</v>
      </c>
      <c r="J18" s="586">
        <v>14.5</v>
      </c>
      <c r="K18" s="351"/>
      <c r="L18" s="326"/>
      <c r="M18" s="239"/>
      <c r="N18" s="595"/>
      <c r="O18" s="337"/>
      <c r="P18" s="338"/>
      <c r="Q18" s="25"/>
      <c r="R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</row>
    <row r="19" spans="1:43" s="108" customFormat="1" ht="36.75" x14ac:dyDescent="0.25">
      <c r="A19" s="152"/>
      <c r="B19" s="279" t="s">
        <v>41</v>
      </c>
      <c r="C19" s="281" t="s">
        <v>134</v>
      </c>
      <c r="D19" s="282"/>
      <c r="E19" s="283"/>
      <c r="F19" s="608" t="s">
        <v>296</v>
      </c>
      <c r="G19" s="409" t="s">
        <v>20</v>
      </c>
      <c r="H19" s="327">
        <v>67</v>
      </c>
      <c r="I19" s="432">
        <v>66</v>
      </c>
      <c r="J19" s="586">
        <v>67</v>
      </c>
      <c r="K19" s="351"/>
      <c r="L19" s="400"/>
      <c r="M19" s="148"/>
      <c r="N19" s="595">
        <f t="shared" si="0"/>
        <v>-1</v>
      </c>
      <c r="O19" s="340"/>
      <c r="P19" s="338"/>
      <c r="Q19" s="25"/>
      <c r="R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</row>
    <row r="20" spans="1:43" s="108" customFormat="1" ht="36.75" x14ac:dyDescent="0.25">
      <c r="A20" s="152"/>
      <c r="B20" s="225" t="s">
        <v>26</v>
      </c>
      <c r="C20" s="98"/>
      <c r="D20" s="98"/>
      <c r="E20" s="98"/>
      <c r="F20" s="602"/>
      <c r="G20" s="216"/>
      <c r="H20" s="261"/>
      <c r="I20" s="355"/>
      <c r="J20" s="588"/>
      <c r="K20" s="354"/>
      <c r="L20" s="261"/>
      <c r="M20" s="135"/>
      <c r="N20" s="596"/>
      <c r="O20" s="291"/>
      <c r="P20" s="286"/>
      <c r="Q20" s="153"/>
      <c r="R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</row>
    <row r="21" spans="1:43" s="108" customFormat="1" ht="36.75" x14ac:dyDescent="0.25">
      <c r="A21" s="152"/>
      <c r="B21" s="375" t="s">
        <v>42</v>
      </c>
      <c r="C21" s="386" t="s">
        <v>149</v>
      </c>
      <c r="D21" s="377"/>
      <c r="E21" s="378"/>
      <c r="F21" s="604" t="s">
        <v>297</v>
      </c>
      <c r="G21" s="274" t="s">
        <v>21</v>
      </c>
      <c r="H21" s="327">
        <v>45</v>
      </c>
      <c r="I21" s="432">
        <v>45</v>
      </c>
      <c r="J21" s="586">
        <v>45</v>
      </c>
      <c r="K21" s="353"/>
      <c r="L21" s="327"/>
      <c r="M21" s="156"/>
      <c r="N21" s="595"/>
      <c r="O21" s="250"/>
      <c r="P21" s="285"/>
      <c r="Q21" s="153"/>
      <c r="R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</row>
    <row r="22" spans="1:43" s="108" customFormat="1" ht="36.75" x14ac:dyDescent="0.25">
      <c r="A22" s="152"/>
      <c r="B22" s="334" t="s">
        <v>9</v>
      </c>
      <c r="C22" s="387" t="s">
        <v>22</v>
      </c>
      <c r="D22" s="282"/>
      <c r="E22" s="283"/>
      <c r="F22" s="608" t="s">
        <v>298</v>
      </c>
      <c r="G22" s="274" t="s">
        <v>20</v>
      </c>
      <c r="H22" s="327">
        <v>74</v>
      </c>
      <c r="I22" s="432">
        <v>73</v>
      </c>
      <c r="J22" s="586">
        <v>74</v>
      </c>
      <c r="K22" s="353"/>
      <c r="L22" s="327"/>
      <c r="M22" s="128"/>
      <c r="N22" s="595">
        <f t="shared" ref="N22" si="1">I22-J22</f>
        <v>-1</v>
      </c>
      <c r="O22" s="250"/>
      <c r="P22" s="287"/>
      <c r="Q22" s="153"/>
      <c r="R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</row>
    <row r="23" spans="1:43" s="108" customFormat="1" ht="36.75" x14ac:dyDescent="0.25">
      <c r="A23" s="152"/>
      <c r="B23" s="225" t="s">
        <v>27</v>
      </c>
      <c r="C23" s="98"/>
      <c r="D23" s="98"/>
      <c r="E23" s="98"/>
      <c r="F23" s="602"/>
      <c r="G23" s="216"/>
      <c r="H23" s="261"/>
      <c r="I23" s="355"/>
      <c r="J23" s="588"/>
      <c r="K23" s="354"/>
      <c r="L23" s="261"/>
      <c r="M23" s="135"/>
      <c r="N23" s="596"/>
      <c r="O23" s="291"/>
      <c r="P23" s="286"/>
      <c r="Q23" s="153"/>
      <c r="R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</row>
    <row r="24" spans="1:43" s="108" customFormat="1" ht="36.75" x14ac:dyDescent="0.25">
      <c r="A24" s="152"/>
      <c r="B24" s="265" t="s">
        <v>94</v>
      </c>
      <c r="C24" s="267" t="s">
        <v>95</v>
      </c>
      <c r="D24" s="159"/>
      <c r="E24" s="137"/>
      <c r="F24" s="609" t="s">
        <v>299</v>
      </c>
      <c r="G24" s="166" t="s">
        <v>21</v>
      </c>
      <c r="H24" s="327">
        <v>22</v>
      </c>
      <c r="I24" s="432">
        <v>22</v>
      </c>
      <c r="J24" s="586">
        <v>22</v>
      </c>
      <c r="K24" s="353"/>
      <c r="L24" s="327"/>
      <c r="M24" s="249"/>
      <c r="N24" s="595"/>
      <c r="O24" s="249"/>
      <c r="P24" s="288"/>
      <c r="Q24" s="153"/>
      <c r="R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</row>
    <row r="25" spans="1:43" s="108" customFormat="1" ht="36.75" x14ac:dyDescent="0.25">
      <c r="A25" s="152"/>
      <c r="B25" s="265" t="s">
        <v>96</v>
      </c>
      <c r="C25" s="267" t="s">
        <v>97</v>
      </c>
      <c r="D25" s="159"/>
      <c r="E25" s="137"/>
      <c r="F25" s="609" t="s">
        <v>300</v>
      </c>
      <c r="G25" s="166" t="s">
        <v>21</v>
      </c>
      <c r="H25" s="327">
        <v>9</v>
      </c>
      <c r="I25" s="432">
        <v>7</v>
      </c>
      <c r="J25" s="586">
        <v>9</v>
      </c>
      <c r="K25" s="353"/>
      <c r="L25" s="327"/>
      <c r="M25" s="249"/>
      <c r="N25" s="595">
        <f t="shared" ref="N25" si="2">I25-J25</f>
        <v>-2</v>
      </c>
      <c r="O25" s="249"/>
      <c r="P25" s="288"/>
      <c r="Q25" s="153"/>
      <c r="R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</row>
    <row r="26" spans="1:43" s="108" customFormat="1" ht="36.75" x14ac:dyDescent="0.25">
      <c r="A26" s="152"/>
      <c r="B26" s="130" t="s">
        <v>43</v>
      </c>
      <c r="C26" s="136" t="s">
        <v>44</v>
      </c>
      <c r="D26" s="159"/>
      <c r="E26" s="137"/>
      <c r="F26" s="609" t="s">
        <v>301</v>
      </c>
      <c r="G26" s="166" t="s">
        <v>20</v>
      </c>
      <c r="H26" s="327">
        <v>56</v>
      </c>
      <c r="I26" s="432">
        <v>56</v>
      </c>
      <c r="J26" s="586">
        <v>56</v>
      </c>
      <c r="K26" s="353"/>
      <c r="L26" s="326"/>
      <c r="M26" s="238"/>
      <c r="N26" s="595"/>
      <c r="O26" s="238"/>
      <c r="P26" s="284"/>
      <c r="Q26" s="153"/>
      <c r="R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</row>
    <row r="27" spans="1:43" s="108" customFormat="1" ht="36.75" x14ac:dyDescent="0.25">
      <c r="A27" s="152"/>
      <c r="B27" s="130" t="s">
        <v>45</v>
      </c>
      <c r="C27" s="280" t="s">
        <v>46</v>
      </c>
      <c r="D27" s="78"/>
      <c r="E27" s="132"/>
      <c r="F27" s="610" t="s">
        <v>302</v>
      </c>
      <c r="G27" s="166" t="s">
        <v>20</v>
      </c>
      <c r="H27" s="327">
        <v>55</v>
      </c>
      <c r="I27" s="432">
        <v>55</v>
      </c>
      <c r="J27" s="586">
        <v>55</v>
      </c>
      <c r="K27" s="353"/>
      <c r="L27" s="326"/>
      <c r="M27" s="237"/>
      <c r="N27" s="595"/>
      <c r="O27" s="238"/>
      <c r="P27" s="284"/>
      <c r="Q27" s="153"/>
      <c r="R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</row>
    <row r="28" spans="1:43" ht="36.75" x14ac:dyDescent="0.15">
      <c r="A28" s="123"/>
      <c r="B28" s="130" t="s">
        <v>47</v>
      </c>
      <c r="C28" s="280" t="s">
        <v>28</v>
      </c>
      <c r="D28" s="78"/>
      <c r="E28" s="132"/>
      <c r="F28" s="610" t="s">
        <v>303</v>
      </c>
      <c r="G28" s="166" t="s">
        <v>21</v>
      </c>
      <c r="H28" s="327">
        <v>9</v>
      </c>
      <c r="I28" s="432">
        <v>9</v>
      </c>
      <c r="J28" s="586">
        <v>9</v>
      </c>
      <c r="K28" s="353"/>
      <c r="L28" s="326"/>
      <c r="M28" s="237"/>
      <c r="N28" s="595"/>
      <c r="O28" s="238"/>
      <c r="P28" s="284"/>
      <c r="Q28" s="124"/>
      <c r="R28" s="20"/>
    </row>
    <row r="29" spans="1:43" s="108" customFormat="1" ht="36.75" x14ac:dyDescent="0.25">
      <c r="A29" s="152"/>
      <c r="B29" s="204" t="s">
        <v>48</v>
      </c>
      <c r="C29" s="129" t="s">
        <v>33</v>
      </c>
      <c r="D29" s="146"/>
      <c r="E29" s="147"/>
      <c r="F29" s="611" t="s">
        <v>304</v>
      </c>
      <c r="G29" s="166" t="s">
        <v>21</v>
      </c>
      <c r="H29" s="325">
        <v>9</v>
      </c>
      <c r="I29" s="434">
        <v>9</v>
      </c>
      <c r="J29" s="589">
        <v>9</v>
      </c>
      <c r="K29" s="353"/>
      <c r="L29" s="325"/>
      <c r="M29" s="237"/>
      <c r="N29" s="595"/>
      <c r="O29" s="238"/>
      <c r="P29" s="284"/>
      <c r="Q29" s="153"/>
      <c r="R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</row>
    <row r="30" spans="1:43" ht="36.75" x14ac:dyDescent="0.15">
      <c r="A30" s="123"/>
      <c r="B30" s="225" t="s">
        <v>30</v>
      </c>
      <c r="C30" s="98"/>
      <c r="D30" s="98"/>
      <c r="E30" s="98"/>
      <c r="F30" s="602"/>
      <c r="G30" s="216"/>
      <c r="H30" s="261"/>
      <c r="I30" s="355"/>
      <c r="J30" s="588"/>
      <c r="K30" s="355"/>
      <c r="L30" s="261"/>
      <c r="M30" s="135"/>
      <c r="N30" s="596"/>
      <c r="O30" s="244"/>
      <c r="P30" s="286"/>
      <c r="Q30" s="124"/>
      <c r="R30" s="20"/>
    </row>
    <row r="31" spans="1:43" s="108" customFormat="1" ht="36.75" x14ac:dyDescent="0.25">
      <c r="A31" s="152"/>
      <c r="B31" s="130" t="s">
        <v>49</v>
      </c>
      <c r="C31" s="136" t="s">
        <v>29</v>
      </c>
      <c r="D31" s="159"/>
      <c r="E31" s="137"/>
      <c r="F31" s="609" t="s">
        <v>305</v>
      </c>
      <c r="G31" s="166" t="s">
        <v>20</v>
      </c>
      <c r="H31" s="410">
        <v>50</v>
      </c>
      <c r="I31" s="435">
        <v>50</v>
      </c>
      <c r="J31" s="590">
        <v>50</v>
      </c>
      <c r="K31" s="353"/>
      <c r="L31" s="328"/>
      <c r="M31" s="156"/>
      <c r="N31" s="595"/>
      <c r="O31" s="151"/>
      <c r="P31" s="285"/>
      <c r="Q31" s="153"/>
      <c r="R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</row>
    <row r="32" spans="1:43" s="108" customFormat="1" ht="36.75" x14ac:dyDescent="0.25">
      <c r="A32" s="152"/>
      <c r="B32" s="130" t="s">
        <v>50</v>
      </c>
      <c r="C32" s="280" t="s">
        <v>195</v>
      </c>
      <c r="D32" s="78"/>
      <c r="E32" s="132"/>
      <c r="F32" s="610" t="s">
        <v>306</v>
      </c>
      <c r="G32" s="166" t="s">
        <v>21</v>
      </c>
      <c r="H32" s="410">
        <v>25</v>
      </c>
      <c r="I32" s="435">
        <v>25</v>
      </c>
      <c r="J32" s="590">
        <v>25</v>
      </c>
      <c r="K32" s="353"/>
      <c r="L32" s="328"/>
      <c r="M32" s="162"/>
      <c r="N32" s="595"/>
      <c r="O32" s="151"/>
      <c r="P32" s="285"/>
      <c r="Q32" s="153"/>
      <c r="R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</row>
    <row r="33" spans="1:43" s="108" customFormat="1" ht="36.75" x14ac:dyDescent="0.25">
      <c r="A33" s="152"/>
      <c r="B33" s="275" t="s">
        <v>118</v>
      </c>
      <c r="C33" s="264" t="s">
        <v>119</v>
      </c>
      <c r="D33" s="269"/>
      <c r="E33" s="270"/>
      <c r="F33" s="612" t="s">
        <v>307</v>
      </c>
      <c r="G33" s="316" t="s">
        <v>21</v>
      </c>
      <c r="H33" s="410">
        <v>34</v>
      </c>
      <c r="I33" s="435">
        <v>34</v>
      </c>
      <c r="J33" s="590">
        <v>34</v>
      </c>
      <c r="K33" s="353"/>
      <c r="L33" s="328"/>
      <c r="M33" s="162"/>
      <c r="N33" s="595"/>
      <c r="O33" s="151"/>
      <c r="P33" s="285"/>
      <c r="Q33" s="153"/>
      <c r="R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</row>
    <row r="34" spans="1:43" s="108" customFormat="1" ht="36.75" x14ac:dyDescent="0.25">
      <c r="A34" s="152"/>
      <c r="B34" s="265" t="s">
        <v>102</v>
      </c>
      <c r="C34" s="276" t="s">
        <v>103</v>
      </c>
      <c r="D34" s="263"/>
      <c r="E34" s="266"/>
      <c r="F34" s="613" t="s">
        <v>308</v>
      </c>
      <c r="G34" s="273" t="s">
        <v>21</v>
      </c>
      <c r="H34" s="410">
        <v>36</v>
      </c>
      <c r="I34" s="435">
        <v>36</v>
      </c>
      <c r="J34" s="590">
        <v>36</v>
      </c>
      <c r="K34" s="353"/>
      <c r="L34" s="328"/>
      <c r="M34" s="162"/>
      <c r="N34" s="595"/>
      <c r="O34" s="151"/>
      <c r="P34" s="285"/>
      <c r="Q34" s="153"/>
      <c r="R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</row>
    <row r="35" spans="1:43" s="108" customFormat="1" ht="36.75" x14ac:dyDescent="0.25">
      <c r="A35" s="152"/>
      <c r="B35" s="265" t="s">
        <v>207</v>
      </c>
      <c r="C35" s="276" t="s">
        <v>208</v>
      </c>
      <c r="D35" s="263"/>
      <c r="E35" s="266"/>
      <c r="F35" s="613" t="s">
        <v>304</v>
      </c>
      <c r="G35" s="273" t="s">
        <v>21</v>
      </c>
      <c r="H35" s="416">
        <v>7</v>
      </c>
      <c r="I35" s="453"/>
      <c r="J35" s="586">
        <v>7</v>
      </c>
      <c r="K35" s="353"/>
      <c r="L35" s="328"/>
      <c r="M35" s="162"/>
      <c r="N35" s="595"/>
      <c r="O35" s="151"/>
      <c r="P35" s="285"/>
      <c r="Q35" s="153"/>
      <c r="R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</row>
    <row r="36" spans="1:43" s="108" customFormat="1" ht="36.75" x14ac:dyDescent="0.25">
      <c r="A36" s="152"/>
      <c r="B36" s="222" t="s">
        <v>88</v>
      </c>
      <c r="C36" s="99"/>
      <c r="D36" s="99"/>
      <c r="E36" s="99"/>
      <c r="F36" s="603"/>
      <c r="G36" s="209"/>
      <c r="H36" s="411"/>
      <c r="I36" s="436"/>
      <c r="J36" s="591"/>
      <c r="K36" s="356"/>
      <c r="L36" s="209"/>
      <c r="M36" s="223"/>
      <c r="N36" s="597"/>
      <c r="O36" s="223"/>
      <c r="P36" s="289"/>
      <c r="Q36" s="153"/>
      <c r="R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</row>
    <row r="37" spans="1:43" s="108" customFormat="1" ht="33.75" x14ac:dyDescent="0.25">
      <c r="A37" s="152"/>
      <c r="B37" s="265" t="s">
        <v>104</v>
      </c>
      <c r="C37" s="267" t="s">
        <v>105</v>
      </c>
      <c r="D37" s="272"/>
      <c r="E37" s="268"/>
      <c r="F37" s="614" t="s">
        <v>309</v>
      </c>
      <c r="G37" s="273" t="s">
        <v>21</v>
      </c>
      <c r="H37" s="330">
        <v>74</v>
      </c>
      <c r="I37" s="437">
        <v>74</v>
      </c>
      <c r="J37" s="592">
        <v>74</v>
      </c>
      <c r="K37" s="353"/>
      <c r="L37" s="329"/>
      <c r="M37" s="271"/>
      <c r="N37" s="598"/>
      <c r="O37" s="271"/>
      <c r="P37" s="271"/>
      <c r="Q37" s="153"/>
      <c r="R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</row>
    <row r="38" spans="1:43" s="108" customFormat="1" ht="33.75" x14ac:dyDescent="0.25">
      <c r="A38" s="152"/>
      <c r="B38" s="265"/>
      <c r="C38" s="267" t="s">
        <v>186</v>
      </c>
      <c r="D38" s="272"/>
      <c r="E38" s="268"/>
      <c r="F38" s="614" t="s">
        <v>310</v>
      </c>
      <c r="G38" s="273" t="s">
        <v>21</v>
      </c>
      <c r="H38" s="329">
        <v>70</v>
      </c>
      <c r="I38" s="438">
        <v>70</v>
      </c>
      <c r="J38" s="593">
        <v>70</v>
      </c>
      <c r="K38" s="353"/>
      <c r="L38" s="329"/>
      <c r="M38" s="271"/>
      <c r="N38" s="598"/>
      <c r="O38" s="271"/>
      <c r="P38" s="271"/>
      <c r="Q38" s="153"/>
      <c r="R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</row>
    <row r="39" spans="1:43" s="108" customFormat="1" ht="33.75" x14ac:dyDescent="0.25">
      <c r="A39" s="152"/>
      <c r="B39" s="265" t="s">
        <v>153</v>
      </c>
      <c r="C39" s="150" t="s">
        <v>121</v>
      </c>
      <c r="D39" s="335"/>
      <c r="E39" s="336"/>
      <c r="F39" s="615" t="s">
        <v>311</v>
      </c>
      <c r="G39" s="169" t="s">
        <v>21</v>
      </c>
      <c r="H39" s="330">
        <v>24</v>
      </c>
      <c r="I39" s="437">
        <v>24</v>
      </c>
      <c r="J39" s="592">
        <v>24</v>
      </c>
      <c r="K39" s="353"/>
      <c r="L39" s="330"/>
      <c r="M39" s="271"/>
      <c r="N39" s="598"/>
      <c r="O39" s="271"/>
      <c r="P39" s="271"/>
      <c r="Q39" s="153"/>
      <c r="R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</row>
    <row r="40" spans="1:43" s="108" customFormat="1" ht="37.5" thickBot="1" x14ac:dyDescent="0.3">
      <c r="A40" s="152"/>
      <c r="B40" s="205"/>
      <c r="C40" s="331" t="s">
        <v>120</v>
      </c>
      <c r="D40" s="133"/>
      <c r="E40" s="134"/>
      <c r="F40" s="616" t="s">
        <v>312</v>
      </c>
      <c r="G40" s="321" t="s">
        <v>21</v>
      </c>
      <c r="H40" s="322">
        <v>16</v>
      </c>
      <c r="I40" s="439">
        <v>16</v>
      </c>
      <c r="J40" s="594">
        <v>16</v>
      </c>
      <c r="K40" s="357"/>
      <c r="L40" s="322"/>
      <c r="M40" s="323"/>
      <c r="N40" s="599"/>
      <c r="O40" s="323"/>
      <c r="P40" s="324"/>
      <c r="Q40" s="153"/>
      <c r="R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</row>
    <row r="41" spans="1:43" s="230" customFormat="1" ht="36.75" x14ac:dyDescent="0.55000000000000004">
      <c r="B41" s="294"/>
      <c r="C41" s="229"/>
      <c r="D41" s="229"/>
      <c r="E41" s="229"/>
      <c r="F41" s="617"/>
      <c r="G41" s="229"/>
      <c r="H41" s="229"/>
      <c r="I41" s="229"/>
      <c r="J41" s="229"/>
      <c r="K41" s="293"/>
      <c r="L41" s="229"/>
      <c r="M41" s="229"/>
      <c r="N41" s="229"/>
      <c r="O41" s="229"/>
      <c r="P41" s="229"/>
    </row>
    <row r="42" spans="1:43" s="230" customFormat="1" ht="19.5" x14ac:dyDescent="0.3">
      <c r="B42" s="441" t="s">
        <v>161</v>
      </c>
      <c r="C42" s="442"/>
      <c r="D42" s="443"/>
      <c r="E42" s="443"/>
      <c r="F42" s="443"/>
      <c r="G42" s="443"/>
      <c r="H42" s="443"/>
      <c r="I42" s="443"/>
      <c r="J42" s="443"/>
      <c r="K42" s="444"/>
      <c r="L42" s="443"/>
      <c r="M42" s="443"/>
      <c r="N42" s="443"/>
      <c r="O42" s="443"/>
      <c r="P42" s="443"/>
    </row>
    <row r="43" spans="1:43" s="230" customFormat="1" ht="19.5" x14ac:dyDescent="0.3">
      <c r="B43" s="445" t="s">
        <v>200</v>
      </c>
      <c r="K43" s="397"/>
    </row>
    <row r="44" spans="1:43" s="230" customFormat="1" ht="19.5" x14ac:dyDescent="0.3">
      <c r="B44" s="445"/>
      <c r="K44" s="397"/>
    </row>
    <row r="45" spans="1:43" s="447" customFormat="1" ht="19.5" x14ac:dyDescent="0.3">
      <c r="A45" s="446"/>
      <c r="B45" s="494" t="s">
        <v>211</v>
      </c>
      <c r="C45" s="494"/>
      <c r="D45" s="494"/>
      <c r="E45" s="494"/>
      <c r="F45" s="494"/>
      <c r="G45" s="494"/>
      <c r="H45" s="494"/>
      <c r="I45" s="494"/>
      <c r="J45" s="494"/>
      <c r="K45" s="494"/>
      <c r="L45" s="494"/>
      <c r="M45" s="494"/>
      <c r="N45" s="494"/>
      <c r="O45" s="494"/>
      <c r="P45" s="494"/>
    </row>
    <row r="46" spans="1:43" s="447" customFormat="1" ht="19.5" x14ac:dyDescent="0.15">
      <c r="B46" s="448" t="s">
        <v>201</v>
      </c>
      <c r="C46" s="448"/>
      <c r="D46" s="448"/>
      <c r="E46" s="448"/>
      <c r="F46" s="448"/>
      <c r="G46" s="448"/>
      <c r="H46" s="448"/>
      <c r="I46" s="448"/>
      <c r="J46" s="448"/>
      <c r="K46" s="449"/>
      <c r="L46" s="448"/>
      <c r="M46" s="448"/>
      <c r="N46" s="448"/>
      <c r="O46" s="448"/>
      <c r="P46" s="448"/>
    </row>
    <row r="47" spans="1:43" s="447" customFormat="1" ht="18.75" customHeight="1" x14ac:dyDescent="0.15">
      <c r="B47" s="448" t="s">
        <v>202</v>
      </c>
      <c r="C47" s="450"/>
      <c r="D47" s="448"/>
      <c r="E47" s="448"/>
      <c r="F47" s="448"/>
      <c r="G47" s="448"/>
      <c r="H47" s="448"/>
      <c r="I47" s="448"/>
      <c r="J47" s="448"/>
      <c r="K47" s="449"/>
      <c r="L47" s="448"/>
      <c r="M47" s="448"/>
      <c r="N47" s="448"/>
      <c r="O47" s="448"/>
      <c r="P47" s="448"/>
    </row>
    <row r="48" spans="1:43" s="447" customFormat="1" ht="18.75" customHeight="1" x14ac:dyDescent="0.15">
      <c r="B48" s="448" t="s">
        <v>209</v>
      </c>
      <c r="C48" s="450"/>
      <c r="D48" s="448"/>
      <c r="E48" s="448"/>
      <c r="F48" s="448"/>
      <c r="G48" s="448"/>
      <c r="H48" s="448"/>
      <c r="I48" s="448"/>
      <c r="J48" s="448"/>
      <c r="K48" s="449"/>
      <c r="L48" s="448"/>
      <c r="M48" s="448"/>
      <c r="N48" s="448"/>
      <c r="O48" s="448"/>
      <c r="P48" s="448"/>
    </row>
    <row r="49" spans="2:16" s="447" customFormat="1" ht="18.75" customHeight="1" x14ac:dyDescent="0.15">
      <c r="B49" s="448" t="s">
        <v>203</v>
      </c>
      <c r="C49" s="450"/>
      <c r="D49" s="448"/>
      <c r="E49" s="448"/>
      <c r="F49" s="448"/>
      <c r="G49" s="448"/>
      <c r="H49" s="448"/>
      <c r="I49" s="448"/>
      <c r="J49" s="448"/>
      <c r="K49" s="449"/>
      <c r="L49" s="448"/>
      <c r="M49" s="448"/>
      <c r="N49" s="448"/>
      <c r="O49" s="448"/>
      <c r="P49" s="448"/>
    </row>
    <row r="50" spans="2:16" s="447" customFormat="1" ht="18.75" customHeight="1" x14ac:dyDescent="0.15">
      <c r="B50" s="448" t="s">
        <v>204</v>
      </c>
      <c r="C50" s="450"/>
      <c r="D50" s="448"/>
      <c r="E50" s="448"/>
      <c r="F50" s="448"/>
      <c r="G50" s="448"/>
      <c r="H50" s="448"/>
      <c r="I50" s="448"/>
      <c r="J50" s="448"/>
      <c r="K50" s="449"/>
      <c r="L50" s="448"/>
      <c r="M50" s="448"/>
      <c r="N50" s="448"/>
      <c r="O50" s="448"/>
      <c r="P50" s="448"/>
    </row>
    <row r="51" spans="2:16" s="447" customFormat="1" ht="18.75" customHeight="1" x14ac:dyDescent="0.15">
      <c r="B51" s="448" t="s">
        <v>205</v>
      </c>
      <c r="C51" s="450"/>
      <c r="D51" s="448"/>
      <c r="E51" s="448"/>
      <c r="F51" s="448"/>
      <c r="G51" s="448"/>
      <c r="H51" s="448"/>
      <c r="I51" s="448"/>
      <c r="J51" s="448"/>
      <c r="K51" s="449"/>
      <c r="L51" s="448"/>
      <c r="M51" s="448"/>
      <c r="N51" s="448"/>
      <c r="O51" s="448"/>
      <c r="P51" s="448"/>
    </row>
    <row r="52" spans="2:16" s="447" customFormat="1" ht="18.75" customHeight="1" x14ac:dyDescent="0.15">
      <c r="B52" s="448"/>
      <c r="C52" s="450"/>
      <c r="D52" s="448"/>
      <c r="E52" s="448"/>
      <c r="F52" s="448"/>
      <c r="G52" s="448"/>
      <c r="H52" s="448"/>
      <c r="I52" s="448"/>
      <c r="J52" s="448"/>
      <c r="K52" s="449"/>
      <c r="L52" s="448"/>
      <c r="M52" s="448"/>
      <c r="N52" s="448"/>
      <c r="O52" s="448"/>
      <c r="P52" s="448"/>
    </row>
    <row r="53" spans="2:16" s="447" customFormat="1" ht="18.75" customHeight="1" x14ac:dyDescent="0.15">
      <c r="B53" s="448" t="s">
        <v>210</v>
      </c>
      <c r="C53" s="450"/>
      <c r="D53" s="448"/>
      <c r="E53" s="448"/>
      <c r="F53" s="448"/>
      <c r="G53" s="448"/>
      <c r="H53" s="448"/>
      <c r="I53" s="448"/>
      <c r="J53" s="448"/>
      <c r="K53" s="449"/>
      <c r="L53" s="448"/>
      <c r="M53" s="448"/>
      <c r="N53" s="448"/>
      <c r="O53" s="448"/>
      <c r="P53" s="448"/>
    </row>
    <row r="54" spans="2:16" s="447" customFormat="1" ht="18.75" customHeight="1" x14ac:dyDescent="0.15">
      <c r="B54" s="448"/>
      <c r="C54" s="450"/>
      <c r="D54" s="448"/>
      <c r="E54" s="448"/>
      <c r="F54" s="448"/>
      <c r="G54" s="448"/>
      <c r="H54" s="448"/>
      <c r="I54" s="448"/>
      <c r="J54" s="448"/>
      <c r="K54" s="449"/>
      <c r="L54" s="448"/>
      <c r="M54" s="448"/>
      <c r="N54" s="448"/>
      <c r="O54" s="448"/>
      <c r="P54" s="448"/>
    </row>
    <row r="55" spans="2:16" s="447" customFormat="1" ht="18.75" customHeight="1" x14ac:dyDescent="0.15">
      <c r="B55" s="451" t="s">
        <v>254</v>
      </c>
      <c r="C55" s="451"/>
      <c r="D55" s="451"/>
      <c r="E55" s="451"/>
      <c r="F55" s="451"/>
      <c r="G55" s="451"/>
      <c r="H55" s="451"/>
      <c r="I55" s="451"/>
      <c r="J55" s="451"/>
      <c r="K55" s="451"/>
      <c r="L55" s="451"/>
      <c r="M55" s="451"/>
      <c r="N55" s="451"/>
      <c r="O55" s="451"/>
      <c r="P55" s="451"/>
    </row>
    <row r="56" spans="2:16" s="452" customFormat="1" ht="19.5" x14ac:dyDescent="0.15">
      <c r="B56" s="488" t="s">
        <v>255</v>
      </c>
      <c r="C56" s="488"/>
      <c r="D56" s="488"/>
      <c r="E56" s="488"/>
      <c r="F56" s="488"/>
      <c r="G56" s="488"/>
      <c r="H56" s="488"/>
      <c r="I56" s="488"/>
      <c r="J56" s="488"/>
      <c r="K56" s="488"/>
      <c r="L56" s="488"/>
      <c r="M56" s="488"/>
      <c r="N56" s="488"/>
      <c r="O56" s="488"/>
      <c r="P56" s="488"/>
    </row>
    <row r="57" spans="2:16" s="230" customFormat="1" ht="19.5" x14ac:dyDescent="0.3">
      <c r="B57" s="371"/>
      <c r="K57" s="397"/>
    </row>
    <row r="58" spans="2:16" s="230" customFormat="1" ht="19.5" x14ac:dyDescent="0.3">
      <c r="B58" s="371"/>
      <c r="K58" s="397"/>
    </row>
    <row r="59" spans="2:16" s="230" customFormat="1" ht="19.5" x14ac:dyDescent="0.3">
      <c r="B59" s="371"/>
      <c r="K59" s="397"/>
    </row>
    <row r="60" spans="2:16" s="422" customFormat="1" ht="18.75" customHeight="1" x14ac:dyDescent="0.15">
      <c r="B60" s="420" t="s">
        <v>266</v>
      </c>
      <c r="C60" s="420"/>
      <c r="D60" s="420"/>
      <c r="E60" s="420"/>
      <c r="F60" s="420"/>
      <c r="G60" s="420"/>
      <c r="H60" s="420"/>
      <c r="I60" s="420"/>
      <c r="J60" s="420"/>
      <c r="K60" s="420"/>
      <c r="L60" s="420"/>
      <c r="M60" s="420"/>
      <c r="N60" s="420"/>
      <c r="O60" s="420"/>
      <c r="P60" s="420"/>
    </row>
    <row r="61" spans="2:16" s="421" customFormat="1" ht="19.5" x14ac:dyDescent="0.15">
      <c r="B61" s="487" t="s">
        <v>267</v>
      </c>
      <c r="C61" s="487"/>
      <c r="D61" s="487"/>
      <c r="E61" s="487"/>
      <c r="F61" s="487"/>
      <c r="G61" s="487"/>
      <c r="H61" s="487"/>
      <c r="I61" s="487"/>
      <c r="J61" s="487"/>
      <c r="K61" s="487"/>
      <c r="L61" s="487"/>
      <c r="M61" s="487"/>
      <c r="N61" s="487"/>
      <c r="O61" s="487"/>
      <c r="P61" s="487"/>
    </row>
    <row r="62" spans="2:16" s="230" customFormat="1" x14ac:dyDescent="0.15">
      <c r="K62" s="397"/>
    </row>
    <row r="63" spans="2:16" s="455" customFormat="1" ht="19.5" x14ac:dyDescent="0.15">
      <c r="B63" s="456" t="s">
        <v>268</v>
      </c>
      <c r="C63" s="456"/>
      <c r="D63" s="456"/>
      <c r="E63" s="456"/>
      <c r="F63" s="456"/>
      <c r="G63" s="456"/>
      <c r="H63" s="456"/>
      <c r="I63" s="456"/>
      <c r="J63" s="456"/>
      <c r="K63" s="456"/>
      <c r="L63" s="456"/>
      <c r="M63" s="456"/>
      <c r="N63" s="456"/>
      <c r="O63" s="456"/>
      <c r="P63" s="456"/>
    </row>
    <row r="64" spans="2:16" s="457" customFormat="1" ht="19.5" x14ac:dyDescent="0.3">
      <c r="B64" s="458" t="s">
        <v>269</v>
      </c>
      <c r="K64" s="459"/>
      <c r="N64" s="460"/>
    </row>
    <row r="65" spans="1:16" s="457" customFormat="1" ht="19.5" x14ac:dyDescent="0.3">
      <c r="B65" s="457" t="s">
        <v>270</v>
      </c>
      <c r="K65" s="459"/>
      <c r="N65" s="460"/>
    </row>
    <row r="66" spans="1:16" s="457" customFormat="1" ht="30" x14ac:dyDescent="0.45">
      <c r="B66" s="601" t="s">
        <v>280</v>
      </c>
      <c r="K66" s="459"/>
      <c r="N66" s="460"/>
    </row>
    <row r="67" spans="1:16" s="457" customFormat="1" ht="30" x14ac:dyDescent="0.45">
      <c r="B67" s="601" t="s">
        <v>281</v>
      </c>
      <c r="K67" s="459"/>
      <c r="N67" s="460"/>
    </row>
    <row r="68" spans="1:16" s="466" customFormat="1" ht="20.25" customHeight="1" x14ac:dyDescent="0.15">
      <c r="A68" s="461"/>
      <c r="B68" s="462"/>
      <c r="C68" s="463"/>
      <c r="D68" s="463"/>
      <c r="E68" s="463"/>
      <c r="F68" s="463"/>
      <c r="G68" s="463"/>
      <c r="H68" s="463"/>
      <c r="I68" s="463"/>
      <c r="J68" s="463"/>
      <c r="K68" s="464"/>
      <c r="L68" s="465"/>
      <c r="M68" s="463"/>
      <c r="N68" s="463"/>
      <c r="O68" s="463"/>
      <c r="P68" s="463"/>
    </row>
    <row r="69" spans="1:16" s="459" customFormat="1" ht="19.5" x14ac:dyDescent="0.3">
      <c r="B69" s="467" t="s">
        <v>275</v>
      </c>
    </row>
    <row r="70" spans="1:16" s="471" customFormat="1" ht="20.25" customHeight="1" x14ac:dyDescent="0.15">
      <c r="A70" s="468"/>
      <c r="B70" s="469" t="s">
        <v>271</v>
      </c>
      <c r="C70" s="469"/>
      <c r="D70" s="469"/>
      <c r="E70" s="469"/>
      <c r="F70" s="469"/>
      <c r="G70" s="469"/>
      <c r="H70" s="469"/>
      <c r="I70" s="469"/>
      <c r="J70" s="465"/>
      <c r="K70" s="470"/>
      <c r="L70" s="465"/>
      <c r="M70" s="465"/>
      <c r="N70" s="465"/>
      <c r="O70" s="465"/>
      <c r="P70" s="465"/>
    </row>
    <row r="71" spans="1:16" s="471" customFormat="1" ht="30" x14ac:dyDescent="0.45">
      <c r="A71" s="468"/>
      <c r="B71" s="601" t="s">
        <v>282</v>
      </c>
      <c r="C71" s="469"/>
      <c r="D71" s="469"/>
      <c r="E71" s="469"/>
      <c r="F71" s="469"/>
      <c r="G71" s="469"/>
      <c r="H71" s="469"/>
      <c r="I71" s="469"/>
      <c r="J71" s="465"/>
      <c r="K71" s="470"/>
      <c r="L71" s="465"/>
      <c r="M71" s="465"/>
      <c r="N71" s="465"/>
      <c r="O71" s="465"/>
      <c r="P71" s="465"/>
    </row>
    <row r="72" spans="1:16" s="472" customFormat="1" ht="19.5" x14ac:dyDescent="0.3">
      <c r="A72" s="422"/>
      <c r="B72" s="487" t="s">
        <v>272</v>
      </c>
      <c r="C72" s="487"/>
      <c r="D72" s="487"/>
      <c r="E72" s="487"/>
      <c r="F72" s="487"/>
      <c r="G72" s="487"/>
      <c r="H72" s="487"/>
      <c r="I72" s="487"/>
      <c r="J72" s="487"/>
      <c r="K72" s="487"/>
      <c r="L72" s="487"/>
      <c r="M72" s="487"/>
      <c r="N72" s="487"/>
      <c r="O72" s="487"/>
      <c r="P72" s="487"/>
    </row>
    <row r="73" spans="1:16" s="472" customFormat="1" ht="30" x14ac:dyDescent="0.45">
      <c r="A73" s="422"/>
      <c r="B73" s="601" t="s">
        <v>283</v>
      </c>
      <c r="C73" s="454"/>
      <c r="D73" s="454"/>
      <c r="E73" s="454"/>
      <c r="F73" s="454"/>
      <c r="G73" s="454"/>
      <c r="H73" s="454"/>
      <c r="I73" s="454"/>
      <c r="J73" s="454"/>
      <c r="K73" s="454"/>
      <c r="L73" s="454"/>
      <c r="M73" s="454"/>
      <c r="N73" s="454"/>
      <c r="O73" s="454"/>
      <c r="P73" s="454"/>
    </row>
    <row r="74" spans="1:16" s="466" customFormat="1" ht="20.25" customHeight="1" x14ac:dyDescent="0.15">
      <c r="A74" s="461"/>
      <c r="B74" s="469" t="s">
        <v>273</v>
      </c>
      <c r="C74" s="473"/>
      <c r="D74" s="473"/>
      <c r="E74" s="473"/>
      <c r="F74" s="473"/>
      <c r="G74" s="473"/>
      <c r="H74" s="473"/>
      <c r="I74" s="473"/>
      <c r="J74" s="463"/>
      <c r="K74" s="464"/>
      <c r="L74" s="465"/>
      <c r="M74" s="463"/>
      <c r="N74" s="463"/>
      <c r="O74" s="463"/>
      <c r="P74" s="463"/>
    </row>
    <row r="75" spans="1:16" s="466" customFormat="1" ht="30" x14ac:dyDescent="0.45">
      <c r="A75" s="461"/>
      <c r="B75" s="601" t="s">
        <v>284</v>
      </c>
      <c r="C75" s="473"/>
      <c r="D75" s="473"/>
      <c r="E75" s="473"/>
      <c r="F75" s="473"/>
      <c r="G75" s="473"/>
      <c r="H75" s="473"/>
      <c r="I75" s="473"/>
      <c r="J75" s="463"/>
      <c r="K75" s="464"/>
      <c r="L75" s="465"/>
      <c r="M75" s="463"/>
      <c r="N75" s="463"/>
      <c r="O75" s="463"/>
      <c r="P75" s="463"/>
    </row>
    <row r="76" spans="1:16" ht="19.5" customHeight="1" x14ac:dyDescent="0.15">
      <c r="B76" s="474"/>
      <c r="C76" s="474"/>
      <c r="D76" s="474"/>
      <c r="E76" s="474"/>
      <c r="F76" s="474"/>
      <c r="G76" s="474"/>
      <c r="H76" s="474"/>
      <c r="I76" s="475"/>
      <c r="J76" s="476"/>
      <c r="K76" s="477"/>
      <c r="L76" s="478"/>
      <c r="M76" s="474"/>
      <c r="N76" s="474"/>
      <c r="O76" s="474"/>
      <c r="P76" s="474"/>
    </row>
    <row r="77" spans="1:16" s="452" customFormat="1" ht="30" x14ac:dyDescent="0.45">
      <c r="A77" s="479"/>
      <c r="B77" s="600" t="s">
        <v>274</v>
      </c>
      <c r="C77" s="600"/>
      <c r="D77" s="600"/>
      <c r="E77" s="600"/>
      <c r="F77" s="601" t="s">
        <v>285</v>
      </c>
      <c r="G77" s="600"/>
      <c r="H77" s="600"/>
      <c r="I77" s="600"/>
      <c r="J77" s="600"/>
      <c r="K77" s="600"/>
      <c r="L77" s="600"/>
      <c r="M77" s="600"/>
      <c r="N77" s="600"/>
      <c r="O77" s="600"/>
      <c r="P77" s="600"/>
    </row>
  </sheetData>
  <mergeCells count="7">
    <mergeCell ref="D1:M1"/>
    <mergeCell ref="B3:I3"/>
    <mergeCell ref="B45:P45"/>
    <mergeCell ref="B72:P72"/>
    <mergeCell ref="B61:P61"/>
    <mergeCell ref="B56:P56"/>
    <mergeCell ref="B7:F7"/>
  </mergeCells>
  <phoneticPr fontId="66" type="noConversion"/>
  <printOptions horizontalCentered="1"/>
  <pageMargins left="0.19685039370078741" right="0.19685039370078741" top="0.39370078740157483" bottom="0.15748031496062992" header="0.39370078740157483" footer="0.19685039370078741"/>
  <pageSetup paperSize="9" scale="50" fitToHeight="0" orientation="portrait" r:id="rId1"/>
  <rowBreaks count="1" manualBreakCount="1">
    <brk id="40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39"/>
  <sheetViews>
    <sheetView showGridLines="0" view="pageBreakPreview" zoomScale="90" zoomScaleNormal="100" zoomScaleSheetLayoutView="90" workbookViewId="0">
      <selection activeCell="N23" sqref="N23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2"/>
      <c r="B1" s="29"/>
      <c r="C1" s="495" t="s">
        <v>55</v>
      </c>
      <c r="D1" s="495"/>
      <c r="E1" s="495"/>
      <c r="F1" s="495"/>
      <c r="G1" s="495"/>
      <c r="H1" s="495"/>
      <c r="I1" s="112" t="str">
        <f>'TECHNICAL SHEET GARMENT'!J1</f>
        <v>WINTER 2018/19</v>
      </c>
      <c r="J1" s="29"/>
      <c r="K1" s="29"/>
      <c r="L1" s="30"/>
    </row>
    <row r="2" spans="1:12" s="4" customFormat="1" ht="18" customHeight="1" x14ac:dyDescent="0.15">
      <c r="A2" s="140" t="str">
        <f>'TECHNICAL SHEET GARMENT'!A2</f>
        <v>LFV11420</v>
      </c>
      <c r="B2" s="55"/>
      <c r="C2" s="55"/>
      <c r="D2" s="56"/>
      <c r="E2" s="55" t="str">
        <f>'TECHNICAL SHEET GARMENT'!$E$2:$H$2</f>
        <v>TRACK ZIP-IN JKT</v>
      </c>
      <c r="F2" s="55"/>
      <c r="G2" s="55"/>
      <c r="H2" s="55"/>
      <c r="I2" s="139" t="s">
        <v>2</v>
      </c>
      <c r="J2" s="57" t="str">
        <f>'TECHNICAL SHEET GARMENT'!K2</f>
        <v>V1BULK</v>
      </c>
      <c r="L2" s="58"/>
    </row>
    <row r="3" spans="1:12" s="3" customFormat="1" ht="18" customHeight="1" x14ac:dyDescent="0.15">
      <c r="A3" s="370" t="str">
        <f>'TECHNICAL SHEET GARMENT'!A3:I3</f>
        <v>FABRIC / SUPPLIER :  06302 / LIBOLON</v>
      </c>
      <c r="B3" s="358"/>
      <c r="C3" s="358"/>
      <c r="D3" s="358"/>
      <c r="E3" s="348"/>
      <c r="F3" s="348"/>
      <c r="G3" s="50"/>
      <c r="H3" s="50"/>
      <c r="I3" s="141" t="str">
        <f>'TECHNICAL SHEET GARMENT'!J3</f>
        <v>DEVELOPPER</v>
      </c>
      <c r="K3" s="113" t="str">
        <f>'TECHNICAL SHEET GARMENT'!L3</f>
        <v>Marjorie</v>
      </c>
      <c r="L3" s="51"/>
    </row>
    <row r="4" spans="1:12" s="3" customFormat="1" ht="18" customHeight="1" thickBot="1" x14ac:dyDescent="0.2">
      <c r="A4" s="119" t="s">
        <v>1</v>
      </c>
      <c r="B4" s="52">
        <f ca="1">'TECHNICAL SHEET GARMENT'!B4</f>
        <v>43119</v>
      </c>
      <c r="C4" s="53"/>
      <c r="D4" s="53"/>
      <c r="E4" s="53"/>
      <c r="F4" s="53"/>
      <c r="G4" s="53"/>
      <c r="H4" s="53"/>
      <c r="I4" s="142" t="str">
        <f>'TECHNICAL SHEET GARMENT'!J4</f>
        <v xml:space="preserve">SUPPLIER : </v>
      </c>
      <c r="J4" s="75"/>
      <c r="K4" s="300" t="str">
        <f>'TECHNICAL SHEET GARMENT'!L4</f>
        <v>PRIMA CHANNEL</v>
      </c>
      <c r="L4" s="54"/>
    </row>
    <row r="5" spans="1:12" s="1" customFormat="1" x14ac:dyDescent="0.15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6"/>
    </row>
    <row r="6" spans="1:12" s="1" customFormat="1" x14ac:dyDescent="0.15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6"/>
    </row>
    <row r="7" spans="1:12" s="1" customFormat="1" x14ac:dyDescent="0.15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s="1" customFormat="1" x14ac:dyDescent="0.15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s="1" customFormat="1" x14ac:dyDescent="0.15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s="1" customFormat="1" x14ac:dyDescent="0.15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s="1" customFormat="1" x14ac:dyDescent="0.15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s="1" customFormat="1" x14ac:dyDescent="0.15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s="1" customFormat="1" x14ac:dyDescent="0.15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s="1" customFormat="1" x14ac:dyDescent="0.15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s="1" customFormat="1" x14ac:dyDescent="0.15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s="1" customFormat="1" x14ac:dyDescent="0.15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s="1" customFormat="1" x14ac:dyDescent="0.15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s="1" customFormat="1" x14ac:dyDescent="0.1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s="1" customFormat="1" x14ac:dyDescent="0.15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s="1" customFormat="1" x14ac:dyDescent="0.15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/>
    </row>
    <row r="21" spans="1:12" s="1" customFormat="1" x14ac:dyDescent="0.15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s="1" customFormat="1" x14ac:dyDescent="0.15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s="1" customFormat="1" x14ac:dyDescent="0.15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/>
    </row>
    <row r="24" spans="1:12" s="1" customFormat="1" x14ac:dyDescent="0.15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s="1" customFormat="1" x14ac:dyDescent="0.15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6"/>
    </row>
    <row r="26" spans="1:12" s="1" customFormat="1" x14ac:dyDescent="0.15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6"/>
    </row>
    <row r="27" spans="1:12" s="1" customFormat="1" x14ac:dyDescent="0.15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s="1" customFormat="1" x14ac:dyDescent="0.15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s="1" customFormat="1" x14ac:dyDescent="0.15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s="1" customFormat="1" x14ac:dyDescent="0.15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s="1" customFormat="1" x14ac:dyDescent="0.15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6"/>
    </row>
    <row r="32" spans="1:12" s="1" customFormat="1" x14ac:dyDescent="0.15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6"/>
    </row>
    <row r="33" spans="1:12" s="1" customFormat="1" x14ac:dyDescent="0.15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6"/>
    </row>
    <row r="34" spans="1:12" s="1" customFormat="1" x14ac:dyDescent="0.15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s="1" customFormat="1" x14ac:dyDescent="0.15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6"/>
    </row>
    <row r="36" spans="1:12" s="1" customFormat="1" x14ac:dyDescent="0.15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6"/>
    </row>
    <row r="37" spans="1:12" s="1" customFormat="1" ht="67.5" customHeight="1" thickBot="1" x14ac:dyDescent="0.2">
      <c r="A37" s="47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9"/>
    </row>
    <row r="38" spans="1:12" s="1" customFormat="1" x14ac:dyDescent="0.15"/>
    <row r="39" spans="1:12" s="1" customFormat="1" x14ac:dyDescent="0.15"/>
  </sheetData>
  <mergeCells count="1">
    <mergeCell ref="C1:H1"/>
  </mergeCells>
  <phoneticPr fontId="6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R41"/>
  <sheetViews>
    <sheetView showGridLines="0" view="pageBreakPreview" topLeftCell="A10" zoomScale="80" zoomScaleNormal="100" zoomScaleSheetLayoutView="80" workbookViewId="0">
      <selection activeCell="N23" sqref="N23"/>
    </sheetView>
  </sheetViews>
  <sheetFormatPr defaultColWidth="12" defaultRowHeight="11.25" x14ac:dyDescent="0.15"/>
  <cols>
    <col min="1" max="1" width="10.1640625" customWidth="1"/>
    <col min="2" max="2" width="23.33203125" customWidth="1"/>
    <col min="4" max="5" width="21" customWidth="1"/>
    <col min="6" max="7" width="18" customWidth="1"/>
    <col min="8" max="8" width="15.6640625" customWidth="1"/>
    <col min="9" max="9" width="12.1640625" customWidth="1"/>
    <col min="10" max="11" width="9.33203125" customWidth="1"/>
    <col min="12" max="12" width="17.83203125" customWidth="1"/>
  </cols>
  <sheetData>
    <row r="1" spans="1:12" s="1" customFormat="1" ht="42.75" customHeight="1" thickBot="1" x14ac:dyDescent="0.2">
      <c r="A1" s="32"/>
      <c r="B1" s="29"/>
      <c r="C1" s="495" t="s">
        <v>54</v>
      </c>
      <c r="D1" s="495"/>
      <c r="E1" s="495"/>
      <c r="F1" s="495"/>
      <c r="G1" s="495"/>
      <c r="H1" s="495"/>
      <c r="I1" s="112" t="str">
        <f>'TECHNICAL SHEET GARMENT'!J1</f>
        <v>WINTER 2018/19</v>
      </c>
      <c r="J1" s="29"/>
      <c r="K1" s="29"/>
      <c r="L1" s="30"/>
    </row>
    <row r="2" spans="1:12" s="4" customFormat="1" ht="18" customHeight="1" x14ac:dyDescent="0.15">
      <c r="A2" s="140" t="str">
        <f>'TECHNICAL SHEET GARMENT'!A2</f>
        <v>LFV11420</v>
      </c>
      <c r="B2" s="55"/>
      <c r="C2" s="55"/>
      <c r="D2" s="56"/>
      <c r="E2" s="55" t="str">
        <f>'TECHNICAL SHEET GARMENT'!$E$2:$H$2</f>
        <v>TRACK ZIP-IN JKT</v>
      </c>
      <c r="F2" s="55"/>
      <c r="G2" s="55"/>
      <c r="H2" s="55"/>
      <c r="I2" s="139" t="s">
        <v>2</v>
      </c>
      <c r="J2" s="57" t="str">
        <f>'TECHNICAL SHEET GARMENT'!K2</f>
        <v>V1BULK</v>
      </c>
      <c r="K2" s="8"/>
      <c r="L2" s="58"/>
    </row>
    <row r="3" spans="1:12" s="3" customFormat="1" ht="18" customHeight="1" x14ac:dyDescent="0.15">
      <c r="A3" s="496" t="str">
        <f>'TECHNICAL SHEET GARMENT'!A3:I3</f>
        <v>FABRIC / SUPPLIER :  06302 / LIBOLON</v>
      </c>
      <c r="B3" s="497"/>
      <c r="C3" s="497"/>
      <c r="D3" s="497"/>
      <c r="E3" s="332"/>
      <c r="F3" s="332"/>
      <c r="G3" s="332"/>
      <c r="H3" s="332"/>
      <c r="I3" s="172" t="str">
        <f>'TECHNICAL SHEET GARMENT'!J3</f>
        <v>DEVELOPPER</v>
      </c>
      <c r="J3" s="21"/>
      <c r="K3" s="113" t="str">
        <f>'TECHNICAL SHEET GARMENT'!L3</f>
        <v>Marjorie</v>
      </c>
      <c r="L3" s="51"/>
    </row>
    <row r="4" spans="1:12" s="3" customFormat="1" ht="18" customHeight="1" thickBot="1" x14ac:dyDescent="0.2">
      <c r="A4" s="119" t="s">
        <v>1</v>
      </c>
      <c r="B4" s="52">
        <f ca="1">'TECHNICAL SHEET GARMENT'!B4</f>
        <v>43119</v>
      </c>
      <c r="C4" s="53"/>
      <c r="D4" s="53"/>
      <c r="E4" s="53"/>
      <c r="F4" s="53"/>
      <c r="G4" s="53"/>
      <c r="H4" s="53"/>
      <c r="I4" s="142" t="str">
        <f>'TECHNICAL SHEET GARMENT'!J4</f>
        <v xml:space="preserve">SUPPLIER : </v>
      </c>
      <c r="J4" s="75"/>
      <c r="K4" s="115" t="str">
        <f>'TECHNICAL SHEET GARMENT'!L4</f>
        <v>PRIMA CHANNEL</v>
      </c>
      <c r="L4" s="54"/>
    </row>
    <row r="5" spans="1:12" s="1" customFormat="1" ht="16.5" x14ac:dyDescent="0.15">
      <c r="A5" s="35"/>
      <c r="B5" s="36"/>
      <c r="C5" s="36"/>
      <c r="D5" s="36"/>
      <c r="E5" s="36"/>
      <c r="F5" s="36"/>
      <c r="G5" s="36"/>
      <c r="H5" s="36"/>
      <c r="I5" s="36"/>
      <c r="J5" s="36"/>
      <c r="K5" s="36"/>
      <c r="L5" s="44"/>
    </row>
    <row r="6" spans="1:12" s="1" customFormat="1" ht="16.5" x14ac:dyDescent="0.15">
      <c r="A6" s="37"/>
      <c r="B6" s="38"/>
      <c r="C6" s="38"/>
      <c r="D6" s="38"/>
      <c r="E6" s="38"/>
      <c r="F6" s="38"/>
      <c r="G6" s="38"/>
      <c r="H6" s="38"/>
      <c r="I6" s="38"/>
      <c r="J6" s="38"/>
      <c r="K6" s="38"/>
      <c r="L6" s="45"/>
    </row>
    <row r="7" spans="1:12" s="1" customFormat="1" x14ac:dyDescent="0.15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s="1" customFormat="1" x14ac:dyDescent="0.15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s="1" customFormat="1" x14ac:dyDescent="0.15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s="1" customFormat="1" x14ac:dyDescent="0.15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s="1" customFormat="1" x14ac:dyDescent="0.15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s="1" customFormat="1" x14ac:dyDescent="0.15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s="1" customFormat="1" x14ac:dyDescent="0.15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s="1" customFormat="1" x14ac:dyDescent="0.15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s="1" customFormat="1" x14ac:dyDescent="0.15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s="1" customFormat="1" x14ac:dyDescent="0.15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8" s="1" customFormat="1" x14ac:dyDescent="0.15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8" s="1" customFormat="1" x14ac:dyDescent="0.1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8" s="1" customFormat="1" x14ac:dyDescent="0.15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8" s="1" customFormat="1" x14ac:dyDescent="0.15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 t="s">
        <v>52</v>
      </c>
      <c r="M20" s="224"/>
    </row>
    <row r="21" spans="1:18" s="1" customFormat="1" x14ac:dyDescent="0.15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224"/>
    </row>
    <row r="22" spans="1:18" s="1" customFormat="1" x14ac:dyDescent="0.15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224"/>
    </row>
    <row r="23" spans="1:18" s="1" customFormat="1" x14ac:dyDescent="0.15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 t="s">
        <v>52</v>
      </c>
      <c r="M23" s="224"/>
    </row>
    <row r="24" spans="1:18" s="1" customFormat="1" x14ac:dyDescent="0.15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224"/>
    </row>
    <row r="25" spans="1:18" s="1" customFormat="1" x14ac:dyDescent="0.15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224"/>
    </row>
    <row r="26" spans="1:18" s="1" customFormat="1" x14ac:dyDescent="0.15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224"/>
    </row>
    <row r="27" spans="1:18" s="1" customFormat="1" x14ac:dyDescent="0.15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224"/>
      <c r="R27" s="1" t="s">
        <v>52</v>
      </c>
    </row>
    <row r="28" spans="1:18" s="1" customFormat="1" x14ac:dyDescent="0.15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224"/>
    </row>
    <row r="29" spans="1:18" s="1" customFormat="1" x14ac:dyDescent="0.15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224"/>
    </row>
    <row r="30" spans="1:18" s="1" customFormat="1" x14ac:dyDescent="0.15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224"/>
    </row>
    <row r="31" spans="1:18" s="1" customFormat="1" x14ac:dyDescent="0.15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224"/>
    </row>
    <row r="32" spans="1:18" s="1" customFormat="1" x14ac:dyDescent="0.15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224"/>
    </row>
    <row r="33" spans="1:13" s="1" customFormat="1" x14ac:dyDescent="0.15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224"/>
    </row>
    <row r="34" spans="1:13" s="1" customFormat="1" x14ac:dyDescent="0.15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224"/>
    </row>
    <row r="35" spans="1:13" s="1" customFormat="1" x14ac:dyDescent="0.15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224"/>
    </row>
    <row r="36" spans="1:13" s="1" customFormat="1" x14ac:dyDescent="0.15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224"/>
    </row>
    <row r="37" spans="1:13" s="1" customFormat="1" x14ac:dyDescent="0.15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224"/>
    </row>
    <row r="38" spans="1:13" s="1" customFormat="1" x14ac:dyDescent="0.15">
      <c r="A38" s="39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224"/>
    </row>
    <row r="39" spans="1:13" s="1" customFormat="1" x14ac:dyDescent="0.15">
      <c r="A39" s="39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224"/>
    </row>
    <row r="40" spans="1:13" s="1" customFormat="1" ht="70.5" customHeight="1" thickBot="1" x14ac:dyDescent="0.2">
      <c r="A40" s="47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224"/>
    </row>
    <row r="41" spans="1:13" s="1" customFormat="1" x14ac:dyDescent="0.15"/>
  </sheetData>
  <mergeCells count="2">
    <mergeCell ref="C1:H1"/>
    <mergeCell ref="A3:D3"/>
  </mergeCells>
  <phoneticPr fontId="66" type="noConversion"/>
  <printOptions horizontalCentered="1"/>
  <pageMargins left="0.19685039370078741" right="0.19685039370078741" top="0.39370078740157483" bottom="0.15748031496062992" header="0.39370078740157483" footer="0.19685039370078741"/>
  <pageSetup paperSize="9" scale="9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0"/>
  <sheetViews>
    <sheetView tabSelected="1" view="pageBreakPreview" zoomScaleNormal="100" zoomScaleSheetLayoutView="100" workbookViewId="0">
      <selection activeCell="L25" sqref="L25"/>
    </sheetView>
  </sheetViews>
  <sheetFormatPr defaultColWidth="12" defaultRowHeight="11.25" x14ac:dyDescent="0.15"/>
  <cols>
    <col min="2" max="2" width="12" customWidth="1"/>
  </cols>
  <sheetData>
    <row r="1" spans="1:12" ht="30.75" customHeight="1" thickBot="1" x14ac:dyDescent="0.2">
      <c r="A1" s="32"/>
      <c r="B1" s="29"/>
      <c r="C1" s="495" t="s">
        <v>185</v>
      </c>
      <c r="D1" s="495"/>
      <c r="E1" s="495"/>
      <c r="F1" s="495"/>
      <c r="G1" s="495"/>
      <c r="H1" s="495"/>
      <c r="I1" s="112" t="str">
        <f>'TECHNICAL SHEET GARMENT'!J1</f>
        <v>WINTER 2018/19</v>
      </c>
      <c r="J1" s="29"/>
      <c r="K1" s="29"/>
      <c r="L1" s="30"/>
    </row>
    <row r="2" spans="1:12" ht="19.5" x14ac:dyDescent="0.15">
      <c r="A2" s="140" t="str">
        <f>'TECHNICAL SHEET GARMENT'!A2</f>
        <v>LFV11420</v>
      </c>
      <c r="B2" s="55"/>
      <c r="C2" s="55"/>
      <c r="D2" s="56"/>
      <c r="E2" s="55" t="str">
        <f>'TECHNICAL SHEET GARMENT'!$E$2:$H$2</f>
        <v>TRACK ZIP-IN JKT</v>
      </c>
      <c r="F2" s="55"/>
      <c r="G2" s="55"/>
      <c r="H2" s="55"/>
      <c r="I2" s="139" t="s">
        <v>2</v>
      </c>
      <c r="J2" s="57" t="str">
        <f>'TECHNICAL SHEET GARMENT'!K2</f>
        <v>V1BULK</v>
      </c>
      <c r="K2" s="8"/>
      <c r="L2" s="58"/>
    </row>
    <row r="3" spans="1:12" ht="19.5" x14ac:dyDescent="0.15">
      <c r="A3" s="496" t="str">
        <f>'TECHNICAL SHEET GARMENT'!A3:I3</f>
        <v>FABRIC / SUPPLIER :  06302 / LIBOLON</v>
      </c>
      <c r="B3" s="497"/>
      <c r="C3" s="497"/>
      <c r="D3" s="497"/>
      <c r="E3" s="348"/>
      <c r="F3" s="348"/>
      <c r="G3" s="348"/>
      <c r="H3" s="348"/>
      <c r="I3" s="172" t="str">
        <f>'TECHNICAL SHEET GARMENT'!J3</f>
        <v>DEVELOPPER</v>
      </c>
      <c r="J3" s="21"/>
      <c r="K3" s="113" t="str">
        <f>'TECHNICAL SHEET GARMENT'!L3</f>
        <v>Marjorie</v>
      </c>
      <c r="L3" s="51"/>
    </row>
    <row r="4" spans="1:12" ht="17.25" thickBot="1" x14ac:dyDescent="0.2">
      <c r="A4" s="119" t="s">
        <v>1</v>
      </c>
      <c r="B4" s="52">
        <f ca="1">'TECHNICAL SHEET GARMENT'!B4</f>
        <v>43119</v>
      </c>
      <c r="C4" s="53"/>
      <c r="D4" s="53"/>
      <c r="E4" s="53"/>
      <c r="F4" s="53"/>
      <c r="G4" s="53"/>
      <c r="H4" s="53"/>
      <c r="I4" s="142" t="str">
        <f>'TECHNICAL SHEET GARMENT'!J4</f>
        <v xml:space="preserve">SUPPLIER : </v>
      </c>
      <c r="J4" s="75"/>
      <c r="K4" s="115" t="str">
        <f>'TECHNICAL SHEET GARMENT'!L4</f>
        <v>PRIMA CHANNEL</v>
      </c>
      <c r="L4" s="54"/>
    </row>
    <row r="5" spans="1:12" ht="16.5" x14ac:dyDescent="0.15">
      <c r="A5" s="35"/>
      <c r="B5" s="36"/>
      <c r="C5" s="36"/>
      <c r="D5" s="36"/>
      <c r="E5" s="36"/>
      <c r="F5" s="36"/>
      <c r="G5" s="36"/>
      <c r="H5" s="36"/>
      <c r="I5" s="36"/>
      <c r="J5" s="36"/>
      <c r="K5" s="36"/>
      <c r="L5" s="44"/>
    </row>
    <row r="6" spans="1:12" ht="16.5" x14ac:dyDescent="0.15">
      <c r="A6" s="37"/>
      <c r="B6" s="38"/>
      <c r="C6" s="38"/>
      <c r="D6" s="38"/>
      <c r="E6" s="38"/>
      <c r="F6" s="38"/>
      <c r="G6" s="38"/>
      <c r="H6" s="38"/>
      <c r="I6" s="38"/>
      <c r="J6" s="38"/>
      <c r="K6" s="38"/>
      <c r="L6" s="45"/>
    </row>
    <row r="7" spans="1:12" x14ac:dyDescent="0.15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x14ac:dyDescent="0.15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x14ac:dyDescent="0.15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x14ac:dyDescent="0.15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x14ac:dyDescent="0.15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x14ac:dyDescent="0.15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x14ac:dyDescent="0.15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x14ac:dyDescent="0.15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x14ac:dyDescent="0.15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x14ac:dyDescent="0.15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x14ac:dyDescent="0.15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x14ac:dyDescent="0.1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x14ac:dyDescent="0.15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x14ac:dyDescent="0.15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 t="s">
        <v>52</v>
      </c>
    </row>
    <row r="21" spans="1:12" x14ac:dyDescent="0.15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x14ac:dyDescent="0.15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x14ac:dyDescent="0.15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 t="s">
        <v>52</v>
      </c>
    </row>
    <row r="24" spans="1:12" x14ac:dyDescent="0.15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x14ac:dyDescent="0.15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6"/>
    </row>
    <row r="26" spans="1:12" x14ac:dyDescent="0.15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6"/>
    </row>
    <row r="27" spans="1:12" x14ac:dyDescent="0.15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x14ac:dyDescent="0.15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x14ac:dyDescent="0.15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x14ac:dyDescent="0.15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x14ac:dyDescent="0.15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6"/>
    </row>
    <row r="32" spans="1:12" x14ac:dyDescent="0.15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6"/>
    </row>
    <row r="33" spans="1:12" x14ac:dyDescent="0.15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6"/>
    </row>
    <row r="34" spans="1:12" x14ac:dyDescent="0.15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x14ac:dyDescent="0.15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6"/>
    </row>
    <row r="36" spans="1:12" x14ac:dyDescent="0.15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6"/>
    </row>
    <row r="37" spans="1:12" x14ac:dyDescent="0.15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6"/>
    </row>
    <row r="38" spans="1:12" x14ac:dyDescent="0.15">
      <c r="A38" s="39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6"/>
    </row>
    <row r="39" spans="1:12" x14ac:dyDescent="0.15">
      <c r="A39" s="39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6"/>
    </row>
    <row r="40" spans="1:12" ht="21.75" customHeight="1" thickBot="1" x14ac:dyDescent="0.2">
      <c r="A40" s="47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9"/>
    </row>
  </sheetData>
  <mergeCells count="2">
    <mergeCell ref="C1:H1"/>
    <mergeCell ref="A3:D3"/>
  </mergeCells>
  <phoneticPr fontId="66" type="noConversion"/>
  <printOptions horizontalCentered="1"/>
  <pageMargins left="0.31496062992125984" right="0.31496062992125984" top="0.55118110236220474" bottom="0.15748031496062992" header="0.31496062992125984" footer="0.11811023622047245"/>
  <pageSetup paperSize="9" scale="9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0"/>
  <sheetViews>
    <sheetView workbookViewId="0">
      <selection activeCell="B15" sqref="B15"/>
    </sheetView>
  </sheetViews>
  <sheetFormatPr defaultColWidth="12" defaultRowHeight="11.25" x14ac:dyDescent="0.15"/>
  <cols>
    <col min="4" max="4" width="17.83203125" customWidth="1"/>
  </cols>
  <sheetData>
    <row r="1" spans="1:12" ht="33" customHeight="1" thickBot="1" x14ac:dyDescent="0.2">
      <c r="A1" s="32"/>
      <c r="B1" s="29"/>
      <c r="C1" s="495" t="s">
        <v>166</v>
      </c>
      <c r="D1" s="495"/>
      <c r="E1" s="495"/>
      <c r="F1" s="495"/>
      <c r="G1" s="495"/>
      <c r="H1" s="495"/>
      <c r="I1" s="112" t="str">
        <f>'TECHNICAL SHEET GARMENT'!J1</f>
        <v>WINTER 2018/19</v>
      </c>
      <c r="J1" s="29"/>
      <c r="K1" s="29"/>
      <c r="L1" s="30"/>
    </row>
    <row r="2" spans="1:12" ht="19.5" x14ac:dyDescent="0.15">
      <c r="A2" s="140" t="str">
        <f>'TECHNICAL SHEET GARMENT'!A2</f>
        <v>LFV11420</v>
      </c>
      <c r="B2" s="55"/>
      <c r="C2" s="55"/>
      <c r="D2" s="56"/>
      <c r="E2" s="55" t="str">
        <f>'TECHNICAL SHEET GARMENT'!$E$2:$H$2</f>
        <v>TRACK ZIP-IN JKT</v>
      </c>
      <c r="F2" s="55"/>
      <c r="G2" s="55"/>
      <c r="H2" s="55"/>
      <c r="I2" s="139" t="s">
        <v>2</v>
      </c>
      <c r="J2" s="57" t="str">
        <f>'TECHNICAL SHEET GARMENT'!K2</f>
        <v>V1BULK</v>
      </c>
      <c r="K2" s="8"/>
      <c r="L2" s="58"/>
    </row>
    <row r="3" spans="1:12" ht="19.5" x14ac:dyDescent="0.15">
      <c r="A3" s="496" t="str">
        <f>'TECHNICAL SHEET GARMENT'!A3:I3</f>
        <v>FABRIC / SUPPLIER :  06302 / LIBOLON</v>
      </c>
      <c r="B3" s="497"/>
      <c r="C3" s="497"/>
      <c r="D3" s="497"/>
      <c r="E3" s="348"/>
      <c r="F3" s="348"/>
      <c r="G3" s="348"/>
      <c r="H3" s="348"/>
      <c r="I3" s="172" t="str">
        <f>'TECHNICAL SHEET GARMENT'!J3</f>
        <v>DEVELOPPER</v>
      </c>
      <c r="J3" s="21"/>
      <c r="K3" s="113" t="str">
        <f>'TECHNICAL SHEET GARMENT'!L3</f>
        <v>Marjorie</v>
      </c>
      <c r="L3" s="51"/>
    </row>
    <row r="4" spans="1:12" ht="17.25" thickBot="1" x14ac:dyDescent="0.2">
      <c r="A4" s="119" t="s">
        <v>1</v>
      </c>
      <c r="B4" s="52">
        <f ca="1">'TECHNICAL SHEET GARMENT'!B4</f>
        <v>43119</v>
      </c>
      <c r="C4" s="53"/>
      <c r="D4" s="53"/>
      <c r="E4" s="53"/>
      <c r="F4" s="53"/>
      <c r="G4" s="53"/>
      <c r="H4" s="53"/>
      <c r="I4" s="142" t="str">
        <f>'TECHNICAL SHEET GARMENT'!J4</f>
        <v xml:space="preserve">SUPPLIER : </v>
      </c>
      <c r="J4" s="75"/>
      <c r="K4" s="115" t="str">
        <f>'TECHNICAL SHEET GARMENT'!L4</f>
        <v>PRIMA CHANNEL</v>
      </c>
      <c r="L4" s="54"/>
    </row>
    <row r="5" spans="1:12" ht="16.5" x14ac:dyDescent="0.15">
      <c r="A5" s="35"/>
      <c r="B5" s="36"/>
      <c r="C5" s="36"/>
      <c r="D5" s="36"/>
      <c r="E5" s="36"/>
      <c r="F5" s="36"/>
      <c r="G5" s="36"/>
      <c r="H5" s="36"/>
      <c r="I5" s="36"/>
      <c r="J5" s="36"/>
      <c r="K5" s="36"/>
      <c r="L5" s="44"/>
    </row>
    <row r="6" spans="1:12" ht="16.5" x14ac:dyDescent="0.15">
      <c r="A6" s="37"/>
      <c r="B6" s="38"/>
      <c r="C6" s="38"/>
      <c r="D6" s="38"/>
      <c r="E6" s="38"/>
      <c r="F6" s="38"/>
      <c r="G6" s="38"/>
      <c r="H6" s="38"/>
      <c r="I6" s="38"/>
      <c r="J6" s="38"/>
      <c r="K6" s="38"/>
      <c r="L6" s="45"/>
    </row>
    <row r="7" spans="1:12" x14ac:dyDescent="0.15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x14ac:dyDescent="0.15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x14ac:dyDescent="0.15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x14ac:dyDescent="0.15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x14ac:dyDescent="0.15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x14ac:dyDescent="0.15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x14ac:dyDescent="0.15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x14ac:dyDescent="0.15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x14ac:dyDescent="0.15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x14ac:dyDescent="0.15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x14ac:dyDescent="0.15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x14ac:dyDescent="0.1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x14ac:dyDescent="0.15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x14ac:dyDescent="0.15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 t="s">
        <v>52</v>
      </c>
    </row>
    <row r="21" spans="1:12" x14ac:dyDescent="0.15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x14ac:dyDescent="0.15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x14ac:dyDescent="0.15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 t="s">
        <v>52</v>
      </c>
    </row>
    <row r="24" spans="1:12" x14ac:dyDescent="0.15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x14ac:dyDescent="0.15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6"/>
    </row>
    <row r="26" spans="1:12" x14ac:dyDescent="0.15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6"/>
    </row>
    <row r="27" spans="1:12" x14ac:dyDescent="0.15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x14ac:dyDescent="0.15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x14ac:dyDescent="0.15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x14ac:dyDescent="0.15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x14ac:dyDescent="0.15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6"/>
    </row>
    <row r="32" spans="1:12" x14ac:dyDescent="0.15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6"/>
    </row>
    <row r="33" spans="1:12" x14ac:dyDescent="0.15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6"/>
    </row>
    <row r="34" spans="1:12" x14ac:dyDescent="0.15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x14ac:dyDescent="0.15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6"/>
    </row>
    <row r="36" spans="1:12" x14ac:dyDescent="0.15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6"/>
    </row>
    <row r="37" spans="1:12" x14ac:dyDescent="0.15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6"/>
    </row>
    <row r="38" spans="1:12" x14ac:dyDescent="0.15">
      <c r="A38" s="39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6"/>
    </row>
    <row r="39" spans="1:12" x14ac:dyDescent="0.15">
      <c r="A39" s="39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6"/>
    </row>
    <row r="40" spans="1:12" ht="12" thickBot="1" x14ac:dyDescent="0.2">
      <c r="A40" s="47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9"/>
    </row>
  </sheetData>
  <mergeCells count="2">
    <mergeCell ref="C1:H1"/>
    <mergeCell ref="A3:D3"/>
  </mergeCells>
  <phoneticPr fontId="66" type="noConversion"/>
  <printOptions horizontalCentered="1"/>
  <pageMargins left="0.31496062992125984" right="0.31496062992125984" top="0.35433070866141736" bottom="0.15748031496062992" header="0.31496062992125984" footer="0.11811023622047245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2"/>
  <sheetViews>
    <sheetView showGridLines="0" view="pageBreakPreview" topLeftCell="A10" zoomScale="90" zoomScaleNormal="100" zoomScaleSheetLayoutView="90" workbookViewId="0">
      <selection activeCell="M12" sqref="M12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4" max="5" width="21" customWidth="1"/>
    <col min="6" max="7" width="18" customWidth="1"/>
    <col min="8" max="8" width="15.6640625" customWidth="1"/>
    <col min="9" max="9" width="16.1640625" customWidth="1"/>
    <col min="10" max="12" width="9.33203125" customWidth="1"/>
  </cols>
  <sheetData>
    <row r="1" spans="1:12" s="1" customFormat="1" ht="42.75" customHeight="1" thickBot="1" x14ac:dyDescent="0.2">
      <c r="A1" s="32"/>
      <c r="B1" s="29"/>
      <c r="C1" s="495" t="s">
        <v>3</v>
      </c>
      <c r="D1" s="495"/>
      <c r="E1" s="495"/>
      <c r="F1" s="495"/>
      <c r="G1" s="495"/>
      <c r="H1" s="495"/>
      <c r="I1" s="112" t="str">
        <f>'TECHNICAL SHEET GARMENT'!J1</f>
        <v>WINTER 2018/19</v>
      </c>
      <c r="J1" s="29"/>
      <c r="K1" s="29"/>
      <c r="L1" s="30"/>
    </row>
    <row r="2" spans="1:12" s="4" customFormat="1" ht="21.75" customHeight="1" x14ac:dyDescent="0.15">
      <c r="A2" s="140" t="str">
        <f>'TECHNICAL SHEET GARMENT'!A2</f>
        <v>LFV11420</v>
      </c>
      <c r="B2" s="55"/>
      <c r="C2" s="55"/>
      <c r="D2" s="56"/>
      <c r="E2" s="55" t="str">
        <f>'TECHNICAL SHEET GARMENT'!$E$2:$H$2</f>
        <v>TRACK ZIP-IN JKT</v>
      </c>
      <c r="F2" s="55"/>
      <c r="G2" s="55"/>
      <c r="H2" s="55"/>
      <c r="I2" s="139" t="s">
        <v>2</v>
      </c>
      <c r="J2" s="57" t="str">
        <f>'TECHNICAL SHEET GARMENT'!K2</f>
        <v>V1BULK</v>
      </c>
      <c r="L2" s="58"/>
    </row>
    <row r="3" spans="1:12" s="3" customFormat="1" ht="21.75" customHeight="1" x14ac:dyDescent="0.15">
      <c r="A3" s="498" t="str">
        <f>'TECHNICAL SHEET GARMENT'!A3:I3</f>
        <v>FABRIC / SUPPLIER :  06302 / LIBOLON</v>
      </c>
      <c r="B3" s="499"/>
      <c r="C3" s="499"/>
      <c r="D3" s="499"/>
      <c r="E3" s="50"/>
      <c r="F3" s="50"/>
      <c r="G3" s="50"/>
      <c r="H3" s="50"/>
      <c r="I3" s="141" t="str">
        <f>'TECHNICAL SHEET GARMENT'!J3</f>
        <v>DEVELOPPER</v>
      </c>
      <c r="K3" s="113" t="str">
        <f>'TECHNICAL SHEET GARMENT'!L3</f>
        <v>Marjorie</v>
      </c>
      <c r="L3" s="51"/>
    </row>
    <row r="4" spans="1:12" s="3" customFormat="1" ht="21.75" customHeight="1" thickBot="1" x14ac:dyDescent="0.2">
      <c r="A4" s="119" t="s">
        <v>1</v>
      </c>
      <c r="B4" s="52">
        <f ca="1">'TECHNICAL SHEET GARMENT'!B4</f>
        <v>43119</v>
      </c>
      <c r="C4" s="53"/>
      <c r="D4" s="53"/>
      <c r="E4" s="53"/>
      <c r="F4" s="53"/>
      <c r="G4" s="53"/>
      <c r="H4" s="53"/>
      <c r="I4" s="142" t="str">
        <f>'TECHNICAL SHEET GARMENT'!J4</f>
        <v xml:space="preserve">SUPPLIER : </v>
      </c>
      <c r="J4" s="75"/>
      <c r="K4" s="300" t="str">
        <f>'TECHNICAL SHEET GARMENT'!L4</f>
        <v>PRIMA CHANNEL</v>
      </c>
      <c r="L4" s="54"/>
    </row>
    <row r="5" spans="1:12" s="1" customFormat="1" ht="16.5" x14ac:dyDescent="0.15">
      <c r="A5" s="35"/>
      <c r="B5" s="36"/>
      <c r="C5" s="36"/>
      <c r="D5" s="36"/>
      <c r="E5" s="36"/>
      <c r="F5" s="36"/>
      <c r="G5" s="36"/>
      <c r="H5" s="36"/>
      <c r="I5" s="36"/>
      <c r="J5" s="346"/>
      <c r="K5" s="36"/>
      <c r="L5" s="44"/>
    </row>
    <row r="6" spans="1:12" s="1" customFormat="1" ht="16.5" x14ac:dyDescent="0.15">
      <c r="A6" s="37"/>
      <c r="B6" s="38"/>
      <c r="C6" s="38"/>
      <c r="D6" s="38"/>
      <c r="E6" s="38"/>
      <c r="F6" s="38"/>
      <c r="G6" s="38"/>
      <c r="H6" s="38"/>
      <c r="I6" s="38"/>
      <c r="J6" s="38"/>
      <c r="K6" s="38"/>
      <c r="L6" s="45"/>
    </row>
    <row r="7" spans="1:12" s="1" customFormat="1" x14ac:dyDescent="0.15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6"/>
    </row>
    <row r="8" spans="1:12" s="1" customFormat="1" x14ac:dyDescent="0.15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6"/>
    </row>
    <row r="9" spans="1:12" s="1" customFormat="1" x14ac:dyDescent="0.15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6"/>
    </row>
    <row r="10" spans="1:12" s="1" customFormat="1" x14ac:dyDescent="0.15">
      <c r="A10" s="39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6"/>
    </row>
    <row r="11" spans="1:12" s="1" customFormat="1" x14ac:dyDescent="0.15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6"/>
    </row>
    <row r="12" spans="1:12" s="1" customFormat="1" x14ac:dyDescent="0.15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6"/>
    </row>
    <row r="13" spans="1:12" s="1" customFormat="1" x14ac:dyDescent="0.15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6"/>
    </row>
    <row r="14" spans="1:12" s="1" customFormat="1" x14ac:dyDescent="0.15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6"/>
    </row>
    <row r="15" spans="1:12" s="1" customFormat="1" x14ac:dyDescent="0.15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6"/>
    </row>
    <row r="16" spans="1:12" s="1" customFormat="1" x14ac:dyDescent="0.15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6"/>
    </row>
    <row r="17" spans="1:12" s="1" customFormat="1" x14ac:dyDescent="0.15">
      <c r="A17" s="39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6"/>
    </row>
    <row r="18" spans="1:12" s="1" customFormat="1" x14ac:dyDescent="0.15">
      <c r="A18" s="39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6"/>
    </row>
    <row r="19" spans="1:12" s="1" customFormat="1" x14ac:dyDescent="0.15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6"/>
    </row>
    <row r="20" spans="1:12" s="1" customFormat="1" x14ac:dyDescent="0.15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6"/>
    </row>
    <row r="21" spans="1:12" s="1" customFormat="1" x14ac:dyDescent="0.15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6"/>
    </row>
    <row r="22" spans="1:12" s="1" customFormat="1" x14ac:dyDescent="0.15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6"/>
    </row>
    <row r="23" spans="1:12" s="1" customFormat="1" x14ac:dyDescent="0.15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6"/>
    </row>
    <row r="24" spans="1:12" s="1" customFormat="1" x14ac:dyDescent="0.15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6"/>
    </row>
    <row r="25" spans="1:12" s="1" customFormat="1" x14ac:dyDescent="0.15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6"/>
    </row>
    <row r="26" spans="1:12" s="1" customFormat="1" x14ac:dyDescent="0.15">
      <c r="A26" s="39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6"/>
    </row>
    <row r="27" spans="1:12" s="1" customFormat="1" x14ac:dyDescent="0.15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6"/>
    </row>
    <row r="28" spans="1:12" s="1" customFormat="1" x14ac:dyDescent="0.15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6"/>
    </row>
    <row r="29" spans="1:12" s="1" customFormat="1" x14ac:dyDescent="0.15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6"/>
    </row>
    <row r="30" spans="1:12" s="1" customFormat="1" x14ac:dyDescent="0.15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6"/>
    </row>
    <row r="31" spans="1:12" s="1" customFormat="1" x14ac:dyDescent="0.15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6"/>
    </row>
    <row r="32" spans="1:12" s="1" customFormat="1" x14ac:dyDescent="0.15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6"/>
    </row>
    <row r="33" spans="1:12" s="1" customFormat="1" x14ac:dyDescent="0.15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6"/>
    </row>
    <row r="34" spans="1:12" s="1" customFormat="1" x14ac:dyDescent="0.15">
      <c r="A34" s="39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6"/>
    </row>
    <row r="35" spans="1:12" s="1" customFormat="1" x14ac:dyDescent="0.15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6"/>
    </row>
    <row r="36" spans="1:12" s="1" customFormat="1" x14ac:dyDescent="0.15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6"/>
    </row>
    <row r="37" spans="1:12" s="1" customFormat="1" x14ac:dyDescent="0.15">
      <c r="A37" s="39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6"/>
    </row>
    <row r="38" spans="1:12" s="1" customFormat="1" x14ac:dyDescent="0.15">
      <c r="A38" s="39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6"/>
    </row>
    <row r="39" spans="1:12" s="1" customFormat="1" x14ac:dyDescent="0.15">
      <c r="A39" s="39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6"/>
    </row>
    <row r="40" spans="1:12" s="1" customFormat="1" ht="12" thickBot="1" x14ac:dyDescent="0.2">
      <c r="A40" s="47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9"/>
    </row>
    <row r="41" spans="1:12" s="1" customFormat="1" x14ac:dyDescent="0.15"/>
    <row r="42" spans="1:12" s="1" customFormat="1" x14ac:dyDescent="0.15"/>
  </sheetData>
  <mergeCells count="2">
    <mergeCell ref="C1:H1"/>
    <mergeCell ref="A3:D3"/>
  </mergeCells>
  <phoneticPr fontId="66" type="noConversion"/>
  <printOptions horizontalCentered="1"/>
  <pageMargins left="0.19685039370078741" right="0.19685039370078741" top="0.39370078740157483" bottom="0.15748031496062992" header="0.39370078740157483" footer="0.19685039370078741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W58"/>
  <sheetViews>
    <sheetView showGridLines="0" view="pageBreakPreview" zoomScale="60" zoomScaleNormal="70" workbookViewId="0">
      <pane ySplit="5" topLeftCell="A21" activePane="bottomLeft" state="frozen"/>
      <selection pane="bottomLeft" activeCell="K15" sqref="K15"/>
    </sheetView>
  </sheetViews>
  <sheetFormatPr defaultColWidth="12" defaultRowHeight="11.25" x14ac:dyDescent="0.15"/>
  <cols>
    <col min="1" max="1" width="12.33203125" style="1" customWidth="1"/>
    <col min="2" max="2" width="20" style="1" customWidth="1"/>
    <col min="3" max="3" width="25.1640625" style="1" customWidth="1"/>
    <col min="4" max="4" width="16.33203125" style="1" customWidth="1"/>
    <col min="5" max="5" width="17.6640625" style="1" customWidth="1"/>
    <col min="6" max="6" width="36" customWidth="1"/>
    <col min="7" max="7" width="11.33203125" customWidth="1"/>
    <col min="8" max="11" width="31.6640625" style="22" customWidth="1"/>
    <col min="12" max="17" width="9.1640625" customWidth="1"/>
    <col min="18" max="19" width="7.6640625" customWidth="1"/>
  </cols>
  <sheetData>
    <row r="1" spans="1:23" s="1" customFormat="1" ht="43.5" customHeight="1" x14ac:dyDescent="0.15">
      <c r="A1" s="59"/>
      <c r="B1" s="60"/>
      <c r="C1" s="492" t="s">
        <v>4</v>
      </c>
      <c r="D1" s="492"/>
      <c r="E1" s="492"/>
      <c r="F1" s="492"/>
      <c r="G1" s="492"/>
      <c r="H1" s="492"/>
      <c r="I1" s="492"/>
      <c r="J1" s="492"/>
      <c r="K1" s="492"/>
      <c r="L1" s="61" t="str">
        <f>'TECHNICAL SHEET GARMENT'!J1</f>
        <v>WINTER 2018/19</v>
      </c>
      <c r="M1" s="60"/>
      <c r="N1" s="60"/>
      <c r="O1" s="60"/>
      <c r="P1" s="60"/>
      <c r="Q1" s="62"/>
    </row>
    <row r="2" spans="1:23" s="4" customFormat="1" ht="21" customHeight="1" x14ac:dyDescent="0.15">
      <c r="A2" s="179" t="str">
        <f>'TECHNICAL SHEET GARMENT'!A2</f>
        <v>LFV11420</v>
      </c>
      <c r="B2" s="64"/>
      <c r="C2" s="63"/>
      <c r="D2" s="64"/>
      <c r="E2" s="549" t="str">
        <f>'TECHNICAL SHEET GARMENT'!E2:H2</f>
        <v>TRACK ZIP-IN JKT</v>
      </c>
      <c r="F2" s="549"/>
      <c r="G2" s="549"/>
      <c r="H2" s="549"/>
      <c r="I2" s="424"/>
      <c r="J2" s="63"/>
      <c r="K2" s="63"/>
      <c r="L2" s="63" t="s">
        <v>2</v>
      </c>
      <c r="M2" s="71" t="str">
        <f>'TECHNICAL SHEET GARMENT'!K2</f>
        <v>V1BULK</v>
      </c>
      <c r="N2" s="63"/>
      <c r="O2" s="63"/>
      <c r="P2" s="63"/>
      <c r="Q2" s="65"/>
    </row>
    <row r="3" spans="1:23" s="3" customFormat="1" ht="21" customHeight="1" x14ac:dyDescent="0.25">
      <c r="A3" s="547" t="str">
        <f>'TECHNICAL SHEET GARMENT'!A3:I3</f>
        <v>FABRIC / SUPPLIER :  06302 / LIBOLON</v>
      </c>
      <c r="B3" s="548"/>
      <c r="C3" s="548"/>
      <c r="D3" s="548"/>
      <c r="E3" s="73"/>
      <c r="F3" s="66"/>
      <c r="G3" s="66"/>
      <c r="H3" s="79"/>
      <c r="I3" s="79"/>
      <c r="J3" s="80"/>
      <c r="K3" s="79"/>
      <c r="L3" s="66" t="s">
        <v>14</v>
      </c>
      <c r="M3" s="73"/>
      <c r="N3" s="113"/>
      <c r="O3" s="113" t="str">
        <f>'TECHNICAL SHEET GARMENT'!L3</f>
        <v>Marjorie</v>
      </c>
      <c r="P3" s="113"/>
      <c r="Q3" s="76"/>
    </row>
    <row r="4" spans="1:23" s="3" customFormat="1" ht="21" customHeight="1" thickBot="1" x14ac:dyDescent="0.3">
      <c r="A4" s="180" t="s">
        <v>1</v>
      </c>
      <c r="B4" s="52">
        <f ca="1">'TECHNICAL SHEET GARMENT'!B4</f>
        <v>43119</v>
      </c>
      <c r="C4" s="75"/>
      <c r="D4" s="75"/>
      <c r="E4" s="69"/>
      <c r="F4" s="69"/>
      <c r="G4" s="69"/>
      <c r="H4" s="81"/>
      <c r="I4" s="81"/>
      <c r="J4" s="82"/>
      <c r="K4" s="81"/>
      <c r="L4" s="90" t="str">
        <f>'TECHNICAL SHEET GARMENT'!J4</f>
        <v xml:space="preserve">SUPPLIER : </v>
      </c>
      <c r="M4" s="75"/>
      <c r="N4" s="118"/>
      <c r="O4" s="118" t="str">
        <f>'TECHNICAL SHEET GARMENT'!L4</f>
        <v>PRIMA CHANNEL</v>
      </c>
      <c r="P4" s="118"/>
      <c r="Q4" s="77"/>
    </row>
    <row r="5" spans="1:23" s="2" customFormat="1" ht="48.75" customHeight="1" x14ac:dyDescent="0.15">
      <c r="A5" s="210" t="s">
        <v>72</v>
      </c>
      <c r="B5" s="211"/>
      <c r="C5" s="212"/>
      <c r="D5" s="212"/>
      <c r="E5" s="212"/>
      <c r="F5" s="212"/>
      <c r="G5" s="212"/>
      <c r="H5" s="427" t="s">
        <v>244</v>
      </c>
      <c r="I5" s="426" t="s">
        <v>245</v>
      </c>
      <c r="J5" s="426" t="s">
        <v>231</v>
      </c>
      <c r="K5" s="426" t="s">
        <v>232</v>
      </c>
      <c r="L5" s="213"/>
      <c r="M5" s="214"/>
      <c r="N5" s="212"/>
      <c r="O5" s="212"/>
      <c r="P5" s="212"/>
      <c r="Q5" s="215"/>
      <c r="R5" s="12"/>
      <c r="S5" s="13"/>
      <c r="T5" s="13"/>
      <c r="U5" s="14"/>
      <c r="V5" s="14"/>
      <c r="W5" s="14"/>
    </row>
    <row r="6" spans="1:23" s="344" customFormat="1" ht="69.75" customHeight="1" x14ac:dyDescent="0.15">
      <c r="A6" s="514" t="s">
        <v>162</v>
      </c>
      <c r="B6" s="525"/>
      <c r="C6" s="525"/>
      <c r="D6" s="526"/>
      <c r="E6" s="220" t="s">
        <v>163</v>
      </c>
      <c r="F6" s="545" t="s">
        <v>136</v>
      </c>
      <c r="G6" s="546"/>
      <c r="H6" s="368" t="s">
        <v>215</v>
      </c>
      <c r="I6" s="368" t="s">
        <v>215</v>
      </c>
      <c r="J6" s="163" t="s">
        <v>233</v>
      </c>
      <c r="K6" s="163" t="s">
        <v>234</v>
      </c>
      <c r="L6" s="342"/>
      <c r="M6" s="342"/>
      <c r="N6" s="342"/>
      <c r="O6" s="343"/>
      <c r="P6" s="343"/>
      <c r="Q6" s="181"/>
      <c r="R6" s="96"/>
      <c r="S6" s="96"/>
      <c r="T6" s="96"/>
      <c r="U6" s="11"/>
      <c r="V6" s="11"/>
      <c r="W6" s="11"/>
    </row>
    <row r="7" spans="1:23" s="97" customFormat="1" ht="54" customHeight="1" x14ac:dyDescent="0.15">
      <c r="A7" s="514" t="s">
        <v>129</v>
      </c>
      <c r="B7" s="515"/>
      <c r="C7" s="515"/>
      <c r="D7" s="516"/>
      <c r="E7" s="362" t="s">
        <v>58</v>
      </c>
      <c r="F7" s="541" t="s">
        <v>126</v>
      </c>
      <c r="G7" s="542"/>
      <c r="H7" s="173" t="s">
        <v>227</v>
      </c>
      <c r="I7" s="173" t="s">
        <v>227</v>
      </c>
      <c r="J7" s="173" t="s">
        <v>56</v>
      </c>
      <c r="K7" s="173" t="s">
        <v>56</v>
      </c>
      <c r="L7" s="173"/>
      <c r="M7" s="95"/>
      <c r="N7" s="102"/>
      <c r="O7" s="102"/>
      <c r="P7" s="102"/>
      <c r="Q7" s="181"/>
      <c r="R7" s="9"/>
      <c r="S7" s="9"/>
      <c r="T7" s="9"/>
      <c r="U7" s="9"/>
      <c r="V7" s="9"/>
    </row>
    <row r="8" spans="1:23" s="97" customFormat="1" ht="61.5" customHeight="1" x14ac:dyDescent="0.15">
      <c r="A8" s="514" t="s">
        <v>213</v>
      </c>
      <c r="B8" s="515"/>
      <c r="C8" s="515"/>
      <c r="D8" s="516"/>
      <c r="E8" s="361" t="s">
        <v>58</v>
      </c>
      <c r="F8" s="543" t="s">
        <v>212</v>
      </c>
      <c r="G8" s="544"/>
      <c r="H8" s="173" t="s">
        <v>227</v>
      </c>
      <c r="I8" s="173" t="s">
        <v>227</v>
      </c>
      <c r="J8" s="173" t="s">
        <v>56</v>
      </c>
      <c r="K8" s="173" t="s">
        <v>56</v>
      </c>
      <c r="L8" s="173"/>
      <c r="M8" s="95"/>
      <c r="N8" s="102"/>
      <c r="O8" s="102"/>
      <c r="P8" s="102"/>
      <c r="Q8" s="181"/>
      <c r="R8" s="154"/>
      <c r="S8" s="154"/>
      <c r="T8" s="154"/>
      <c r="U8" s="154"/>
      <c r="V8" s="154"/>
    </row>
    <row r="9" spans="1:23" s="97" customFormat="1" ht="61.5" customHeight="1" x14ac:dyDescent="0.15">
      <c r="A9" s="514" t="s">
        <v>188</v>
      </c>
      <c r="B9" s="515"/>
      <c r="C9" s="515"/>
      <c r="D9" s="516"/>
      <c r="E9" s="361" t="s">
        <v>58</v>
      </c>
      <c r="F9" s="417" t="s">
        <v>187</v>
      </c>
      <c r="G9" s="418"/>
      <c r="H9" s="173" t="s">
        <v>227</v>
      </c>
      <c r="I9" s="173" t="s">
        <v>227</v>
      </c>
      <c r="J9" s="173" t="s">
        <v>56</v>
      </c>
      <c r="K9" s="173" t="s">
        <v>56</v>
      </c>
      <c r="L9" s="173"/>
      <c r="M9" s="95"/>
      <c r="N9" s="102"/>
      <c r="O9" s="102"/>
      <c r="P9" s="102"/>
      <c r="Q9" s="181"/>
      <c r="R9" s="154"/>
      <c r="S9" s="154"/>
      <c r="T9" s="154"/>
      <c r="U9" s="154"/>
      <c r="V9" s="154"/>
    </row>
    <row r="10" spans="1:23" s="97" customFormat="1" ht="54" customHeight="1" x14ac:dyDescent="0.15">
      <c r="A10" s="514" t="s">
        <v>164</v>
      </c>
      <c r="B10" s="515"/>
      <c r="C10" s="515"/>
      <c r="D10" s="516"/>
      <c r="E10" s="361" t="s">
        <v>58</v>
      </c>
      <c r="F10" s="541" t="s">
        <v>165</v>
      </c>
      <c r="G10" s="542"/>
      <c r="H10" s="173" t="s">
        <v>199</v>
      </c>
      <c r="I10" s="173" t="s">
        <v>235</v>
      </c>
      <c r="J10" s="173" t="s">
        <v>235</v>
      </c>
      <c r="K10" s="173" t="s">
        <v>235</v>
      </c>
      <c r="L10" s="95"/>
      <c r="M10" s="95"/>
      <c r="N10" s="102"/>
      <c r="O10" s="102"/>
      <c r="P10" s="102"/>
      <c r="Q10" s="181"/>
      <c r="R10" s="9"/>
      <c r="S10" s="9"/>
      <c r="T10" s="9"/>
      <c r="U10" s="9"/>
      <c r="V10" s="9"/>
    </row>
    <row r="11" spans="1:23" s="97" customFormat="1" ht="54" customHeight="1" x14ac:dyDescent="0.15">
      <c r="A11" s="524" t="s">
        <v>228</v>
      </c>
      <c r="B11" s="525"/>
      <c r="C11" s="525"/>
      <c r="D11" s="526"/>
      <c r="E11" s="361" t="s">
        <v>58</v>
      </c>
      <c r="F11" s="541" t="s">
        <v>229</v>
      </c>
      <c r="G11" s="542"/>
      <c r="H11" s="173" t="s">
        <v>230</v>
      </c>
      <c r="I11" s="173" t="s">
        <v>230</v>
      </c>
      <c r="J11" s="173" t="s">
        <v>230</v>
      </c>
      <c r="K11" s="173" t="s">
        <v>230</v>
      </c>
      <c r="L11" s="95"/>
      <c r="M11" s="95"/>
      <c r="N11" s="102"/>
      <c r="O11" s="102"/>
      <c r="P11" s="102"/>
      <c r="Q11" s="181"/>
      <c r="R11" s="9"/>
      <c r="S11" s="9"/>
      <c r="T11" s="9"/>
      <c r="U11" s="9"/>
      <c r="V11" s="9"/>
    </row>
    <row r="12" spans="1:23" s="2" customFormat="1" ht="24.75" customHeight="1" x14ac:dyDescent="0.15">
      <c r="A12" s="530" t="s">
        <v>71</v>
      </c>
      <c r="B12" s="531"/>
      <c r="C12" s="531"/>
      <c r="D12" s="531"/>
      <c r="E12" s="531"/>
      <c r="F12" s="531"/>
      <c r="G12" s="531"/>
      <c r="H12" s="531"/>
      <c r="I12" s="531"/>
      <c r="J12" s="531"/>
      <c r="K12" s="531"/>
      <c r="L12" s="531"/>
      <c r="M12" s="531"/>
      <c r="N12" s="531"/>
      <c r="O12" s="531"/>
      <c r="P12" s="531"/>
      <c r="Q12" s="532"/>
      <c r="R12" s="15"/>
      <c r="S12" s="14"/>
      <c r="T12" s="14"/>
      <c r="U12" s="14"/>
      <c r="V12" s="14"/>
      <c r="W12" s="14"/>
    </row>
    <row r="13" spans="1:23" s="2" customFormat="1" ht="46.5" customHeight="1" x14ac:dyDescent="0.15">
      <c r="A13" s="182"/>
      <c r="B13" s="99" t="s">
        <v>5</v>
      </c>
      <c r="C13" s="176"/>
      <c r="D13" s="177" t="s">
        <v>115</v>
      </c>
      <c r="E13" s="167" t="s">
        <v>114</v>
      </c>
      <c r="F13" s="17" t="s">
        <v>13</v>
      </c>
      <c r="G13" s="178" t="s">
        <v>7</v>
      </c>
      <c r="H13" s="167" t="str">
        <f>H5</f>
        <v>SMU
MERCURY GREY
6912</v>
      </c>
      <c r="I13" s="167" t="str">
        <f>+I5</f>
        <v>HEATHER GREY
4809</v>
      </c>
      <c r="J13" s="167" t="str">
        <f>J5</f>
        <v>ECLIPSE BLUE
8598</v>
      </c>
      <c r="K13" s="167" t="str">
        <f>K5</f>
        <v>BURGUNDY
8606</v>
      </c>
      <c r="L13" s="17" t="s">
        <v>8</v>
      </c>
      <c r="M13" s="17" t="s">
        <v>9</v>
      </c>
      <c r="N13" s="18" t="s">
        <v>10</v>
      </c>
      <c r="O13" s="17" t="s">
        <v>11</v>
      </c>
      <c r="P13" s="17" t="s">
        <v>12</v>
      </c>
      <c r="Q13" s="183" t="s">
        <v>23</v>
      </c>
      <c r="T13" s="16"/>
      <c r="U13" s="554"/>
      <c r="V13" s="554"/>
      <c r="W13" s="554"/>
    </row>
    <row r="14" spans="1:23" s="94" customFormat="1" ht="54.75" customHeight="1" x14ac:dyDescent="0.15">
      <c r="A14" s="556" t="s">
        <v>117</v>
      </c>
      <c r="B14" s="557"/>
      <c r="C14" s="558"/>
      <c r="D14" s="149"/>
      <c r="E14" s="163" t="s">
        <v>59</v>
      </c>
      <c r="F14" s="144" t="s">
        <v>57</v>
      </c>
      <c r="G14" s="162">
        <v>1</v>
      </c>
      <c r="H14" s="240" t="s">
        <v>216</v>
      </c>
      <c r="I14" s="240" t="s">
        <v>246</v>
      </c>
      <c r="J14" s="240" t="s">
        <v>248</v>
      </c>
      <c r="K14" s="423" t="s">
        <v>262</v>
      </c>
      <c r="L14" s="301"/>
      <c r="M14" s="301"/>
      <c r="N14" s="302"/>
      <c r="O14" s="301"/>
      <c r="P14" s="303"/>
      <c r="Q14" s="304"/>
    </row>
    <row r="15" spans="1:23" s="401" customFormat="1" ht="74.25" customHeight="1" x14ac:dyDescent="0.15">
      <c r="A15" s="520" t="s">
        <v>167</v>
      </c>
      <c r="B15" s="521"/>
      <c r="C15" s="522"/>
      <c r="D15" s="149"/>
      <c r="E15" s="149" t="s">
        <v>168</v>
      </c>
      <c r="F15" s="226" t="s">
        <v>169</v>
      </c>
      <c r="G15" s="151">
        <v>1</v>
      </c>
      <c r="H15" s="240" t="s">
        <v>216</v>
      </c>
      <c r="I15" s="149" t="s">
        <v>247</v>
      </c>
      <c r="J15" s="149" t="s">
        <v>249</v>
      </c>
      <c r="K15" s="440" t="s">
        <v>263</v>
      </c>
      <c r="L15" s="301"/>
      <c r="M15" s="301"/>
      <c r="N15" s="302"/>
      <c r="O15" s="301"/>
      <c r="P15" s="303"/>
      <c r="Q15" s="304"/>
      <c r="R15" s="14"/>
      <c r="S15" s="14"/>
    </row>
    <row r="16" spans="1:23" s="94" customFormat="1" ht="67.5" customHeight="1" x14ac:dyDescent="0.15">
      <c r="A16" s="523" t="s">
        <v>214</v>
      </c>
      <c r="B16" s="521"/>
      <c r="C16" s="522"/>
      <c r="D16" s="149"/>
      <c r="E16" s="149" t="s">
        <v>59</v>
      </c>
      <c r="F16" s="226" t="s">
        <v>135</v>
      </c>
      <c r="G16" s="151">
        <v>3</v>
      </c>
      <c r="H16" s="240" t="s">
        <v>216</v>
      </c>
      <c r="I16" s="240" t="s">
        <v>246</v>
      </c>
      <c r="J16" s="240" t="s">
        <v>248</v>
      </c>
      <c r="K16" s="423" t="s">
        <v>262</v>
      </c>
      <c r="L16" s="301"/>
      <c r="M16" s="301"/>
      <c r="N16" s="302"/>
      <c r="O16" s="301"/>
      <c r="P16" s="171"/>
      <c r="Q16" s="185"/>
    </row>
    <row r="17" spans="1:18" s="94" customFormat="1" ht="67.5" customHeight="1" x14ac:dyDescent="0.15">
      <c r="A17" s="517" t="s">
        <v>189</v>
      </c>
      <c r="B17" s="518"/>
      <c r="C17" s="519"/>
      <c r="D17" s="220"/>
      <c r="E17" s="220" t="s">
        <v>168</v>
      </c>
      <c r="F17" s="226" t="s">
        <v>190</v>
      </c>
      <c r="G17" s="419">
        <v>1</v>
      </c>
      <c r="H17" s="240" t="s">
        <v>216</v>
      </c>
      <c r="I17" s="240" t="s">
        <v>246</v>
      </c>
      <c r="J17" s="240" t="s">
        <v>248</v>
      </c>
      <c r="K17" s="423" t="s">
        <v>262</v>
      </c>
      <c r="L17" s="301"/>
      <c r="M17" s="301"/>
      <c r="N17" s="406"/>
      <c r="O17" s="301"/>
      <c r="P17" s="407"/>
      <c r="Q17" s="408"/>
    </row>
    <row r="18" spans="1:18" s="94" customFormat="1" ht="59.25" customHeight="1" x14ac:dyDescent="0.15">
      <c r="A18" s="527" t="s">
        <v>236</v>
      </c>
      <c r="B18" s="527"/>
      <c r="C18" s="527"/>
      <c r="D18" s="149" t="s">
        <v>237</v>
      </c>
      <c r="E18" s="149" t="s">
        <v>238</v>
      </c>
      <c r="F18" s="226" t="s">
        <v>239</v>
      </c>
      <c r="G18" s="162">
        <v>1</v>
      </c>
      <c r="H18" s="241" t="s">
        <v>240</v>
      </c>
      <c r="I18" s="241" t="s">
        <v>240</v>
      </c>
      <c r="J18" s="163" t="s">
        <v>241</v>
      </c>
      <c r="K18" s="163" t="s">
        <v>240</v>
      </c>
      <c r="L18" s="93"/>
      <c r="M18" s="93"/>
      <c r="N18" s="103"/>
      <c r="O18" s="93"/>
      <c r="P18" s="168"/>
      <c r="Q18" s="184"/>
    </row>
    <row r="19" spans="1:18" s="94" customFormat="1" ht="59.25" customHeight="1" x14ac:dyDescent="0.15">
      <c r="A19" s="527" t="s">
        <v>236</v>
      </c>
      <c r="B19" s="527"/>
      <c r="C19" s="527"/>
      <c r="D19" s="149" t="s">
        <v>237</v>
      </c>
      <c r="E19" s="149" t="s">
        <v>238</v>
      </c>
      <c r="F19" s="226" t="s">
        <v>242</v>
      </c>
      <c r="G19" s="162">
        <v>3</v>
      </c>
      <c r="H19" s="241" t="s">
        <v>240</v>
      </c>
      <c r="I19" s="241" t="s">
        <v>240</v>
      </c>
      <c r="J19" s="163" t="s">
        <v>243</v>
      </c>
      <c r="K19" s="163" t="s">
        <v>240</v>
      </c>
      <c r="L19" s="93"/>
      <c r="M19" s="93"/>
      <c r="N19" s="103"/>
      <c r="O19" s="93"/>
      <c r="P19" s="168"/>
      <c r="Q19" s="184"/>
    </row>
    <row r="20" spans="1:18" s="94" customFormat="1" ht="50.25" customHeight="1" x14ac:dyDescent="0.15">
      <c r="A20" s="506" t="s">
        <v>116</v>
      </c>
      <c r="B20" s="507"/>
      <c r="C20" s="508"/>
      <c r="D20" s="163"/>
      <c r="E20" s="162" t="s">
        <v>58</v>
      </c>
      <c r="F20" s="221" t="s">
        <v>85</v>
      </c>
      <c r="G20" s="162">
        <v>2</v>
      </c>
      <c r="H20" s="241" t="s">
        <v>56</v>
      </c>
      <c r="I20" s="241" t="s">
        <v>56</v>
      </c>
      <c r="J20" s="163" t="s">
        <v>56</v>
      </c>
      <c r="K20" s="163" t="s">
        <v>56</v>
      </c>
      <c r="L20" s="93"/>
      <c r="M20" s="93"/>
      <c r="N20" s="105"/>
      <c r="O20" s="103"/>
      <c r="P20" s="103"/>
      <c r="Q20" s="187"/>
    </row>
    <row r="21" spans="1:18" s="94" customFormat="1" ht="60" customHeight="1" x14ac:dyDescent="0.15">
      <c r="A21" s="503" t="s">
        <v>220</v>
      </c>
      <c r="B21" s="504"/>
      <c r="C21" s="505"/>
      <c r="D21" s="149" t="s">
        <v>198</v>
      </c>
      <c r="E21" s="151" t="s">
        <v>60</v>
      </c>
      <c r="F21" s="221" t="s">
        <v>86</v>
      </c>
      <c r="G21" s="162">
        <v>3</v>
      </c>
      <c r="H21" s="162" t="s">
        <v>240</v>
      </c>
      <c r="I21" s="162" t="s">
        <v>240</v>
      </c>
      <c r="J21" s="162" t="s">
        <v>240</v>
      </c>
      <c r="K21" s="162" t="s">
        <v>240</v>
      </c>
      <c r="L21" s="93"/>
      <c r="M21" s="93"/>
      <c r="N21" s="105"/>
      <c r="O21" s="103"/>
      <c r="P21" s="103"/>
      <c r="Q21" s="187"/>
    </row>
    <row r="22" spans="1:18" s="94" customFormat="1" ht="42.75" customHeight="1" x14ac:dyDescent="0.15">
      <c r="A22" s="506" t="s">
        <v>61</v>
      </c>
      <c r="B22" s="507"/>
      <c r="C22" s="508"/>
      <c r="D22" s="162"/>
      <c r="E22" s="162" t="s">
        <v>58</v>
      </c>
      <c r="F22" s="221" t="s">
        <v>87</v>
      </c>
      <c r="G22" s="162">
        <v>6</v>
      </c>
      <c r="H22" s="162" t="s">
        <v>217</v>
      </c>
      <c r="I22" s="162" t="s">
        <v>217</v>
      </c>
      <c r="J22" s="162" t="s">
        <v>217</v>
      </c>
      <c r="K22" s="162" t="s">
        <v>217</v>
      </c>
      <c r="L22" s="93"/>
      <c r="M22" s="93"/>
      <c r="N22" s="105"/>
      <c r="O22" s="103"/>
      <c r="P22" s="103"/>
      <c r="Q22" s="187"/>
    </row>
    <row r="23" spans="1:18" s="94" customFormat="1" ht="49.5" customHeight="1" x14ac:dyDescent="0.15">
      <c r="A23" s="559" t="s">
        <v>218</v>
      </c>
      <c r="B23" s="559"/>
      <c r="C23" s="559"/>
      <c r="D23" s="428" t="s">
        <v>219</v>
      </c>
      <c r="E23" s="428" t="s">
        <v>60</v>
      </c>
      <c r="F23" s="226" t="s">
        <v>99</v>
      </c>
      <c r="G23" s="151">
        <v>2</v>
      </c>
      <c r="H23" s="162" t="s">
        <v>240</v>
      </c>
      <c r="I23" s="162" t="s">
        <v>240</v>
      </c>
      <c r="J23" s="162" t="s">
        <v>240</v>
      </c>
      <c r="K23" s="162" t="s">
        <v>240</v>
      </c>
      <c r="L23" s="93"/>
      <c r="M23" s="93"/>
      <c r="N23" s="105"/>
      <c r="O23" s="103"/>
      <c r="P23" s="103"/>
      <c r="Q23" s="187"/>
    </row>
    <row r="24" spans="1:18" s="94" customFormat="1" ht="51" customHeight="1" x14ac:dyDescent="0.15">
      <c r="A24" s="506" t="s">
        <v>257</v>
      </c>
      <c r="B24" s="507"/>
      <c r="C24" s="508"/>
      <c r="D24" s="163" t="s">
        <v>258</v>
      </c>
      <c r="E24" s="162" t="s">
        <v>251</v>
      </c>
      <c r="F24" s="221" t="s">
        <v>252</v>
      </c>
      <c r="G24" s="162">
        <v>4</v>
      </c>
      <c r="H24" s="162" t="s">
        <v>240</v>
      </c>
      <c r="I24" s="162" t="s">
        <v>240</v>
      </c>
      <c r="J24" s="162" t="s">
        <v>240</v>
      </c>
      <c r="K24" s="162" t="s">
        <v>240</v>
      </c>
      <c r="L24" s="93"/>
      <c r="M24" s="93"/>
      <c r="N24" s="105"/>
      <c r="O24" s="103"/>
      <c r="P24" s="103"/>
      <c r="Q24" s="187"/>
    </row>
    <row r="25" spans="1:18" s="94" customFormat="1" ht="64.5" customHeight="1" x14ac:dyDescent="0.15">
      <c r="A25" s="523" t="s">
        <v>206</v>
      </c>
      <c r="B25" s="501"/>
      <c r="C25" s="502"/>
      <c r="D25" s="162"/>
      <c r="E25" s="162" t="s">
        <v>58</v>
      </c>
      <c r="F25" s="221" t="s">
        <v>180</v>
      </c>
      <c r="G25" s="162">
        <v>3</v>
      </c>
      <c r="H25" s="162" t="s">
        <v>217</v>
      </c>
      <c r="I25" s="162" t="s">
        <v>217</v>
      </c>
      <c r="J25" s="162" t="s">
        <v>217</v>
      </c>
      <c r="K25" s="162" t="s">
        <v>217</v>
      </c>
      <c r="L25" s="93"/>
      <c r="M25" s="93"/>
      <c r="N25" s="105"/>
      <c r="O25" s="103"/>
      <c r="P25" s="103"/>
      <c r="Q25" s="187"/>
    </row>
    <row r="26" spans="1:18" s="94" customFormat="1" ht="68.25" customHeight="1" x14ac:dyDescent="0.15">
      <c r="A26" s="523" t="s">
        <v>206</v>
      </c>
      <c r="B26" s="501"/>
      <c r="C26" s="502"/>
      <c r="D26" s="151"/>
      <c r="E26" s="151" t="s">
        <v>58</v>
      </c>
      <c r="F26" s="226" t="s">
        <v>256</v>
      </c>
      <c r="G26" s="151">
        <v>7</v>
      </c>
      <c r="H26" s="162" t="s">
        <v>217</v>
      </c>
      <c r="I26" s="162" t="s">
        <v>217</v>
      </c>
      <c r="J26" s="162" t="s">
        <v>217</v>
      </c>
      <c r="K26" s="162" t="s">
        <v>217</v>
      </c>
      <c r="L26" s="149"/>
      <c r="M26" s="93"/>
      <c r="N26" s="93"/>
      <c r="O26" s="103"/>
      <c r="P26" s="103"/>
      <c r="Q26" s="103"/>
      <c r="R26" s="405"/>
    </row>
    <row r="27" spans="1:18" s="94" customFormat="1" ht="60.75" customHeight="1" x14ac:dyDescent="0.15">
      <c r="A27" s="503" t="s">
        <v>176</v>
      </c>
      <c r="B27" s="504"/>
      <c r="C27" s="505"/>
      <c r="D27" s="162"/>
      <c r="E27" s="149" t="s">
        <v>128</v>
      </c>
      <c r="F27" s="221" t="s">
        <v>178</v>
      </c>
      <c r="G27" s="162">
        <v>3</v>
      </c>
      <c r="H27" s="241" t="s">
        <v>56</v>
      </c>
      <c r="I27" s="162" t="s">
        <v>56</v>
      </c>
      <c r="J27" s="163" t="s">
        <v>250</v>
      </c>
      <c r="K27" s="162" t="s">
        <v>56</v>
      </c>
      <c r="L27" s="149"/>
      <c r="M27" s="93"/>
      <c r="N27" s="93"/>
      <c r="O27" s="103"/>
      <c r="P27" s="103"/>
      <c r="Q27" s="187"/>
      <c r="R27" s="404"/>
    </row>
    <row r="28" spans="1:18" s="94" customFormat="1" ht="60.75" customHeight="1" x14ac:dyDescent="0.15">
      <c r="A28" s="506" t="s">
        <v>177</v>
      </c>
      <c r="B28" s="507"/>
      <c r="C28" s="508"/>
      <c r="D28" s="162"/>
      <c r="E28" s="149" t="s">
        <v>128</v>
      </c>
      <c r="F28" s="221" t="s">
        <v>179</v>
      </c>
      <c r="G28" s="162">
        <v>3</v>
      </c>
      <c r="H28" s="241" t="s">
        <v>56</v>
      </c>
      <c r="I28" s="162" t="s">
        <v>56</v>
      </c>
      <c r="J28" s="163" t="s">
        <v>250</v>
      </c>
      <c r="K28" s="162" t="s">
        <v>56</v>
      </c>
      <c r="L28" s="149"/>
      <c r="M28" s="93"/>
      <c r="N28" s="93"/>
      <c r="O28" s="103"/>
      <c r="P28" s="103"/>
      <c r="Q28" s="187"/>
      <c r="R28" s="404"/>
    </row>
    <row r="29" spans="1:18" s="94" customFormat="1" ht="60" customHeight="1" x14ac:dyDescent="0.15">
      <c r="A29" s="503" t="s">
        <v>174</v>
      </c>
      <c r="B29" s="504"/>
      <c r="C29" s="505"/>
      <c r="D29" s="162"/>
      <c r="E29" s="149" t="s">
        <v>128</v>
      </c>
      <c r="F29" s="221" t="s">
        <v>62</v>
      </c>
      <c r="G29" s="162">
        <v>1</v>
      </c>
      <c r="H29" s="241" t="s">
        <v>56</v>
      </c>
      <c r="I29" s="162" t="s">
        <v>56</v>
      </c>
      <c r="J29" s="163" t="s">
        <v>250</v>
      </c>
      <c r="K29" s="162" t="s">
        <v>56</v>
      </c>
      <c r="L29" s="93"/>
      <c r="M29" s="93"/>
      <c r="N29" s="105"/>
      <c r="O29" s="103"/>
      <c r="P29" s="103"/>
      <c r="Q29" s="187"/>
    </row>
    <row r="30" spans="1:18" s="94" customFormat="1" ht="60" customHeight="1" x14ac:dyDescent="0.15">
      <c r="A30" s="506" t="s">
        <v>173</v>
      </c>
      <c r="B30" s="507"/>
      <c r="C30" s="508"/>
      <c r="D30" s="162"/>
      <c r="E30" s="149" t="s">
        <v>128</v>
      </c>
      <c r="F30" s="221" t="s">
        <v>63</v>
      </c>
      <c r="G30" s="162">
        <v>1</v>
      </c>
      <c r="H30" s="241" t="s">
        <v>56</v>
      </c>
      <c r="I30" s="162" t="s">
        <v>56</v>
      </c>
      <c r="J30" s="163" t="s">
        <v>250</v>
      </c>
      <c r="K30" s="162" t="s">
        <v>56</v>
      </c>
      <c r="L30" s="93"/>
      <c r="M30" s="93"/>
      <c r="N30" s="105"/>
      <c r="O30" s="103"/>
      <c r="P30" s="103"/>
      <c r="Q30" s="187"/>
    </row>
    <row r="31" spans="1:18" s="94" customFormat="1" ht="60" customHeight="1" x14ac:dyDescent="0.15">
      <c r="A31" s="506" t="s">
        <v>175</v>
      </c>
      <c r="B31" s="507"/>
      <c r="C31" s="508"/>
      <c r="D31" s="162"/>
      <c r="E31" s="149" t="s">
        <v>128</v>
      </c>
      <c r="F31" s="221" t="s">
        <v>64</v>
      </c>
      <c r="G31" s="162">
        <v>2</v>
      </c>
      <c r="H31" s="241" t="s">
        <v>56</v>
      </c>
      <c r="I31" s="162" t="s">
        <v>56</v>
      </c>
      <c r="J31" s="163" t="s">
        <v>250</v>
      </c>
      <c r="K31" s="162" t="s">
        <v>56</v>
      </c>
      <c r="L31" s="93"/>
      <c r="M31" s="93"/>
      <c r="N31" s="105"/>
      <c r="O31" s="103"/>
      <c r="P31" s="103"/>
      <c r="Q31" s="187"/>
    </row>
    <row r="32" spans="1:18" s="94" customFormat="1" ht="60" customHeight="1" x14ac:dyDescent="0.15">
      <c r="A32" s="506" t="s">
        <v>173</v>
      </c>
      <c r="B32" s="507"/>
      <c r="C32" s="508"/>
      <c r="D32" s="162"/>
      <c r="E32" s="149" t="s">
        <v>128</v>
      </c>
      <c r="F32" s="403" t="s">
        <v>65</v>
      </c>
      <c r="G32" s="162">
        <v>2</v>
      </c>
      <c r="H32" s="241" t="s">
        <v>56</v>
      </c>
      <c r="I32" s="162" t="s">
        <v>56</v>
      </c>
      <c r="J32" s="163" t="s">
        <v>250</v>
      </c>
      <c r="K32" s="162" t="s">
        <v>56</v>
      </c>
      <c r="L32" s="93"/>
      <c r="M32" s="93"/>
      <c r="N32" s="105"/>
      <c r="O32" s="103"/>
      <c r="P32" s="103"/>
      <c r="Q32" s="187"/>
    </row>
    <row r="33" spans="1:23" s="94" customFormat="1" ht="50.25" customHeight="1" x14ac:dyDescent="0.15">
      <c r="A33" s="503" t="s">
        <v>221</v>
      </c>
      <c r="B33" s="504"/>
      <c r="C33" s="505"/>
      <c r="D33" s="151"/>
      <c r="E33" s="149" t="s">
        <v>128</v>
      </c>
      <c r="F33" s="226" t="s">
        <v>222</v>
      </c>
      <c r="G33" s="151">
        <v>2</v>
      </c>
      <c r="H33" s="241" t="s">
        <v>56</v>
      </c>
      <c r="I33" s="162" t="s">
        <v>56</v>
      </c>
      <c r="J33" s="163" t="s">
        <v>250</v>
      </c>
      <c r="K33" s="162" t="s">
        <v>56</v>
      </c>
      <c r="L33" s="93"/>
      <c r="M33" s="93"/>
      <c r="N33" s="105"/>
      <c r="O33" s="103"/>
      <c r="P33" s="103"/>
      <c r="Q33" s="187"/>
    </row>
    <row r="34" spans="1:23" s="94" customFormat="1" ht="50.25" customHeight="1" x14ac:dyDescent="0.15">
      <c r="A34" s="503" t="s">
        <v>223</v>
      </c>
      <c r="B34" s="504"/>
      <c r="C34" s="505"/>
      <c r="D34" s="151"/>
      <c r="E34" s="149" t="s">
        <v>128</v>
      </c>
      <c r="F34" s="226" t="s">
        <v>224</v>
      </c>
      <c r="G34" s="151">
        <v>1</v>
      </c>
      <c r="H34" s="241" t="s">
        <v>56</v>
      </c>
      <c r="I34" s="162" t="s">
        <v>56</v>
      </c>
      <c r="J34" s="163" t="s">
        <v>250</v>
      </c>
      <c r="K34" s="162" t="s">
        <v>56</v>
      </c>
      <c r="L34" s="93"/>
      <c r="M34" s="93"/>
      <c r="N34" s="105"/>
      <c r="O34" s="103"/>
      <c r="P34" s="103"/>
      <c r="Q34" s="187"/>
    </row>
    <row r="35" spans="1:23" s="94" customFormat="1" ht="56.25" customHeight="1" x14ac:dyDescent="0.15">
      <c r="A35" s="503" t="s">
        <v>181</v>
      </c>
      <c r="B35" s="504"/>
      <c r="C35" s="505"/>
      <c r="D35" s="151"/>
      <c r="E35" s="151" t="s">
        <v>58</v>
      </c>
      <c r="F35" s="226" t="s">
        <v>182</v>
      </c>
      <c r="G35" s="151">
        <v>3</v>
      </c>
      <c r="H35" s="162" t="s">
        <v>56</v>
      </c>
      <c r="I35" s="162" t="s">
        <v>56</v>
      </c>
      <c r="J35" s="162" t="s">
        <v>56</v>
      </c>
      <c r="K35" s="162" t="s">
        <v>56</v>
      </c>
      <c r="L35" s="93"/>
      <c r="M35" s="93"/>
      <c r="N35" s="105"/>
      <c r="O35" s="103"/>
      <c r="P35" s="103"/>
      <c r="Q35" s="187"/>
    </row>
    <row r="36" spans="1:23" s="94" customFormat="1" ht="57" customHeight="1" x14ac:dyDescent="0.15">
      <c r="A36" s="503" t="s">
        <v>184</v>
      </c>
      <c r="B36" s="504"/>
      <c r="C36" s="505"/>
      <c r="D36" s="151"/>
      <c r="E36" s="151" t="s">
        <v>58</v>
      </c>
      <c r="F36" s="226" t="s">
        <v>183</v>
      </c>
      <c r="G36" s="151">
        <v>3</v>
      </c>
      <c r="H36" s="162" t="s">
        <v>56</v>
      </c>
      <c r="I36" s="162" t="s">
        <v>56</v>
      </c>
      <c r="J36" s="162" t="s">
        <v>56</v>
      </c>
      <c r="K36" s="162" t="s">
        <v>56</v>
      </c>
      <c r="L36" s="93"/>
      <c r="M36" s="93"/>
      <c r="N36" s="105"/>
      <c r="O36" s="103"/>
      <c r="P36" s="103"/>
      <c r="Q36" s="187"/>
    </row>
    <row r="37" spans="1:23" s="2" customFormat="1" ht="24.75" customHeight="1" x14ac:dyDescent="0.15">
      <c r="A37" s="530" t="s">
        <v>70</v>
      </c>
      <c r="B37" s="531"/>
      <c r="C37" s="531"/>
      <c r="D37" s="531"/>
      <c r="E37" s="531"/>
      <c r="F37" s="531"/>
      <c r="G37" s="531"/>
      <c r="H37" s="531"/>
      <c r="I37" s="531"/>
      <c r="J37" s="531"/>
      <c r="K37" s="531"/>
      <c r="L37" s="531"/>
      <c r="M37" s="531"/>
      <c r="N37" s="531"/>
      <c r="O37" s="531"/>
      <c r="P37" s="531"/>
      <c r="Q37" s="532"/>
      <c r="R37" s="15"/>
      <c r="S37" s="14"/>
      <c r="T37" s="14"/>
      <c r="U37" s="14"/>
      <c r="V37" s="14"/>
      <c r="W37" s="14"/>
    </row>
    <row r="38" spans="1:23" s="2" customFormat="1" ht="105.75" customHeight="1" x14ac:dyDescent="0.15">
      <c r="A38" s="555" t="s">
        <v>66</v>
      </c>
      <c r="B38" s="538"/>
      <c r="C38" s="539"/>
      <c r="D38" s="162"/>
      <c r="E38" s="163" t="s">
        <v>125</v>
      </c>
      <c r="F38" s="144" t="s">
        <v>69</v>
      </c>
      <c r="G38" s="162">
        <v>1</v>
      </c>
      <c r="H38" s="163" t="s">
        <v>56</v>
      </c>
      <c r="I38" s="423" t="s">
        <v>260</v>
      </c>
      <c r="J38" s="423" t="s">
        <v>261</v>
      </c>
      <c r="K38" s="163" t="s">
        <v>56</v>
      </c>
      <c r="L38" s="155"/>
      <c r="M38" s="155"/>
      <c r="N38" s="105"/>
      <c r="O38" s="104"/>
      <c r="P38" s="104"/>
      <c r="Q38" s="186"/>
      <c r="R38" s="15"/>
      <c r="S38" s="14"/>
      <c r="T38" s="14"/>
      <c r="U38" s="14"/>
      <c r="V38" s="14"/>
      <c r="W38" s="14"/>
    </row>
    <row r="39" spans="1:23" s="2" customFormat="1" ht="105.75" customHeight="1" x14ac:dyDescent="0.15">
      <c r="A39" s="555" t="s">
        <v>67</v>
      </c>
      <c r="B39" s="538"/>
      <c r="C39" s="539"/>
      <c r="D39" s="162"/>
      <c r="E39" s="163" t="s">
        <v>125</v>
      </c>
      <c r="F39" s="144" t="s">
        <v>68</v>
      </c>
      <c r="G39" s="162">
        <v>1</v>
      </c>
      <c r="H39" s="163" t="s">
        <v>56</v>
      </c>
      <c r="I39" s="423" t="s">
        <v>260</v>
      </c>
      <c r="J39" s="423" t="s">
        <v>261</v>
      </c>
      <c r="K39" s="163" t="s">
        <v>56</v>
      </c>
      <c r="L39" s="155"/>
      <c r="M39" s="155"/>
      <c r="N39" s="105"/>
      <c r="O39" s="104"/>
      <c r="P39" s="104"/>
      <c r="Q39" s="186"/>
      <c r="R39" s="15"/>
      <c r="S39" s="14"/>
      <c r="T39" s="14"/>
      <c r="U39" s="14"/>
      <c r="V39" s="14"/>
      <c r="W39" s="14"/>
    </row>
    <row r="40" spans="1:23" s="2" customFormat="1" ht="105.75" customHeight="1" x14ac:dyDescent="0.15">
      <c r="A40" s="553" t="s">
        <v>89</v>
      </c>
      <c r="B40" s="538"/>
      <c r="C40" s="539"/>
      <c r="D40" s="162" t="s">
        <v>90</v>
      </c>
      <c r="E40" s="162" t="s">
        <v>93</v>
      </c>
      <c r="F40" s="144" t="s">
        <v>84</v>
      </c>
      <c r="G40" s="162">
        <v>1</v>
      </c>
      <c r="H40" s="163" t="s">
        <v>56</v>
      </c>
      <c r="I40" s="163" t="s">
        <v>56</v>
      </c>
      <c r="J40" s="163" t="s">
        <v>56</v>
      </c>
      <c r="K40" s="163" t="s">
        <v>56</v>
      </c>
      <c r="L40" s="155"/>
      <c r="M40" s="155"/>
      <c r="N40" s="105"/>
      <c r="O40" s="104"/>
      <c r="P40" s="104"/>
      <c r="Q40" s="186"/>
      <c r="R40" s="15"/>
      <c r="S40" s="14"/>
      <c r="T40" s="14"/>
      <c r="U40" s="14"/>
      <c r="V40" s="14"/>
      <c r="W40" s="14"/>
    </row>
    <row r="41" spans="1:23" s="2" customFormat="1" ht="19.5" x14ac:dyDescent="0.15">
      <c r="A41" s="530" t="s">
        <v>113</v>
      </c>
      <c r="B41" s="531"/>
      <c r="C41" s="531"/>
      <c r="D41" s="531"/>
      <c r="E41" s="531"/>
      <c r="F41" s="531"/>
      <c r="G41" s="531"/>
      <c r="H41" s="531"/>
      <c r="I41" s="531"/>
      <c r="J41" s="531"/>
      <c r="K41" s="531"/>
      <c r="L41" s="531"/>
      <c r="M41" s="531"/>
      <c r="N41" s="531"/>
      <c r="O41" s="531"/>
      <c r="P41" s="531"/>
      <c r="Q41" s="532"/>
      <c r="R41" s="15"/>
      <c r="S41" s="14"/>
      <c r="T41" s="14"/>
      <c r="U41" s="14"/>
      <c r="V41" s="14"/>
      <c r="W41" s="14"/>
    </row>
    <row r="42" spans="1:23" s="94" customFormat="1" ht="108.75" customHeight="1" x14ac:dyDescent="0.15">
      <c r="A42" s="509" t="s">
        <v>225</v>
      </c>
      <c r="B42" s="509"/>
      <c r="C42" s="509"/>
      <c r="D42" s="425" t="s">
        <v>226</v>
      </c>
      <c r="E42" s="391" t="s">
        <v>108</v>
      </c>
      <c r="F42" s="150" t="s">
        <v>73</v>
      </c>
      <c r="G42" s="151">
        <v>1</v>
      </c>
      <c r="H42" s="512" t="s">
        <v>74</v>
      </c>
      <c r="I42" s="513"/>
      <c r="J42" s="513"/>
      <c r="K42" s="513"/>
      <c r="L42" s="155"/>
      <c r="M42" s="155"/>
      <c r="N42" s="105"/>
      <c r="O42" s="104"/>
      <c r="P42" s="104"/>
      <c r="Q42" s="186"/>
    </row>
    <row r="43" spans="1:23" s="94" customFormat="1" ht="92.25" customHeight="1" x14ac:dyDescent="0.15">
      <c r="A43" s="537" t="s">
        <v>196</v>
      </c>
      <c r="B43" s="538"/>
      <c r="C43" s="539"/>
      <c r="D43" s="415" t="s">
        <v>197</v>
      </c>
      <c r="E43" s="391" t="s">
        <v>108</v>
      </c>
      <c r="F43" s="150" t="s">
        <v>73</v>
      </c>
      <c r="G43" s="151">
        <v>1</v>
      </c>
      <c r="H43" s="512" t="s">
        <v>127</v>
      </c>
      <c r="I43" s="513"/>
      <c r="J43" s="513"/>
      <c r="K43" s="513"/>
      <c r="L43" s="155"/>
      <c r="M43" s="155"/>
      <c r="N43" s="105"/>
      <c r="O43" s="104"/>
      <c r="P43" s="104"/>
      <c r="Q43" s="186"/>
    </row>
    <row r="44" spans="1:23" s="94" customFormat="1" ht="99" customHeight="1" x14ac:dyDescent="0.15">
      <c r="A44" s="536" t="s">
        <v>77</v>
      </c>
      <c r="B44" s="534"/>
      <c r="C44" s="535"/>
      <c r="D44" s="162" t="s">
        <v>76</v>
      </c>
      <c r="E44" s="163" t="s">
        <v>58</v>
      </c>
      <c r="F44" s="144" t="s">
        <v>80</v>
      </c>
      <c r="G44" s="162">
        <v>1</v>
      </c>
      <c r="H44" s="512" t="s">
        <v>81</v>
      </c>
      <c r="I44" s="513"/>
      <c r="J44" s="513"/>
      <c r="K44" s="513"/>
      <c r="L44" s="155"/>
      <c r="M44" s="155"/>
      <c r="N44" s="105"/>
      <c r="O44" s="104"/>
      <c r="P44" s="104"/>
      <c r="Q44" s="186"/>
    </row>
    <row r="45" spans="1:23" s="2" customFormat="1" ht="19.5" x14ac:dyDescent="0.15">
      <c r="A45" s="530" t="s">
        <v>51</v>
      </c>
      <c r="B45" s="531"/>
      <c r="C45" s="531"/>
      <c r="D45" s="531"/>
      <c r="E45" s="531"/>
      <c r="F45" s="531"/>
      <c r="G45" s="531"/>
      <c r="H45" s="531"/>
      <c r="I45" s="531"/>
      <c r="J45" s="531"/>
      <c r="K45" s="531"/>
      <c r="L45" s="531"/>
      <c r="M45" s="531"/>
      <c r="N45" s="531"/>
      <c r="O45" s="531"/>
      <c r="P45" s="531"/>
      <c r="Q45" s="532"/>
      <c r="R45" s="15"/>
      <c r="S45" s="14"/>
      <c r="T45" s="14"/>
      <c r="U45" s="14"/>
      <c r="V45" s="14"/>
      <c r="W45" s="14"/>
    </row>
    <row r="46" spans="1:23" ht="153" customHeight="1" x14ac:dyDescent="0.15">
      <c r="A46" s="510" t="s">
        <v>170</v>
      </c>
      <c r="B46" s="510"/>
      <c r="C46" s="511"/>
      <c r="D46" s="258" t="s">
        <v>171</v>
      </c>
      <c r="E46" s="262" t="s">
        <v>93</v>
      </c>
      <c r="F46" s="402" t="s">
        <v>172</v>
      </c>
      <c r="G46" s="151">
        <v>1</v>
      </c>
      <c r="H46" s="512" t="s">
        <v>127</v>
      </c>
      <c r="I46" s="513"/>
      <c r="J46" s="513"/>
      <c r="K46" s="513"/>
      <c r="L46" s="155"/>
      <c r="M46" s="155"/>
      <c r="N46" s="105" t="s">
        <v>52</v>
      </c>
      <c r="O46" s="104"/>
      <c r="P46" s="104"/>
      <c r="Q46" s="186"/>
    </row>
    <row r="47" spans="1:23" ht="156" customHeight="1" x14ac:dyDescent="0.15">
      <c r="A47" s="500" t="s">
        <v>138</v>
      </c>
      <c r="B47" s="501"/>
      <c r="C47" s="502"/>
      <c r="D47" s="369" t="s">
        <v>139</v>
      </c>
      <c r="E47" s="220" t="s">
        <v>93</v>
      </c>
      <c r="F47" s="227" t="s">
        <v>140</v>
      </c>
      <c r="G47" s="162">
        <v>1</v>
      </c>
      <c r="H47" s="512" t="s">
        <v>127</v>
      </c>
      <c r="I47" s="513"/>
      <c r="J47" s="513"/>
      <c r="K47" s="513"/>
      <c r="L47" s="155"/>
      <c r="M47" s="155"/>
      <c r="N47" s="105"/>
      <c r="O47" s="104"/>
      <c r="P47" s="104"/>
      <c r="Q47" s="186"/>
    </row>
    <row r="48" spans="1:23" s="94" customFormat="1" ht="188.25" customHeight="1" x14ac:dyDescent="0.15">
      <c r="A48" s="550" t="s">
        <v>75</v>
      </c>
      <c r="B48" s="551"/>
      <c r="C48" s="552"/>
      <c r="D48" s="480" t="s">
        <v>276</v>
      </c>
      <c r="E48" s="163" t="s">
        <v>91</v>
      </c>
      <c r="F48" s="227" t="s">
        <v>92</v>
      </c>
      <c r="G48" s="162">
        <v>1</v>
      </c>
      <c r="H48" s="512" t="s">
        <v>127</v>
      </c>
      <c r="I48" s="513"/>
      <c r="J48" s="513"/>
      <c r="K48" s="513"/>
      <c r="L48" s="155"/>
      <c r="M48" s="155"/>
      <c r="N48" s="105" t="s">
        <v>52</v>
      </c>
      <c r="O48" s="104"/>
      <c r="P48" s="104"/>
      <c r="Q48" s="186"/>
    </row>
    <row r="49" spans="1:17" s="218" customFormat="1" ht="198" customHeight="1" x14ac:dyDescent="0.15">
      <c r="A49" s="540" t="s">
        <v>124</v>
      </c>
      <c r="B49" s="510"/>
      <c r="C49" s="511"/>
      <c r="D49" s="481" t="s">
        <v>277</v>
      </c>
      <c r="E49" s="345" t="s">
        <v>93</v>
      </c>
      <c r="F49" s="227" t="s">
        <v>92</v>
      </c>
      <c r="G49" s="162">
        <v>1</v>
      </c>
      <c r="H49" s="512" t="s">
        <v>127</v>
      </c>
      <c r="I49" s="513"/>
      <c r="J49" s="513"/>
      <c r="K49" s="513"/>
      <c r="L49" s="236"/>
      <c r="M49" s="236"/>
      <c r="N49" s="219"/>
      <c r="O49" s="235" t="s">
        <v>52</v>
      </c>
      <c r="P49" s="235"/>
      <c r="Q49" s="234"/>
    </row>
    <row r="50" spans="1:17" s="94" customFormat="1" ht="172.5" customHeight="1" x14ac:dyDescent="0.15">
      <c r="A50" s="510" t="s">
        <v>106</v>
      </c>
      <c r="B50" s="510"/>
      <c r="C50" s="511"/>
      <c r="D50" s="258" t="s">
        <v>107</v>
      </c>
      <c r="E50" s="262" t="s">
        <v>93</v>
      </c>
      <c r="F50" s="227" t="s">
        <v>141</v>
      </c>
      <c r="G50" s="162">
        <v>1</v>
      </c>
      <c r="H50" s="512" t="s">
        <v>127</v>
      </c>
      <c r="I50" s="513"/>
      <c r="J50" s="513"/>
      <c r="K50" s="513"/>
      <c r="L50" s="155"/>
      <c r="M50" s="155"/>
      <c r="N50" s="105"/>
      <c r="O50" s="104"/>
      <c r="P50" s="104"/>
      <c r="Q50" s="186"/>
    </row>
    <row r="51" spans="1:17" s="94" customFormat="1" ht="91.5" customHeight="1" x14ac:dyDescent="0.15">
      <c r="A51" s="533" t="s">
        <v>78</v>
      </c>
      <c r="B51" s="534"/>
      <c r="C51" s="535"/>
      <c r="D51" s="162"/>
      <c r="E51" s="163" t="s">
        <v>58</v>
      </c>
      <c r="F51" s="227"/>
      <c r="G51" s="162">
        <v>2</v>
      </c>
      <c r="H51" s="512"/>
      <c r="I51" s="513"/>
      <c r="J51" s="513"/>
      <c r="K51" s="513"/>
      <c r="L51" s="155"/>
      <c r="M51" s="155"/>
      <c r="N51" s="105"/>
      <c r="O51" s="104"/>
      <c r="P51" s="104"/>
      <c r="Q51" s="186"/>
    </row>
    <row r="52" spans="1:17" s="94" customFormat="1" ht="89.25" customHeight="1" x14ac:dyDescent="0.15">
      <c r="A52" s="536" t="s">
        <v>109</v>
      </c>
      <c r="B52" s="534"/>
      <c r="C52" s="535"/>
      <c r="D52" s="162"/>
      <c r="E52" s="163" t="s">
        <v>58</v>
      </c>
      <c r="F52" s="221"/>
      <c r="G52" s="162">
        <v>1</v>
      </c>
      <c r="H52" s="292"/>
      <c r="I52" s="292"/>
      <c r="J52" s="292"/>
      <c r="K52" s="292"/>
      <c r="L52" s="155"/>
      <c r="M52" s="155"/>
      <c r="N52" s="105"/>
      <c r="O52" s="104"/>
      <c r="P52" s="104"/>
      <c r="Q52" s="186"/>
    </row>
    <row r="53" spans="1:17" s="94" customFormat="1" ht="99.75" customHeight="1" x14ac:dyDescent="0.15">
      <c r="A53" s="533" t="s">
        <v>79</v>
      </c>
      <c r="B53" s="534"/>
      <c r="C53" s="535"/>
      <c r="D53" s="162"/>
      <c r="E53" s="163" t="s">
        <v>58</v>
      </c>
      <c r="F53" s="227"/>
      <c r="G53" s="162">
        <v>1</v>
      </c>
      <c r="H53" s="512"/>
      <c r="I53" s="513"/>
      <c r="J53" s="513"/>
      <c r="K53" s="513"/>
      <c r="L53" s="155"/>
      <c r="M53" s="155"/>
      <c r="N53" s="105"/>
      <c r="O53" s="104"/>
      <c r="P53" s="104"/>
      <c r="Q53" s="186"/>
    </row>
    <row r="54" spans="1:17" s="94" customFormat="1" ht="75" customHeight="1" thickBot="1" x14ac:dyDescent="0.2">
      <c r="A54" s="188"/>
      <c r="B54" s="189"/>
      <c r="C54" s="190"/>
      <c r="D54" s="100"/>
      <c r="E54" s="191" t="s">
        <v>58</v>
      </c>
      <c r="F54" s="228"/>
      <c r="G54" s="100">
        <v>1</v>
      </c>
      <c r="H54" s="528"/>
      <c r="I54" s="529"/>
      <c r="J54" s="529"/>
      <c r="K54" s="529"/>
      <c r="L54" s="101"/>
      <c r="M54" s="101"/>
      <c r="N54" s="192"/>
      <c r="O54" s="193"/>
      <c r="P54" s="193"/>
      <c r="Q54" s="194"/>
    </row>
    <row r="55" spans="1:17" s="10" customFormat="1" ht="15.75" x14ac:dyDescent="0.25">
      <c r="H55" s="19"/>
      <c r="I55" s="19"/>
      <c r="J55" s="19"/>
      <c r="K55" s="19"/>
    </row>
    <row r="56" spans="1:17" s="2" customFormat="1" ht="15.75" x14ac:dyDescent="0.25">
      <c r="H56" s="23"/>
      <c r="I56" s="23"/>
      <c r="J56" s="23"/>
      <c r="K56" s="23"/>
    </row>
    <row r="57" spans="1:17" s="1" customFormat="1" x14ac:dyDescent="0.15">
      <c r="H57" s="22"/>
      <c r="I57" s="22"/>
      <c r="J57" s="22"/>
      <c r="K57" s="22"/>
    </row>
    <row r="58" spans="1:17" s="1" customFormat="1" x14ac:dyDescent="0.15">
      <c r="H58" s="22"/>
      <c r="I58" s="22"/>
      <c r="J58" s="22"/>
      <c r="K58" s="22"/>
    </row>
  </sheetData>
  <mergeCells count="67">
    <mergeCell ref="U13:W13"/>
    <mergeCell ref="A12:Q12"/>
    <mergeCell ref="F10:G10"/>
    <mergeCell ref="A38:C38"/>
    <mergeCell ref="A39:C39"/>
    <mergeCell ref="A10:D10"/>
    <mergeCell ref="A14:C14"/>
    <mergeCell ref="A16:C16"/>
    <mergeCell ref="A32:C32"/>
    <mergeCell ref="A20:C20"/>
    <mergeCell ref="A24:C24"/>
    <mergeCell ref="A23:C23"/>
    <mergeCell ref="A21:C21"/>
    <mergeCell ref="A22:C22"/>
    <mergeCell ref="A27:C27"/>
    <mergeCell ref="F11:G11"/>
    <mergeCell ref="H49:K49"/>
    <mergeCell ref="C1:K1"/>
    <mergeCell ref="F7:G7"/>
    <mergeCell ref="F8:G8"/>
    <mergeCell ref="F6:G6"/>
    <mergeCell ref="A3:D3"/>
    <mergeCell ref="A6:D6"/>
    <mergeCell ref="A7:D7"/>
    <mergeCell ref="A8:D8"/>
    <mergeCell ref="E2:H2"/>
    <mergeCell ref="A34:C34"/>
    <mergeCell ref="A48:C48"/>
    <mergeCell ref="A44:C44"/>
    <mergeCell ref="A40:C40"/>
    <mergeCell ref="A41:Q41"/>
    <mergeCell ref="H44:K44"/>
    <mergeCell ref="H54:K54"/>
    <mergeCell ref="H53:K53"/>
    <mergeCell ref="A37:Q37"/>
    <mergeCell ref="A51:C51"/>
    <mergeCell ref="A53:C53"/>
    <mergeCell ref="A45:Q45"/>
    <mergeCell ref="H48:K48"/>
    <mergeCell ref="H42:K42"/>
    <mergeCell ref="H43:K43"/>
    <mergeCell ref="H51:K51"/>
    <mergeCell ref="A52:C52"/>
    <mergeCell ref="A43:C43"/>
    <mergeCell ref="A50:C50"/>
    <mergeCell ref="H50:K50"/>
    <mergeCell ref="A49:C49"/>
    <mergeCell ref="H47:K47"/>
    <mergeCell ref="H46:K46"/>
    <mergeCell ref="A9:D9"/>
    <mergeCell ref="A17:C17"/>
    <mergeCell ref="A15:C15"/>
    <mergeCell ref="A26:C26"/>
    <mergeCell ref="A25:C25"/>
    <mergeCell ref="A11:D11"/>
    <mergeCell ref="A18:C18"/>
    <mergeCell ref="A19:C19"/>
    <mergeCell ref="A47:C47"/>
    <mergeCell ref="A35:C35"/>
    <mergeCell ref="A36:C36"/>
    <mergeCell ref="A28:C28"/>
    <mergeCell ref="A29:C29"/>
    <mergeCell ref="A30:C30"/>
    <mergeCell ref="A31:C31"/>
    <mergeCell ref="A33:C33"/>
    <mergeCell ref="A42:C42"/>
    <mergeCell ref="A46:C46"/>
  </mergeCells>
  <phoneticPr fontId="66" type="noConversion"/>
  <printOptions horizontalCentered="1"/>
  <pageMargins left="0.23622047244094491" right="0.23622047244094491" top="0" bottom="0" header="0.31496062992125984" footer="0.31496062992125984"/>
  <pageSetup paperSize="9" scale="59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8"/>
  <sheetViews>
    <sheetView showGridLines="0" view="pageBreakPreview" zoomScale="65" zoomScaleNormal="85" zoomScaleSheetLayoutView="65" workbookViewId="0">
      <selection activeCell="H7" sqref="H7:L7"/>
    </sheetView>
  </sheetViews>
  <sheetFormatPr defaultColWidth="12" defaultRowHeight="11.25" x14ac:dyDescent="0.15"/>
  <cols>
    <col min="1" max="1" width="12.1640625" customWidth="1"/>
    <col min="2" max="2" width="22.6640625" customWidth="1"/>
    <col min="4" max="4" width="17" customWidth="1"/>
    <col min="5" max="5" width="16.5" customWidth="1"/>
    <col min="6" max="6" width="15.83203125" customWidth="1"/>
    <col min="8" max="8" width="26" customWidth="1"/>
    <col min="9" max="9" width="24.33203125" customWidth="1"/>
    <col min="11" max="11" width="22" customWidth="1"/>
    <col min="12" max="12" width="26.33203125" customWidth="1"/>
  </cols>
  <sheetData>
    <row r="1" spans="1:12" s="1" customFormat="1" ht="42.75" customHeight="1" thickBot="1" x14ac:dyDescent="0.2">
      <c r="A1" s="32"/>
      <c r="B1" s="29"/>
      <c r="C1" s="29"/>
      <c r="D1" s="28"/>
      <c r="E1" s="85" t="s">
        <v>15</v>
      </c>
      <c r="F1" s="29"/>
      <c r="G1" s="29"/>
      <c r="H1" s="29"/>
      <c r="I1" s="29"/>
      <c r="J1" s="31" t="str">
        <f>'TECHNICAL SHEET GARMENT'!J1</f>
        <v>WINTER 2018/19</v>
      </c>
      <c r="K1" s="29"/>
      <c r="L1" s="30"/>
    </row>
    <row r="2" spans="1:12" s="4" customFormat="1" ht="19.5" x14ac:dyDescent="0.15">
      <c r="A2" s="145" t="str">
        <f>'TECHNICAL SHEET GARMENT'!A2</f>
        <v>LFV11420</v>
      </c>
      <c r="B2" s="86"/>
      <c r="C2" s="86"/>
      <c r="D2" s="87"/>
      <c r="E2" s="86" t="str">
        <f>'TECHNICAL SHEET GARMENT'!D2:G2</f>
        <v>TRACK ZIP-IN JKT</v>
      </c>
      <c r="F2" s="86"/>
      <c r="G2" s="86"/>
      <c r="H2" s="86"/>
      <c r="I2" s="86"/>
      <c r="J2" s="86" t="s">
        <v>2</v>
      </c>
      <c r="K2" s="88" t="str">
        <f>'TECHNICAL SHEET GARMENT'!K2</f>
        <v>V1BULK</v>
      </c>
      <c r="L2" s="89"/>
    </row>
    <row r="3" spans="1:12" s="3" customFormat="1" ht="16.5" x14ac:dyDescent="0.15">
      <c r="A3" s="562" t="str">
        <f>'TECHNICAL SHEET GARMENT'!A3:I3</f>
        <v>FABRIC / SUPPLIER :  06302 / LIBOLON</v>
      </c>
      <c r="B3" s="563"/>
      <c r="C3" s="563"/>
      <c r="D3" s="563"/>
      <c r="E3" s="66"/>
      <c r="F3" s="66"/>
      <c r="G3" s="66"/>
      <c r="H3" s="66"/>
      <c r="I3" s="66"/>
      <c r="J3" s="66" t="s">
        <v>14</v>
      </c>
      <c r="K3" s="66"/>
      <c r="L3" s="117" t="str">
        <f>'TECHNICAL SHEET GARMENT'!L3</f>
        <v>Marjorie</v>
      </c>
    </row>
    <row r="4" spans="1:12" s="3" customFormat="1" ht="17.25" thickBot="1" x14ac:dyDescent="0.2">
      <c r="A4" s="143" t="s">
        <v>1</v>
      </c>
      <c r="B4" s="52">
        <f ca="1">'TECHNICAL SHEET GARMENT'!B4</f>
        <v>43119</v>
      </c>
      <c r="C4" s="69"/>
      <c r="D4" s="69"/>
      <c r="E4" s="69"/>
      <c r="F4" s="69"/>
      <c r="G4" s="69"/>
      <c r="H4" s="69"/>
      <c r="I4" s="69"/>
      <c r="J4" s="90" t="str">
        <f>'TECHNICAL SHEET GARMENT'!J4</f>
        <v xml:space="preserve">SUPPLIER : </v>
      </c>
      <c r="K4" s="69"/>
      <c r="L4" s="305" t="str">
        <f>'TECHNICAL SHEET GARMENT'!L4</f>
        <v>PRIMA CHANNEL</v>
      </c>
    </row>
    <row r="5" spans="1:12" s="3" customFormat="1" ht="20.25" thickBot="1" x14ac:dyDescent="0.2">
      <c r="A5" s="195" t="s">
        <v>13</v>
      </c>
      <c r="B5" s="174"/>
      <c r="C5" s="175"/>
      <c r="D5" s="175"/>
      <c r="E5" s="175"/>
      <c r="F5" s="84"/>
      <c r="G5" s="84"/>
      <c r="H5" s="196"/>
      <c r="I5" s="197" t="s">
        <v>6</v>
      </c>
      <c r="J5" s="198"/>
      <c r="K5" s="199"/>
      <c r="L5" s="200"/>
    </row>
    <row r="6" spans="1:12" s="1" customFormat="1" ht="183.75" customHeight="1" thickBot="1" x14ac:dyDescent="0.2">
      <c r="A6" s="560" t="s">
        <v>66</v>
      </c>
      <c r="B6" s="564"/>
      <c r="C6" s="564"/>
      <c r="D6" s="564"/>
      <c r="E6" s="564"/>
      <c r="F6" s="564"/>
      <c r="G6" s="565"/>
      <c r="H6" s="566" t="s">
        <v>137</v>
      </c>
      <c r="I6" s="567"/>
      <c r="J6" s="567"/>
      <c r="K6" s="567"/>
      <c r="L6" s="568"/>
    </row>
    <row r="7" spans="1:12" s="1" customFormat="1" ht="143.25" customHeight="1" thickBot="1" x14ac:dyDescent="0.2">
      <c r="A7" s="569" t="s">
        <v>67</v>
      </c>
      <c r="B7" s="570"/>
      <c r="C7" s="570"/>
      <c r="D7" s="570"/>
      <c r="E7" s="570"/>
      <c r="F7" s="570"/>
      <c r="G7" s="571"/>
      <c r="H7" s="566" t="s">
        <v>82</v>
      </c>
      <c r="I7" s="567"/>
      <c r="J7" s="567"/>
      <c r="K7" s="567"/>
      <c r="L7" s="568"/>
    </row>
    <row r="8" spans="1:12" s="1" customFormat="1" ht="109.5" customHeight="1" thickBot="1" x14ac:dyDescent="0.2">
      <c r="A8" s="560" t="s">
        <v>89</v>
      </c>
      <c r="B8" s="561"/>
      <c r="C8" s="561"/>
      <c r="D8" s="317"/>
      <c r="E8" s="317"/>
      <c r="F8" s="317"/>
      <c r="G8" s="318"/>
      <c r="H8" s="333" t="s">
        <v>123</v>
      </c>
      <c r="I8" s="319"/>
      <c r="J8" s="319"/>
      <c r="K8" s="319"/>
      <c r="L8" s="320"/>
    </row>
  </sheetData>
  <mergeCells count="6">
    <mergeCell ref="A8:C8"/>
    <mergeCell ref="A3:D3"/>
    <mergeCell ref="A6:G6"/>
    <mergeCell ref="H6:L6"/>
    <mergeCell ref="A7:G7"/>
    <mergeCell ref="H7:L7"/>
  </mergeCells>
  <phoneticPr fontId="6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43"/>
  <sheetViews>
    <sheetView showGridLines="0" view="pageBreakPreview" topLeftCell="C1" zoomScale="60" zoomScaleNormal="85" workbookViewId="0">
      <selection activeCell="J41" sqref="J41"/>
    </sheetView>
  </sheetViews>
  <sheetFormatPr defaultColWidth="12" defaultRowHeight="11.25" x14ac:dyDescent="0.15"/>
  <cols>
    <col min="1" max="1" width="5" style="106" customWidth="1"/>
    <col min="2" max="2" width="17.83203125" style="106" customWidth="1"/>
    <col min="3" max="3" width="20.33203125" style="106" customWidth="1"/>
    <col min="4" max="4" width="12" style="106"/>
    <col min="5" max="5" width="19.33203125" style="106" customWidth="1"/>
    <col min="6" max="6" width="76.5" style="106" bestFit="1" customWidth="1"/>
    <col min="7" max="7" width="21" style="106" customWidth="1"/>
    <col min="8" max="8" width="14.6640625" style="106" customWidth="1"/>
    <col min="9" max="9" width="12.6640625" style="106" bestFit="1" customWidth="1"/>
    <col min="10" max="10" width="15.5" style="106" bestFit="1" customWidth="1"/>
    <col min="11" max="11" width="12.6640625" style="106" bestFit="1" customWidth="1"/>
    <col min="12" max="12" width="15.83203125" style="106" customWidth="1"/>
    <col min="13" max="13" width="12.6640625" style="106" bestFit="1" customWidth="1"/>
    <col min="14" max="14" width="15.83203125" style="157" customWidth="1"/>
    <col min="15" max="16" width="12.6640625" style="106" customWidth="1"/>
    <col min="17" max="16384" width="12" style="106"/>
  </cols>
  <sheetData>
    <row r="1" spans="1:16" s="111" customFormat="1" ht="42.75" customHeight="1" thickBot="1" x14ac:dyDescent="0.2">
      <c r="A1" s="109"/>
      <c r="B1" s="110"/>
      <c r="C1" s="110"/>
      <c r="D1" s="495" t="s">
        <v>32</v>
      </c>
      <c r="E1" s="495"/>
      <c r="F1" s="495"/>
      <c r="G1" s="495"/>
      <c r="H1" s="495"/>
      <c r="I1" s="495"/>
      <c r="J1" s="495"/>
      <c r="K1" s="495"/>
      <c r="L1" s="482" t="str">
        <f>'TECHNICAL SHEET GARMENT'!J1</f>
        <v>WINTER 2018/19</v>
      </c>
      <c r="M1" s="482"/>
      <c r="N1" s="482"/>
      <c r="O1" s="483"/>
    </row>
    <row r="2" spans="1:16" s="4" customFormat="1" ht="21.75" customHeight="1" x14ac:dyDescent="0.15">
      <c r="A2" s="91"/>
      <c r="B2" s="88" t="str">
        <f>'TECHNICAL SHEET GARMENT'!A2</f>
        <v>LFV11420</v>
      </c>
      <c r="C2" s="86"/>
      <c r="D2" s="86"/>
      <c r="E2" s="412" t="str">
        <f>'TECHNICAL SHEET GARMENT'!E2:H2</f>
        <v>TRACK ZIP-IN JKT</v>
      </c>
      <c r="F2" s="573"/>
      <c r="G2" s="573"/>
      <c r="H2" s="573"/>
      <c r="I2" s="573"/>
      <c r="J2" s="86"/>
      <c r="K2" s="86"/>
      <c r="L2" s="86" t="s">
        <v>2</v>
      </c>
      <c r="M2" s="86"/>
      <c r="N2" s="295" t="str">
        <f>'TECHNICAL SHEET GARMENT'!K2</f>
        <v>V1BULK</v>
      </c>
      <c r="O2" s="308"/>
    </row>
    <row r="3" spans="1:16" s="3" customFormat="1" ht="21.75" customHeight="1" x14ac:dyDescent="0.15">
      <c r="A3" s="72"/>
      <c r="B3" s="572" t="str">
        <f>'TECHNICAL SHEET GARMENT'!A3</f>
        <v>FABRIC / SUPPLIER :  06302 / LIBOLON</v>
      </c>
      <c r="C3" s="572"/>
      <c r="D3" s="572"/>
      <c r="E3" s="572"/>
      <c r="F3" s="66"/>
      <c r="G3" s="66"/>
      <c r="H3" s="66"/>
      <c r="I3" s="66"/>
      <c r="J3" s="66"/>
      <c r="K3" s="66"/>
      <c r="L3" s="66" t="s">
        <v>14</v>
      </c>
      <c r="M3" s="73"/>
      <c r="N3" s="114" t="str">
        <f>'TECHNICAL SHEET GARMENT'!L3</f>
        <v>Marjorie</v>
      </c>
      <c r="O3" s="117"/>
    </row>
    <row r="4" spans="1:16" s="3" customFormat="1" ht="21.75" customHeight="1" thickBot="1" x14ac:dyDescent="0.2">
      <c r="A4" s="74"/>
      <c r="B4" s="170" t="s">
        <v>1</v>
      </c>
      <c r="C4" s="68">
        <f ca="1">'TECHNICAL SHEET GARMENT'!B4</f>
        <v>43119</v>
      </c>
      <c r="D4" s="69"/>
      <c r="E4" s="69"/>
      <c r="F4" s="69"/>
      <c r="G4" s="69"/>
      <c r="H4" s="69"/>
      <c r="I4" s="69"/>
      <c r="J4" s="69"/>
      <c r="K4" s="69"/>
      <c r="L4" s="90" t="str">
        <f>'TECHNICAL SHEET GARMENT'!J4</f>
        <v xml:space="preserve">SUPPLIER : </v>
      </c>
      <c r="M4" s="75"/>
      <c r="N4" s="307" t="str">
        <f>'TECHNICAL SHEET GARMENT'!L4</f>
        <v>PRIMA CHANNEL</v>
      </c>
      <c r="O4" s="305"/>
    </row>
    <row r="5" spans="1:16" s="111" customFormat="1" ht="16.5" x14ac:dyDescent="0.15">
      <c r="A5" s="131"/>
      <c r="B5" s="121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309"/>
    </row>
    <row r="6" spans="1:16" ht="17.25" thickBot="1" x14ac:dyDescent="0.3">
      <c r="A6" s="160"/>
      <c r="B6" s="26" t="s">
        <v>17</v>
      </c>
      <c r="C6" s="158"/>
      <c r="D6" s="158"/>
      <c r="E6" s="158"/>
      <c r="F6" s="158"/>
      <c r="G6" s="158"/>
      <c r="H6" s="398" t="s">
        <v>157</v>
      </c>
      <c r="I6" s="399"/>
      <c r="J6" s="158"/>
      <c r="K6" s="158"/>
      <c r="L6" s="158"/>
      <c r="M6" s="158"/>
      <c r="N6" s="158"/>
      <c r="O6" s="161"/>
      <c r="P6" s="107"/>
    </row>
    <row r="7" spans="1:16" ht="19.5" thickBot="1" x14ac:dyDescent="0.2">
      <c r="B7" s="574" t="s">
        <v>13</v>
      </c>
      <c r="C7" s="575"/>
      <c r="D7" s="575"/>
      <c r="E7" s="575"/>
      <c r="F7" s="575"/>
      <c r="G7" s="576"/>
      <c r="H7" s="577"/>
      <c r="I7" s="578"/>
      <c r="J7" s="578"/>
      <c r="K7" s="578"/>
      <c r="L7" s="578"/>
      <c r="M7" s="578"/>
      <c r="N7" s="578"/>
      <c r="O7" s="579"/>
    </row>
    <row r="8" spans="1:16" ht="26.25" x14ac:dyDescent="0.15">
      <c r="B8" s="372" t="s">
        <v>25</v>
      </c>
      <c r="C8" s="373"/>
      <c r="D8" s="373"/>
      <c r="E8" s="373"/>
      <c r="F8" s="373"/>
      <c r="G8" s="374" t="s">
        <v>18</v>
      </c>
      <c r="H8" s="618" t="s">
        <v>142</v>
      </c>
      <c r="I8" s="618" t="s">
        <v>8</v>
      </c>
      <c r="J8" s="618" t="s">
        <v>9</v>
      </c>
      <c r="K8" s="619" t="s">
        <v>10</v>
      </c>
      <c r="L8" s="620" t="s">
        <v>11</v>
      </c>
      <c r="M8" s="621" t="s">
        <v>12</v>
      </c>
      <c r="N8" s="622" t="s">
        <v>23</v>
      </c>
      <c r="O8" s="623" t="s">
        <v>143</v>
      </c>
    </row>
    <row r="9" spans="1:16" ht="31.5" x14ac:dyDescent="0.15">
      <c r="B9" s="375" t="s">
        <v>34</v>
      </c>
      <c r="C9" s="376" t="s">
        <v>144</v>
      </c>
      <c r="D9" s="377"/>
      <c r="E9" s="378"/>
      <c r="F9" s="649" t="s">
        <v>286</v>
      </c>
      <c r="G9" s="274" t="s">
        <v>21</v>
      </c>
      <c r="H9" s="633">
        <f>K9-5.4</f>
        <v>34.6</v>
      </c>
      <c r="I9" s="633">
        <f>K9-3.6</f>
        <v>36.4</v>
      </c>
      <c r="J9" s="634">
        <f>K9-1.8</f>
        <v>38.200000000000003</v>
      </c>
      <c r="K9" s="624">
        <v>40</v>
      </c>
      <c r="L9" s="634">
        <f>K9+1.8</f>
        <v>41.8</v>
      </c>
      <c r="M9" s="634">
        <f>K9+3.6</f>
        <v>43.6</v>
      </c>
      <c r="N9" s="634">
        <f>K9+5.4</f>
        <v>45.4</v>
      </c>
      <c r="O9" s="635">
        <f>K9+7.2</f>
        <v>47.2</v>
      </c>
    </row>
    <row r="10" spans="1:16" ht="31.5" x14ac:dyDescent="0.15">
      <c r="B10" s="379" t="s">
        <v>35</v>
      </c>
      <c r="C10" s="276" t="s">
        <v>19</v>
      </c>
      <c r="D10" s="263"/>
      <c r="E10" s="266"/>
      <c r="F10" s="650" t="s">
        <v>287</v>
      </c>
      <c r="G10" s="273" t="s">
        <v>20</v>
      </c>
      <c r="H10" s="636">
        <f>K10-9</f>
        <v>50</v>
      </c>
      <c r="I10" s="636">
        <f>SUM(K10-6)</f>
        <v>53</v>
      </c>
      <c r="J10" s="637">
        <f>SUM(K10-3)</f>
        <v>56</v>
      </c>
      <c r="K10" s="624">
        <v>59</v>
      </c>
      <c r="L10" s="637">
        <f>SUM(K10+3)</f>
        <v>62</v>
      </c>
      <c r="M10" s="634">
        <f>SUM(K10+6)</f>
        <v>65</v>
      </c>
      <c r="N10" s="634">
        <f>K10+9</f>
        <v>68</v>
      </c>
      <c r="O10" s="635">
        <f>K10+12</f>
        <v>71</v>
      </c>
    </row>
    <row r="11" spans="1:16" ht="31.5" x14ac:dyDescent="0.15">
      <c r="B11" s="379" t="s">
        <v>36</v>
      </c>
      <c r="C11" s="276" t="s">
        <v>145</v>
      </c>
      <c r="D11" s="263"/>
      <c r="E11" s="266"/>
      <c r="F11" s="650" t="s">
        <v>288</v>
      </c>
      <c r="G11" s="273" t="s">
        <v>20</v>
      </c>
      <c r="H11" s="636">
        <f>K11-9</f>
        <v>48</v>
      </c>
      <c r="I11" s="636">
        <f>SUM(K11-6)</f>
        <v>51</v>
      </c>
      <c r="J11" s="637">
        <f>SUM(K11-3)</f>
        <v>54</v>
      </c>
      <c r="K11" s="624">
        <v>57</v>
      </c>
      <c r="L11" s="637">
        <f>SUM(K11+3)</f>
        <v>60</v>
      </c>
      <c r="M11" s="634">
        <f>SUM(K11+6)</f>
        <v>63</v>
      </c>
      <c r="N11" s="634">
        <f>K11+9</f>
        <v>66</v>
      </c>
      <c r="O11" s="635">
        <f>K11+12</f>
        <v>69</v>
      </c>
    </row>
    <row r="12" spans="1:16" ht="31.5" x14ac:dyDescent="0.15">
      <c r="B12" s="379" t="s">
        <v>37</v>
      </c>
      <c r="C12" s="276" t="s">
        <v>146</v>
      </c>
      <c r="D12" s="263"/>
      <c r="E12" s="266"/>
      <c r="F12" s="650" t="s">
        <v>289</v>
      </c>
      <c r="G12" s="273" t="s">
        <v>20</v>
      </c>
      <c r="H12" s="636">
        <f>K12-9</f>
        <v>48</v>
      </c>
      <c r="I12" s="636">
        <f>SUM(K12-6)</f>
        <v>51</v>
      </c>
      <c r="J12" s="637">
        <f>SUM(K12-3)</f>
        <v>54</v>
      </c>
      <c r="K12" s="624">
        <v>57</v>
      </c>
      <c r="L12" s="637">
        <f>SUM(K12+3)</f>
        <v>60</v>
      </c>
      <c r="M12" s="634">
        <f>SUM(K12+6)</f>
        <v>63</v>
      </c>
      <c r="N12" s="634">
        <f>K12+9</f>
        <v>66</v>
      </c>
      <c r="O12" s="635">
        <f>K12+12</f>
        <v>69</v>
      </c>
    </row>
    <row r="13" spans="1:16" ht="31.5" x14ac:dyDescent="0.15">
      <c r="B13" s="380" t="s">
        <v>98</v>
      </c>
      <c r="C13" s="381" t="s">
        <v>100</v>
      </c>
      <c r="D13" s="382"/>
      <c r="E13" s="278"/>
      <c r="F13" s="647" t="s">
        <v>290</v>
      </c>
      <c r="G13" s="274" t="s">
        <v>20</v>
      </c>
      <c r="H13" s="633">
        <f>K13-4</f>
        <v>70</v>
      </c>
      <c r="I13" s="633">
        <f>SUM(K13-2)</f>
        <v>72</v>
      </c>
      <c r="J13" s="634">
        <f>SUM(K13)</f>
        <v>74</v>
      </c>
      <c r="K13" s="624">
        <v>74</v>
      </c>
      <c r="L13" s="634">
        <f>SUM(K13)</f>
        <v>74</v>
      </c>
      <c r="M13" s="634">
        <f>SUM(K13+2)</f>
        <v>76</v>
      </c>
      <c r="N13" s="634">
        <f>K13+4</f>
        <v>78</v>
      </c>
      <c r="O13" s="635">
        <f>K13+6</f>
        <v>80</v>
      </c>
    </row>
    <row r="14" spans="1:16" ht="31.5" x14ac:dyDescent="0.15">
      <c r="B14" s="279" t="s">
        <v>130</v>
      </c>
      <c r="C14" s="363" t="s">
        <v>131</v>
      </c>
      <c r="D14" s="278"/>
      <c r="E14" s="278"/>
      <c r="F14" s="647" t="s">
        <v>291</v>
      </c>
      <c r="G14" s="274" t="s">
        <v>132</v>
      </c>
      <c r="H14" s="633">
        <f>K14-2.25</f>
        <v>10.25</v>
      </c>
      <c r="I14" s="633">
        <f>SUM(K14-1.5)</f>
        <v>11</v>
      </c>
      <c r="J14" s="634">
        <f>SUM(K14-0.75)</f>
        <v>11.75</v>
      </c>
      <c r="K14" s="624">
        <v>12.5</v>
      </c>
      <c r="L14" s="634">
        <f>SUM(K14+0.75)</f>
        <v>13.25</v>
      </c>
      <c r="M14" s="634">
        <f>SUM(K14+1.5)</f>
        <v>14</v>
      </c>
      <c r="N14" s="634">
        <f>K14+2.25</f>
        <v>14.75</v>
      </c>
      <c r="O14" s="635">
        <f>K14+3</f>
        <v>15.5</v>
      </c>
    </row>
    <row r="15" spans="1:16" ht="31.5" x14ac:dyDescent="0.15">
      <c r="B15" s="364" t="s">
        <v>133</v>
      </c>
      <c r="C15" s="365" t="s">
        <v>147</v>
      </c>
      <c r="D15" s="366"/>
      <c r="E15" s="366"/>
      <c r="F15" s="648" t="s">
        <v>292</v>
      </c>
      <c r="G15" s="367" t="s">
        <v>132</v>
      </c>
      <c r="H15" s="633">
        <f>K15-2.25</f>
        <v>22.75</v>
      </c>
      <c r="I15" s="638">
        <f>SUM(K15-1.5)</f>
        <v>23.5</v>
      </c>
      <c r="J15" s="639">
        <f>SUM(K15-0.75)</f>
        <v>24.25</v>
      </c>
      <c r="K15" s="624">
        <v>25</v>
      </c>
      <c r="L15" s="639">
        <f>SUM(K15+0.75)</f>
        <v>25.75</v>
      </c>
      <c r="M15" s="639">
        <f>SUM(K15+1.5)</f>
        <v>26.5</v>
      </c>
      <c r="N15" s="639">
        <f>K15+2.25</f>
        <v>27.25</v>
      </c>
      <c r="O15" s="635">
        <f>K15+3</f>
        <v>28</v>
      </c>
    </row>
    <row r="16" spans="1:16" ht="31.5" x14ac:dyDescent="0.15">
      <c r="B16" s="379" t="s">
        <v>38</v>
      </c>
      <c r="C16" s="276" t="s">
        <v>24</v>
      </c>
      <c r="D16" s="263"/>
      <c r="E16" s="266"/>
      <c r="F16" s="650" t="s">
        <v>293</v>
      </c>
      <c r="G16" s="273" t="s">
        <v>21</v>
      </c>
      <c r="H16" s="636">
        <f>K16-3</f>
        <v>21.5</v>
      </c>
      <c r="I16" s="636">
        <f>SUM(K16-2)</f>
        <v>22.5</v>
      </c>
      <c r="J16" s="637">
        <f>SUM(K16-1)</f>
        <v>23.5</v>
      </c>
      <c r="K16" s="624">
        <v>24.5</v>
      </c>
      <c r="L16" s="637">
        <f>SUM(K16+1)</f>
        <v>25.5</v>
      </c>
      <c r="M16" s="637">
        <f>SUM(K16+2)</f>
        <v>26.5</v>
      </c>
      <c r="N16" s="637">
        <f>SUM(K16+3)</f>
        <v>27.5</v>
      </c>
      <c r="O16" s="640">
        <f>K16+4</f>
        <v>28.5</v>
      </c>
    </row>
    <row r="17" spans="2:15" ht="31.5" x14ac:dyDescent="0.15">
      <c r="B17" s="379" t="s">
        <v>39</v>
      </c>
      <c r="C17" s="276" t="s">
        <v>101</v>
      </c>
      <c r="D17" s="263"/>
      <c r="E17" s="266"/>
      <c r="F17" s="650" t="s">
        <v>294</v>
      </c>
      <c r="G17" s="273" t="s">
        <v>21</v>
      </c>
      <c r="H17" s="636">
        <f>K17-2.25</f>
        <v>17.25</v>
      </c>
      <c r="I17" s="636">
        <f>SUM(K17-1.5)</f>
        <v>18</v>
      </c>
      <c r="J17" s="637">
        <f>SUM(K17-0.75)</f>
        <v>18.75</v>
      </c>
      <c r="K17" s="624">
        <v>19.5</v>
      </c>
      <c r="L17" s="637">
        <f>SUM(K17+0.75)</f>
        <v>20.25</v>
      </c>
      <c r="M17" s="637">
        <f>SUM(K17+1.5)</f>
        <v>21</v>
      </c>
      <c r="N17" s="637">
        <f>SUM(K17+2.25)</f>
        <v>21.75</v>
      </c>
      <c r="O17" s="640">
        <f>K17+3</f>
        <v>22.5</v>
      </c>
    </row>
    <row r="18" spans="2:15" ht="31.5" x14ac:dyDescent="0.15">
      <c r="B18" s="379" t="s">
        <v>40</v>
      </c>
      <c r="C18" s="276" t="s">
        <v>148</v>
      </c>
      <c r="D18" s="263"/>
      <c r="E18" s="266"/>
      <c r="F18" s="650" t="s">
        <v>295</v>
      </c>
      <c r="G18" s="273" t="s">
        <v>21</v>
      </c>
      <c r="H18" s="636">
        <f>K18-1.8</f>
        <v>12.7</v>
      </c>
      <c r="I18" s="636">
        <f>SUM(K18-1.2)</f>
        <v>13.3</v>
      </c>
      <c r="J18" s="637">
        <f>SUM(K18-0.6)</f>
        <v>13.9</v>
      </c>
      <c r="K18" s="624">
        <v>14.5</v>
      </c>
      <c r="L18" s="637">
        <f>SUM(K18+0.6)</f>
        <v>15.1</v>
      </c>
      <c r="M18" s="637">
        <f>SUM(K18+1.2)</f>
        <v>15.7</v>
      </c>
      <c r="N18" s="637">
        <f>SUM(K18+1.8)</f>
        <v>16.3</v>
      </c>
      <c r="O18" s="640">
        <f>K18+2.4</f>
        <v>16.899999999999999</v>
      </c>
    </row>
    <row r="19" spans="2:15" ht="31.5" x14ac:dyDescent="0.15">
      <c r="B19" s="279" t="s">
        <v>41</v>
      </c>
      <c r="C19" s="281" t="s">
        <v>134</v>
      </c>
      <c r="D19" s="282"/>
      <c r="E19" s="283"/>
      <c r="F19" s="651" t="s">
        <v>296</v>
      </c>
      <c r="G19" s="274" t="s">
        <v>20</v>
      </c>
      <c r="H19" s="633">
        <f>K19-2.4</f>
        <v>64.599999999999994</v>
      </c>
      <c r="I19" s="633">
        <f>SUM(K19-1.6)</f>
        <v>65.400000000000006</v>
      </c>
      <c r="J19" s="634">
        <f>SUM(K19-0.8)</f>
        <v>66.2</v>
      </c>
      <c r="K19" s="624">
        <v>67</v>
      </c>
      <c r="L19" s="634">
        <f>SUM(K19+0.8)</f>
        <v>67.8</v>
      </c>
      <c r="M19" s="634">
        <f>SUM(K19+1.6)</f>
        <v>68.599999999999994</v>
      </c>
      <c r="N19" s="634">
        <f>SUM(K19+2.4)</f>
        <v>69.400000000000006</v>
      </c>
      <c r="O19" s="635">
        <f>K19+3.2</f>
        <v>70.2</v>
      </c>
    </row>
    <row r="20" spans="2:15" ht="31.5" x14ac:dyDescent="0.15">
      <c r="B20" s="383" t="s">
        <v>26</v>
      </c>
      <c r="C20" s="384"/>
      <c r="D20" s="384"/>
      <c r="E20" s="384"/>
      <c r="F20" s="652"/>
      <c r="G20" s="385"/>
      <c r="H20" s="625"/>
      <c r="I20" s="625"/>
      <c r="J20" s="625"/>
      <c r="K20" s="626"/>
      <c r="L20" s="625"/>
      <c r="M20" s="627"/>
      <c r="N20" s="628"/>
      <c r="O20" s="629"/>
    </row>
    <row r="21" spans="2:15" ht="31.5" x14ac:dyDescent="0.15">
      <c r="B21" s="375" t="s">
        <v>42</v>
      </c>
      <c r="C21" s="386" t="s">
        <v>149</v>
      </c>
      <c r="D21" s="377"/>
      <c r="E21" s="378"/>
      <c r="F21" s="649" t="s">
        <v>297</v>
      </c>
      <c r="G21" s="274" t="s">
        <v>21</v>
      </c>
      <c r="H21" s="633">
        <f>K21-5.4</f>
        <v>39.6</v>
      </c>
      <c r="I21" s="633">
        <f>K21-3.6</f>
        <v>41.4</v>
      </c>
      <c r="J21" s="634">
        <f>K21-1.8</f>
        <v>43.2</v>
      </c>
      <c r="K21" s="624">
        <v>45</v>
      </c>
      <c r="L21" s="634">
        <f>K21+1.8</f>
        <v>46.8</v>
      </c>
      <c r="M21" s="634">
        <f>K21+3.6</f>
        <v>48.6</v>
      </c>
      <c r="N21" s="634">
        <f>K21+5.4</f>
        <v>50.4</v>
      </c>
      <c r="O21" s="635">
        <f>K21+7.2</f>
        <v>52.2</v>
      </c>
    </row>
    <row r="22" spans="2:15" ht="31.5" x14ac:dyDescent="0.15">
      <c r="B22" s="334" t="s">
        <v>9</v>
      </c>
      <c r="C22" s="387" t="s">
        <v>22</v>
      </c>
      <c r="D22" s="282"/>
      <c r="E22" s="283"/>
      <c r="F22" s="651" t="s">
        <v>298</v>
      </c>
      <c r="G22" s="274" t="s">
        <v>20</v>
      </c>
      <c r="H22" s="633">
        <f>K22-4</f>
        <v>70</v>
      </c>
      <c r="I22" s="633">
        <f>SUM(K22-2)</f>
        <v>72</v>
      </c>
      <c r="J22" s="634">
        <f>SUM(K22)</f>
        <v>74</v>
      </c>
      <c r="K22" s="624">
        <v>74</v>
      </c>
      <c r="L22" s="634">
        <f>SUM(K22)</f>
        <v>74</v>
      </c>
      <c r="M22" s="634">
        <f>SUM(K22+2)</f>
        <v>76</v>
      </c>
      <c r="N22" s="634">
        <f>K22+4</f>
        <v>78</v>
      </c>
      <c r="O22" s="635">
        <f>K22+6</f>
        <v>80</v>
      </c>
    </row>
    <row r="23" spans="2:15" ht="31.5" x14ac:dyDescent="0.15">
      <c r="B23" s="383" t="s">
        <v>27</v>
      </c>
      <c r="C23" s="384"/>
      <c r="D23" s="384"/>
      <c r="E23" s="384"/>
      <c r="F23" s="652"/>
      <c r="G23" s="385"/>
      <c r="H23" s="625"/>
      <c r="I23" s="625"/>
      <c r="J23" s="625"/>
      <c r="K23" s="626"/>
      <c r="L23" s="625"/>
      <c r="M23" s="627"/>
      <c r="N23" s="628"/>
      <c r="O23" s="629"/>
    </row>
    <row r="24" spans="2:15" ht="31.5" x14ac:dyDescent="0.15">
      <c r="B24" s="265" t="s">
        <v>94</v>
      </c>
      <c r="C24" s="267" t="s">
        <v>95</v>
      </c>
      <c r="D24" s="272"/>
      <c r="E24" s="268"/>
      <c r="F24" s="653" t="s">
        <v>299</v>
      </c>
      <c r="G24" s="273" t="s">
        <v>20</v>
      </c>
      <c r="H24" s="636">
        <f>K24-1.8</f>
        <v>20.2</v>
      </c>
      <c r="I24" s="636">
        <f>SUM(K24-1.2)</f>
        <v>20.8</v>
      </c>
      <c r="J24" s="637">
        <f>SUM(K24-0.6)</f>
        <v>21.4</v>
      </c>
      <c r="K24" s="630">
        <v>22</v>
      </c>
      <c r="L24" s="637">
        <f>SUM(K24+0.6)</f>
        <v>22.6</v>
      </c>
      <c r="M24" s="634">
        <f>SUM(K24+1.2)</f>
        <v>23.2</v>
      </c>
      <c r="N24" s="634">
        <f>K24+1.8</f>
        <v>23.8</v>
      </c>
      <c r="O24" s="635">
        <f>K24+2.4</f>
        <v>24.4</v>
      </c>
    </row>
    <row r="25" spans="2:15" ht="31.5" x14ac:dyDescent="0.15">
      <c r="B25" s="265" t="s">
        <v>96</v>
      </c>
      <c r="C25" s="267" t="s">
        <v>97</v>
      </c>
      <c r="D25" s="272"/>
      <c r="E25" s="268"/>
      <c r="F25" s="653" t="s">
        <v>300</v>
      </c>
      <c r="G25" s="273" t="s">
        <v>20</v>
      </c>
      <c r="H25" s="636">
        <f>K25-0.9</f>
        <v>8.1</v>
      </c>
      <c r="I25" s="636">
        <f>SUM(K25-0.6)</f>
        <v>8.4</v>
      </c>
      <c r="J25" s="637">
        <f>SUM(K25-0.3)</f>
        <v>8.6999999999999993</v>
      </c>
      <c r="K25" s="630">
        <v>9</v>
      </c>
      <c r="L25" s="637">
        <f>SUM(K25+0.3)</f>
        <v>9.3000000000000007</v>
      </c>
      <c r="M25" s="634">
        <f>SUM(K25+0.6)</f>
        <v>9.6</v>
      </c>
      <c r="N25" s="634">
        <f>K25+0.9</f>
        <v>9.9</v>
      </c>
      <c r="O25" s="635">
        <f>K25+1.2</f>
        <v>10.199999999999999</v>
      </c>
    </row>
    <row r="26" spans="2:15" ht="31.5" x14ac:dyDescent="0.15">
      <c r="B26" s="265" t="s">
        <v>43</v>
      </c>
      <c r="C26" s="267" t="s">
        <v>150</v>
      </c>
      <c r="D26" s="272"/>
      <c r="E26" s="268"/>
      <c r="F26" s="653" t="s">
        <v>301</v>
      </c>
      <c r="G26" s="273" t="s">
        <v>20</v>
      </c>
      <c r="H26" s="636">
        <f>K26-4.5</f>
        <v>51.5</v>
      </c>
      <c r="I26" s="636">
        <f>SUM(K26-3)</f>
        <v>53</v>
      </c>
      <c r="J26" s="637">
        <f>SUM(K26-1.5)</f>
        <v>54.5</v>
      </c>
      <c r="K26" s="630">
        <v>56</v>
      </c>
      <c r="L26" s="637">
        <f>SUM(K26+1.5)</f>
        <v>57.5</v>
      </c>
      <c r="M26" s="637">
        <f>SUM(K26+3)</f>
        <v>59</v>
      </c>
      <c r="N26" s="637">
        <f>SUM(K26+4.5)</f>
        <v>60.5</v>
      </c>
      <c r="O26" s="640">
        <f>K26+6</f>
        <v>62</v>
      </c>
    </row>
    <row r="27" spans="2:15" ht="31.5" x14ac:dyDescent="0.15">
      <c r="B27" s="265" t="s">
        <v>45</v>
      </c>
      <c r="C27" s="277" t="s">
        <v>46</v>
      </c>
      <c r="D27" s="263"/>
      <c r="E27" s="266"/>
      <c r="F27" s="650" t="s">
        <v>302</v>
      </c>
      <c r="G27" s="273" t="s">
        <v>20</v>
      </c>
      <c r="H27" s="636">
        <f>K27-4.5</f>
        <v>50.5</v>
      </c>
      <c r="I27" s="636">
        <f>SUM(K27-3)</f>
        <v>52</v>
      </c>
      <c r="J27" s="637">
        <f>SUM(K27-1.5)</f>
        <v>53.5</v>
      </c>
      <c r="K27" s="630">
        <v>55</v>
      </c>
      <c r="L27" s="637">
        <f>SUM(K27+1.5)</f>
        <v>56.5</v>
      </c>
      <c r="M27" s="637">
        <f>SUM(K27+3)</f>
        <v>58</v>
      </c>
      <c r="N27" s="637">
        <f>SUM(K27+4.5)</f>
        <v>59.5</v>
      </c>
      <c r="O27" s="640">
        <f>K27+6</f>
        <v>61</v>
      </c>
    </row>
    <row r="28" spans="2:15" ht="31.5" x14ac:dyDescent="0.15">
      <c r="B28" s="265" t="s">
        <v>47</v>
      </c>
      <c r="C28" s="277" t="s">
        <v>151</v>
      </c>
      <c r="D28" s="263"/>
      <c r="E28" s="266"/>
      <c r="F28" s="650" t="s">
        <v>303</v>
      </c>
      <c r="G28" s="273" t="s">
        <v>21</v>
      </c>
      <c r="H28" s="641">
        <f t="shared" ref="H28:J29" si="0">I28</f>
        <v>9</v>
      </c>
      <c r="I28" s="641">
        <f t="shared" si="0"/>
        <v>9</v>
      </c>
      <c r="J28" s="641">
        <f t="shared" si="0"/>
        <v>9</v>
      </c>
      <c r="K28" s="630">
        <v>9</v>
      </c>
      <c r="L28" s="641">
        <f t="shared" ref="L28:O29" si="1">K28</f>
        <v>9</v>
      </c>
      <c r="M28" s="641">
        <f t="shared" si="1"/>
        <v>9</v>
      </c>
      <c r="N28" s="641">
        <f t="shared" si="1"/>
        <v>9</v>
      </c>
      <c r="O28" s="642">
        <f t="shared" si="1"/>
        <v>9</v>
      </c>
    </row>
    <row r="29" spans="2:15" ht="31.5" x14ac:dyDescent="0.15">
      <c r="B29" s="275" t="s">
        <v>48</v>
      </c>
      <c r="C29" s="264" t="s">
        <v>33</v>
      </c>
      <c r="D29" s="269"/>
      <c r="E29" s="270"/>
      <c r="F29" s="654" t="s">
        <v>304</v>
      </c>
      <c r="G29" s="273" t="s">
        <v>21</v>
      </c>
      <c r="H29" s="641">
        <f t="shared" si="0"/>
        <v>9</v>
      </c>
      <c r="I29" s="641">
        <f t="shared" si="0"/>
        <v>9</v>
      </c>
      <c r="J29" s="641">
        <f t="shared" si="0"/>
        <v>9</v>
      </c>
      <c r="K29" s="630">
        <v>9</v>
      </c>
      <c r="L29" s="641">
        <f t="shared" si="1"/>
        <v>9</v>
      </c>
      <c r="M29" s="641">
        <f t="shared" si="1"/>
        <v>9</v>
      </c>
      <c r="N29" s="641">
        <f t="shared" si="1"/>
        <v>9</v>
      </c>
      <c r="O29" s="642">
        <f t="shared" si="1"/>
        <v>9</v>
      </c>
    </row>
    <row r="30" spans="2:15" ht="31.5" x14ac:dyDescent="0.15">
      <c r="B30" s="383" t="s">
        <v>30</v>
      </c>
      <c r="C30" s="384"/>
      <c r="D30" s="384"/>
      <c r="E30" s="384"/>
      <c r="F30" s="652"/>
      <c r="G30" s="385"/>
      <c r="H30" s="625"/>
      <c r="I30" s="625"/>
      <c r="J30" s="625"/>
      <c r="K30" s="626"/>
      <c r="L30" s="625"/>
      <c r="M30" s="627"/>
      <c r="N30" s="628"/>
      <c r="O30" s="629"/>
    </row>
    <row r="31" spans="2:15" ht="31.5" x14ac:dyDescent="0.15">
      <c r="B31" s="265" t="s">
        <v>49</v>
      </c>
      <c r="C31" s="267" t="s">
        <v>29</v>
      </c>
      <c r="D31" s="272"/>
      <c r="E31" s="268"/>
      <c r="F31" s="653" t="s">
        <v>305</v>
      </c>
      <c r="G31" s="273" t="s">
        <v>20</v>
      </c>
      <c r="H31" s="636">
        <f>K31-1.8</f>
        <v>48.2</v>
      </c>
      <c r="I31" s="636">
        <f>SUM(K31-1.2)</f>
        <v>48.8</v>
      </c>
      <c r="J31" s="637">
        <f>SUM(K31-0.6)</f>
        <v>49.4</v>
      </c>
      <c r="K31" s="630">
        <v>50</v>
      </c>
      <c r="L31" s="637">
        <f>SUM(K31+0.6)</f>
        <v>50.6</v>
      </c>
      <c r="M31" s="634">
        <f>SUM(K31+1.2)</f>
        <v>51.2</v>
      </c>
      <c r="N31" s="634">
        <f>K31+1.8</f>
        <v>51.8</v>
      </c>
      <c r="O31" s="635">
        <f>K31+2.4</f>
        <v>52.4</v>
      </c>
    </row>
    <row r="32" spans="2:15" ht="31.5" x14ac:dyDescent="0.15">
      <c r="B32" s="265" t="s">
        <v>50</v>
      </c>
      <c r="C32" s="277" t="s">
        <v>110</v>
      </c>
      <c r="D32" s="263"/>
      <c r="E32" s="266"/>
      <c r="F32" s="650" t="s">
        <v>306</v>
      </c>
      <c r="G32" s="273" t="s">
        <v>21</v>
      </c>
      <c r="H32" s="636">
        <f>K32-2.1</f>
        <v>22.9</v>
      </c>
      <c r="I32" s="636">
        <f>SUM(K32-1.4)</f>
        <v>23.6</v>
      </c>
      <c r="J32" s="637">
        <f>SUM(K32-0.7)</f>
        <v>24.3</v>
      </c>
      <c r="K32" s="630">
        <v>25</v>
      </c>
      <c r="L32" s="637">
        <f>SUM(K32+0.7)</f>
        <v>25.7</v>
      </c>
      <c r="M32" s="637">
        <f>SUM(K32+1.4)</f>
        <v>26.4</v>
      </c>
      <c r="N32" s="637">
        <f>K32+2.1</f>
        <v>27.1</v>
      </c>
      <c r="O32" s="640">
        <f>K32+2.7</f>
        <v>27.7</v>
      </c>
    </row>
    <row r="33" spans="2:15" ht="31.5" x14ac:dyDescent="0.15">
      <c r="B33" s="275" t="s">
        <v>118</v>
      </c>
      <c r="C33" s="264" t="s">
        <v>119</v>
      </c>
      <c r="D33" s="269"/>
      <c r="E33" s="270"/>
      <c r="F33" s="654" t="s">
        <v>307</v>
      </c>
      <c r="G33" s="316" t="s">
        <v>21</v>
      </c>
      <c r="H33" s="636">
        <f t="shared" ref="H33:I34" si="2">SUM(J33)</f>
        <v>34</v>
      </c>
      <c r="I33" s="636">
        <f t="shared" si="2"/>
        <v>34</v>
      </c>
      <c r="J33" s="637">
        <f>SUM(K33)</f>
        <v>34</v>
      </c>
      <c r="K33" s="630">
        <v>34</v>
      </c>
      <c r="L33" s="637">
        <f>SUM(K33+0.45)</f>
        <v>34.450000000000003</v>
      </c>
      <c r="M33" s="634">
        <f>SUM(K33+0.9)</f>
        <v>34.9</v>
      </c>
      <c r="N33" s="634">
        <f>K33+1.35</f>
        <v>35.35</v>
      </c>
      <c r="O33" s="635">
        <f>K33+1.8</f>
        <v>35.799999999999997</v>
      </c>
    </row>
    <row r="34" spans="2:15" ht="31.5" x14ac:dyDescent="0.15">
      <c r="B34" s="265" t="s">
        <v>102</v>
      </c>
      <c r="C34" s="276" t="s">
        <v>103</v>
      </c>
      <c r="D34" s="263"/>
      <c r="E34" s="266"/>
      <c r="F34" s="655" t="s">
        <v>308</v>
      </c>
      <c r="G34" s="273" t="s">
        <v>21</v>
      </c>
      <c r="H34" s="636">
        <f t="shared" si="2"/>
        <v>36</v>
      </c>
      <c r="I34" s="636">
        <f t="shared" si="2"/>
        <v>36</v>
      </c>
      <c r="J34" s="637">
        <f>SUM(K34)</f>
        <v>36</v>
      </c>
      <c r="K34" s="630">
        <v>36</v>
      </c>
      <c r="L34" s="637">
        <f>SUM(K34+0.45)</f>
        <v>36.450000000000003</v>
      </c>
      <c r="M34" s="634">
        <f>SUM(K34+0.9)</f>
        <v>36.9</v>
      </c>
      <c r="N34" s="634">
        <f>K34+1.35</f>
        <v>37.35</v>
      </c>
      <c r="O34" s="635">
        <f>K34+1.8</f>
        <v>37.799999999999997</v>
      </c>
    </row>
    <row r="35" spans="2:15" ht="31.5" x14ac:dyDescent="0.15">
      <c r="B35" s="388" t="s">
        <v>152</v>
      </c>
      <c r="C35" s="389"/>
      <c r="D35" s="389"/>
      <c r="E35" s="389"/>
      <c r="F35" s="656"/>
      <c r="G35" s="390"/>
      <c r="H35" s="643"/>
      <c r="I35" s="625"/>
      <c r="J35" s="625"/>
      <c r="K35" s="626"/>
      <c r="L35" s="625"/>
      <c r="M35" s="627"/>
      <c r="N35" s="631"/>
      <c r="O35" s="632"/>
    </row>
    <row r="36" spans="2:15" ht="31.5" x14ac:dyDescent="0.15">
      <c r="B36" s="375" t="s">
        <v>104</v>
      </c>
      <c r="C36" s="386" t="s">
        <v>105</v>
      </c>
      <c r="D36" s="377"/>
      <c r="E36" s="378"/>
      <c r="F36" s="649" t="s">
        <v>309</v>
      </c>
      <c r="G36" s="274" t="s">
        <v>21</v>
      </c>
      <c r="H36" s="633">
        <f>K36-4</f>
        <v>70</v>
      </c>
      <c r="I36" s="633">
        <f>SUM(K36-2)</f>
        <v>72</v>
      </c>
      <c r="J36" s="634">
        <f>SUM(K36)</f>
        <v>74</v>
      </c>
      <c r="K36" s="624">
        <v>74</v>
      </c>
      <c r="L36" s="634">
        <f>SUM(K36)</f>
        <v>74</v>
      </c>
      <c r="M36" s="634">
        <f>SUM(K36+2)</f>
        <v>76</v>
      </c>
      <c r="N36" s="634">
        <f>K36+4</f>
        <v>78</v>
      </c>
      <c r="O36" s="635">
        <f>K36+6</f>
        <v>80</v>
      </c>
    </row>
    <row r="37" spans="2:15" s="157" customFormat="1" ht="31.5" x14ac:dyDescent="0.15">
      <c r="B37" s="375"/>
      <c r="C37" s="386" t="s">
        <v>186</v>
      </c>
      <c r="D37" s="377"/>
      <c r="E37" s="378"/>
      <c r="F37" s="653" t="s">
        <v>310</v>
      </c>
      <c r="G37" s="274" t="s">
        <v>21</v>
      </c>
      <c r="H37" s="633">
        <f>K37-4</f>
        <v>66</v>
      </c>
      <c r="I37" s="633">
        <f>SUM(K37-2)</f>
        <v>68</v>
      </c>
      <c r="J37" s="634">
        <f>SUM(K37)</f>
        <v>70</v>
      </c>
      <c r="K37" s="624">
        <v>70</v>
      </c>
      <c r="L37" s="634">
        <f>SUM(K37)</f>
        <v>70</v>
      </c>
      <c r="M37" s="634">
        <f>SUM(K37+2)</f>
        <v>72</v>
      </c>
      <c r="N37" s="634">
        <f>K37+4</f>
        <v>74</v>
      </c>
      <c r="O37" s="635">
        <f>K37+6</f>
        <v>76</v>
      </c>
    </row>
    <row r="38" spans="2:15" ht="31.5" x14ac:dyDescent="0.15">
      <c r="B38" s="265" t="s">
        <v>153</v>
      </c>
      <c r="C38" s="267" t="s">
        <v>154</v>
      </c>
      <c r="D38" s="272"/>
      <c r="E38" s="268"/>
      <c r="F38" s="655" t="s">
        <v>311</v>
      </c>
      <c r="G38" s="273" t="s">
        <v>21</v>
      </c>
      <c r="H38" s="644">
        <f>K38-1</f>
        <v>23</v>
      </c>
      <c r="I38" s="644">
        <f>SUM(K38-1)</f>
        <v>23</v>
      </c>
      <c r="J38" s="644">
        <f>K38</f>
        <v>24</v>
      </c>
      <c r="K38" s="624">
        <v>24</v>
      </c>
      <c r="L38" s="644">
        <f>K38</f>
        <v>24</v>
      </c>
      <c r="M38" s="645">
        <f>SUM(K38+1)</f>
        <v>25</v>
      </c>
      <c r="N38" s="644">
        <f>SUM(K38+1)</f>
        <v>25</v>
      </c>
      <c r="O38" s="646">
        <f>K38+2</f>
        <v>26</v>
      </c>
    </row>
    <row r="39" spans="2:15" s="157" customFormat="1" ht="31.5" x14ac:dyDescent="0.15">
      <c r="B39" s="375" t="s">
        <v>155</v>
      </c>
      <c r="C39" s="386" t="s">
        <v>156</v>
      </c>
      <c r="D39" s="377"/>
      <c r="E39" s="378"/>
      <c r="F39" s="653" t="s">
        <v>312</v>
      </c>
      <c r="G39" s="274" t="s">
        <v>21</v>
      </c>
      <c r="H39" s="633">
        <f>K39-1</f>
        <v>15</v>
      </c>
      <c r="I39" s="633">
        <f>SUM(K39-1)</f>
        <v>15</v>
      </c>
      <c r="J39" s="634">
        <f>K39</f>
        <v>16</v>
      </c>
      <c r="K39" s="624">
        <v>16</v>
      </c>
      <c r="L39" s="634">
        <f>K39</f>
        <v>16</v>
      </c>
      <c r="M39" s="634">
        <f>SUM(K39+1)</f>
        <v>17</v>
      </c>
      <c r="N39" s="634">
        <f>SUM(K39+1)</f>
        <v>17</v>
      </c>
      <c r="O39" s="635">
        <f>K39+2</f>
        <v>18</v>
      </c>
    </row>
    <row r="40" spans="2:15" s="157" customFormat="1" ht="32.25" x14ac:dyDescent="0.15">
      <c r="B40" s="375"/>
      <c r="C40" s="386"/>
      <c r="D40" s="377"/>
      <c r="E40" s="378"/>
      <c r="F40" s="657" t="s">
        <v>313</v>
      </c>
      <c r="G40" s="274"/>
      <c r="H40" s="633">
        <f>H38+3</f>
        <v>26</v>
      </c>
      <c r="I40" s="633">
        <f t="shared" ref="I40:O40" si="3">I38+3</f>
        <v>26</v>
      </c>
      <c r="J40" s="633">
        <f t="shared" si="3"/>
        <v>27</v>
      </c>
      <c r="K40" s="633">
        <f t="shared" si="3"/>
        <v>27</v>
      </c>
      <c r="L40" s="633">
        <f t="shared" si="3"/>
        <v>27</v>
      </c>
      <c r="M40" s="633">
        <f t="shared" si="3"/>
        <v>28</v>
      </c>
      <c r="N40" s="633">
        <f t="shared" si="3"/>
        <v>28</v>
      </c>
      <c r="O40" s="633">
        <f t="shared" si="3"/>
        <v>29</v>
      </c>
    </row>
    <row r="41" spans="2:15" s="157" customFormat="1" ht="32.25" x14ac:dyDescent="0.15">
      <c r="B41" s="375"/>
      <c r="C41" s="386"/>
      <c r="D41" s="377"/>
      <c r="E41" s="378"/>
      <c r="F41" s="657" t="s">
        <v>314</v>
      </c>
      <c r="G41" s="274"/>
      <c r="H41" s="633">
        <f>H39-1</f>
        <v>14</v>
      </c>
      <c r="I41" s="633">
        <f t="shared" ref="I41:O41" si="4">I39-1</f>
        <v>14</v>
      </c>
      <c r="J41" s="633">
        <f t="shared" si="4"/>
        <v>15</v>
      </c>
      <c r="K41" s="633">
        <f t="shared" si="4"/>
        <v>15</v>
      </c>
      <c r="L41" s="633">
        <f t="shared" si="4"/>
        <v>15</v>
      </c>
      <c r="M41" s="633">
        <f t="shared" si="4"/>
        <v>16</v>
      </c>
      <c r="N41" s="633">
        <f t="shared" si="4"/>
        <v>16</v>
      </c>
      <c r="O41" s="633">
        <f t="shared" si="4"/>
        <v>17</v>
      </c>
    </row>
    <row r="42" spans="2:15" s="157" customFormat="1" ht="32.25" x14ac:dyDescent="0.15">
      <c r="B42" s="375"/>
      <c r="C42" s="386"/>
      <c r="D42" s="377"/>
      <c r="E42" s="378"/>
      <c r="F42" s="657" t="s">
        <v>315</v>
      </c>
      <c r="G42" s="274"/>
      <c r="H42" s="633">
        <v>18</v>
      </c>
      <c r="I42" s="633">
        <v>18</v>
      </c>
      <c r="J42" s="633">
        <v>18</v>
      </c>
      <c r="K42" s="633">
        <v>18</v>
      </c>
      <c r="L42" s="633">
        <v>18</v>
      </c>
      <c r="M42" s="633">
        <v>18</v>
      </c>
      <c r="N42" s="633">
        <v>18</v>
      </c>
      <c r="O42" s="633">
        <v>18</v>
      </c>
    </row>
    <row r="43" spans="2:15" s="157" customFormat="1" ht="32.25" thickBot="1" x14ac:dyDescent="0.2">
      <c r="B43" s="392"/>
      <c r="C43" s="393"/>
      <c r="D43" s="394"/>
      <c r="E43" s="395"/>
      <c r="F43" s="655" t="s">
        <v>316</v>
      </c>
      <c r="G43" s="396"/>
      <c r="H43" s="633">
        <f>H42+3</f>
        <v>21</v>
      </c>
      <c r="I43" s="633">
        <f t="shared" ref="I43:O43" si="5">I42+3</f>
        <v>21</v>
      </c>
      <c r="J43" s="633">
        <f t="shared" si="5"/>
        <v>21</v>
      </c>
      <c r="K43" s="633">
        <f t="shared" si="5"/>
        <v>21</v>
      </c>
      <c r="L43" s="633">
        <f t="shared" si="5"/>
        <v>21</v>
      </c>
      <c r="M43" s="633">
        <f t="shared" si="5"/>
        <v>21</v>
      </c>
      <c r="N43" s="633">
        <f t="shared" si="5"/>
        <v>21</v>
      </c>
      <c r="O43" s="633">
        <f t="shared" si="5"/>
        <v>21</v>
      </c>
    </row>
  </sheetData>
  <sheetProtection formatRows="0" insertColumns="0" deleteColumns="0" deleteRows="0"/>
  <mergeCells count="6">
    <mergeCell ref="D1:K1"/>
    <mergeCell ref="L1:O1"/>
    <mergeCell ref="B3:E3"/>
    <mergeCell ref="F2:I2"/>
    <mergeCell ref="B7:G7"/>
    <mergeCell ref="H7:O7"/>
  </mergeCells>
  <phoneticPr fontId="66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46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44"/>
  <sheetViews>
    <sheetView showGridLines="0" view="pageBreakPreview" zoomScale="64" zoomScaleNormal="85" zoomScaleSheetLayoutView="64" workbookViewId="0">
      <selection activeCell="A3" sqref="A3:E3"/>
    </sheetView>
  </sheetViews>
  <sheetFormatPr defaultColWidth="12" defaultRowHeight="11.25" x14ac:dyDescent="0.1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21.5" customWidth="1"/>
    <col min="14" max="16" width="12.6640625" customWidth="1"/>
  </cols>
  <sheetData>
    <row r="1" spans="1:13" s="1" customFormat="1" ht="42.75" customHeight="1" thickBot="1" x14ac:dyDescent="0.2">
      <c r="A1" s="32"/>
      <c r="B1" s="29"/>
      <c r="C1" s="495" t="s">
        <v>31</v>
      </c>
      <c r="D1" s="495"/>
      <c r="E1" s="495"/>
      <c r="F1" s="495"/>
      <c r="G1" s="495"/>
      <c r="H1" s="495"/>
      <c r="I1" s="495"/>
      <c r="J1" s="495"/>
      <c r="K1" s="31" t="str">
        <f>'TECHNICAL SHEET GARMENT'!J1</f>
        <v>WINTER 2018/19</v>
      </c>
      <c r="L1" s="29"/>
      <c r="M1" s="30"/>
    </row>
    <row r="2" spans="1:13" s="4" customFormat="1" ht="19.5" x14ac:dyDescent="0.15">
      <c r="A2" s="413" t="str">
        <f>'TECHNICAL SHEET GARMENT'!A2</f>
        <v>LFV11420</v>
      </c>
      <c r="B2" s="414"/>
      <c r="C2" s="414"/>
      <c r="D2" s="414"/>
      <c r="E2" s="414" t="str">
        <f>'TECHNICAL SHEET GARMENT'!E2:H2</f>
        <v>TRACK ZIP-IN JKT</v>
      </c>
      <c r="F2" s="414"/>
      <c r="G2" s="414"/>
      <c r="H2" s="414"/>
      <c r="I2" s="414"/>
      <c r="J2" s="414"/>
      <c r="K2" s="414"/>
      <c r="L2" s="120" t="s">
        <v>2</v>
      </c>
      <c r="M2" s="92" t="str">
        <f>'TECHNICAL SHEET GARMENT'!K2</f>
        <v>V1BULK</v>
      </c>
    </row>
    <row r="3" spans="1:13" s="3" customFormat="1" ht="19.5" x14ac:dyDescent="0.15">
      <c r="A3" s="581" t="str">
        <f>'TECHNICAL SHEET GARMENT'!A3:I3</f>
        <v>FABRIC / SUPPLIER :  06302 / LIBOLON</v>
      </c>
      <c r="B3" s="582"/>
      <c r="C3" s="582"/>
      <c r="D3" s="582"/>
      <c r="E3" s="582"/>
      <c r="F3" s="66"/>
      <c r="G3" s="66"/>
      <c r="H3" s="66"/>
      <c r="I3" s="66"/>
      <c r="J3" s="66"/>
      <c r="K3" s="66" t="str">
        <f>'TECHNICAL SHEET GARMENT'!J3</f>
        <v>DEVELOPPER</v>
      </c>
      <c r="L3" s="73"/>
      <c r="M3" s="207" t="str">
        <f>'TECHNICAL SHEET GARMENT'!L3</f>
        <v>Marjorie</v>
      </c>
    </row>
    <row r="4" spans="1:13" s="3" customFormat="1" ht="17.25" thickBot="1" x14ac:dyDescent="0.2">
      <c r="A4" s="206" t="s">
        <v>1</v>
      </c>
      <c r="B4" s="580">
        <f ca="1">TODAY()</f>
        <v>43119</v>
      </c>
      <c r="C4" s="580"/>
      <c r="D4" s="69"/>
      <c r="E4" s="69"/>
      <c r="F4" s="69"/>
      <c r="G4" s="69"/>
      <c r="H4" s="69"/>
      <c r="I4" s="69"/>
      <c r="J4" s="69"/>
      <c r="K4" s="90" t="str">
        <f>'TECHNICAL SHEET GARMENT'!J4</f>
        <v xml:space="preserve">SUPPLIER : </v>
      </c>
      <c r="L4" s="75"/>
      <c r="M4" s="305" t="str">
        <f>'TECHNICAL SHEET GARMENT'!L4</f>
        <v>PRIMA CHANNEL</v>
      </c>
    </row>
    <row r="5" spans="1:13" s="6" customFormat="1" ht="16.5" x14ac:dyDescent="0.15">
      <c r="A5" s="5"/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7"/>
    </row>
    <row r="6" spans="1:13" s="6" customFormat="1" ht="16.5" x14ac:dyDescent="0.15">
      <c r="A6" s="5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7"/>
    </row>
    <row r="7" spans="1:13" s="6" customFormat="1" ht="16.5" x14ac:dyDescent="0.15">
      <c r="A7" s="5"/>
      <c r="B7" s="122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7"/>
    </row>
    <row r="8" spans="1:13" s="6" customFormat="1" ht="16.5" x14ac:dyDescent="0.15">
      <c r="A8" s="5"/>
      <c r="B8" s="122"/>
      <c r="C8" s="122"/>
      <c r="D8" s="122"/>
      <c r="E8" s="122"/>
      <c r="F8" s="122"/>
      <c r="G8" s="122"/>
      <c r="H8" s="122"/>
      <c r="I8" s="122"/>
      <c r="J8" s="122"/>
      <c r="K8" s="122"/>
      <c r="L8" s="122"/>
      <c r="M8" s="7"/>
    </row>
    <row r="9" spans="1:13" s="6" customFormat="1" x14ac:dyDescent="0.15">
      <c r="A9" s="5"/>
      <c r="B9" s="224"/>
      <c r="C9" s="224"/>
      <c r="D9" s="224"/>
      <c r="E9" s="224"/>
      <c r="F9" s="224"/>
      <c r="G9" s="224"/>
      <c r="H9" s="224"/>
      <c r="I9" s="224"/>
      <c r="J9" s="224"/>
      <c r="K9" s="224"/>
      <c r="L9" s="224"/>
      <c r="M9" s="7"/>
    </row>
    <row r="10" spans="1:13" s="6" customFormat="1" x14ac:dyDescent="0.15">
      <c r="A10" s="5"/>
      <c r="B10" s="224"/>
      <c r="C10" s="224"/>
      <c r="D10" s="224"/>
      <c r="E10" s="224"/>
      <c r="F10" s="224"/>
      <c r="G10" s="224"/>
      <c r="H10" s="224"/>
      <c r="I10" s="224"/>
      <c r="J10" s="224"/>
      <c r="K10" s="224"/>
      <c r="L10" s="224"/>
      <c r="M10" s="7"/>
    </row>
    <row r="11" spans="1:13" s="6" customFormat="1" ht="16.5" x14ac:dyDescent="0.15">
      <c r="A11" s="5"/>
      <c r="B11" s="11"/>
      <c r="C11" s="224"/>
      <c r="D11" s="224"/>
      <c r="E11" s="224"/>
      <c r="F11" s="224"/>
      <c r="G11" s="224"/>
      <c r="H11" s="224"/>
      <c r="I11" s="224"/>
      <c r="J11" s="224"/>
      <c r="K11" s="224"/>
      <c r="L11" s="224"/>
      <c r="M11" s="7"/>
    </row>
    <row r="12" spans="1:13" s="6" customFormat="1" ht="16.5" x14ac:dyDescent="0.15">
      <c r="A12" s="5"/>
      <c r="B12" s="9"/>
      <c r="C12" s="224"/>
      <c r="D12" s="224"/>
      <c r="E12" s="224"/>
      <c r="F12" s="224"/>
      <c r="G12" s="224"/>
      <c r="H12" s="224"/>
      <c r="I12" s="224"/>
      <c r="J12" s="224"/>
      <c r="K12" s="224"/>
      <c r="L12" s="224"/>
      <c r="M12" s="7"/>
    </row>
    <row r="13" spans="1:13" s="6" customFormat="1" x14ac:dyDescent="0.15">
      <c r="A13" s="5"/>
      <c r="B13" s="224"/>
      <c r="C13" s="224"/>
      <c r="D13" s="224"/>
      <c r="E13" s="224"/>
      <c r="F13" s="224"/>
      <c r="G13" s="224"/>
      <c r="H13" s="224"/>
      <c r="I13" s="224"/>
      <c r="J13" s="224"/>
      <c r="K13" s="224"/>
      <c r="L13" s="224"/>
      <c r="M13" s="7"/>
    </row>
    <row r="14" spans="1:13" s="6" customFormat="1" x14ac:dyDescent="0.15">
      <c r="A14" s="5"/>
      <c r="B14" s="224"/>
      <c r="C14" s="224"/>
      <c r="D14" s="224"/>
      <c r="E14" s="224"/>
      <c r="F14" s="224"/>
      <c r="G14" s="224"/>
      <c r="H14" s="224"/>
      <c r="I14" s="224"/>
      <c r="J14" s="224"/>
      <c r="K14" s="224"/>
      <c r="L14" s="224"/>
      <c r="M14" s="7"/>
    </row>
    <row r="15" spans="1:13" s="6" customFormat="1" x14ac:dyDescent="0.15">
      <c r="A15" s="5"/>
      <c r="B15" s="224"/>
      <c r="C15" s="224"/>
      <c r="D15" s="224"/>
      <c r="E15" s="224"/>
      <c r="F15" s="224"/>
      <c r="G15" s="224"/>
      <c r="H15" s="224"/>
      <c r="I15" s="224"/>
      <c r="J15" s="224"/>
      <c r="K15" s="224"/>
      <c r="L15" s="224"/>
      <c r="M15" s="7"/>
    </row>
    <row r="16" spans="1:13" s="6" customFormat="1" x14ac:dyDescent="0.15">
      <c r="A16" s="5"/>
      <c r="B16" s="224"/>
      <c r="C16" s="224"/>
      <c r="D16" s="224"/>
      <c r="E16" s="224"/>
      <c r="F16" s="224"/>
      <c r="G16" s="224"/>
      <c r="H16" s="224"/>
      <c r="I16" s="224"/>
      <c r="J16" s="224"/>
      <c r="K16" s="224"/>
      <c r="L16" s="224"/>
      <c r="M16" s="7"/>
    </row>
    <row r="17" spans="1:13" s="6" customFormat="1" x14ac:dyDescent="0.15">
      <c r="A17" s="5"/>
      <c r="B17" s="224"/>
      <c r="C17" s="224"/>
      <c r="D17" s="224"/>
      <c r="E17" s="224"/>
      <c r="F17" s="224"/>
      <c r="G17" s="224"/>
      <c r="H17" s="224"/>
      <c r="I17" s="224"/>
      <c r="J17" s="224"/>
      <c r="K17" s="224"/>
      <c r="L17" s="224"/>
      <c r="M17" s="7"/>
    </row>
    <row r="18" spans="1:13" s="6" customFormat="1" x14ac:dyDescent="0.15">
      <c r="A18" s="5"/>
      <c r="B18" s="224"/>
      <c r="C18" s="224"/>
      <c r="D18" s="224"/>
      <c r="E18" s="224"/>
      <c r="F18" s="224"/>
      <c r="G18" s="224"/>
      <c r="H18" s="224"/>
      <c r="I18" s="224"/>
      <c r="J18" s="224"/>
      <c r="K18" s="224"/>
      <c r="L18" s="224"/>
      <c r="M18" s="7"/>
    </row>
    <row r="19" spans="1:13" s="6" customFormat="1" x14ac:dyDescent="0.15">
      <c r="A19" s="5"/>
      <c r="B19" s="224"/>
      <c r="C19" s="224"/>
      <c r="D19" s="224"/>
      <c r="E19" s="224"/>
      <c r="F19" s="224"/>
      <c r="G19" s="224"/>
      <c r="H19" s="224"/>
      <c r="I19" s="224"/>
      <c r="J19" s="224"/>
      <c r="K19" s="224"/>
      <c r="L19" s="224"/>
      <c r="M19" s="7"/>
    </row>
    <row r="20" spans="1:13" s="6" customFormat="1" x14ac:dyDescent="0.15">
      <c r="A20" s="5"/>
      <c r="B20" s="224"/>
      <c r="C20" s="224"/>
      <c r="D20" s="224"/>
      <c r="E20" s="224"/>
      <c r="F20" s="224"/>
      <c r="G20" s="224"/>
      <c r="H20" s="224"/>
      <c r="I20" s="224"/>
      <c r="J20" s="224"/>
      <c r="K20" s="224"/>
      <c r="L20" s="224"/>
      <c r="M20" s="7"/>
    </row>
    <row r="21" spans="1:13" s="6" customFormat="1" ht="16.5" x14ac:dyDescent="0.15">
      <c r="A21" s="5"/>
      <c r="B21" s="11"/>
      <c r="C21" s="224"/>
      <c r="D21" s="224"/>
      <c r="E21" s="224"/>
      <c r="F21" s="224"/>
      <c r="G21" s="224"/>
      <c r="H21" s="224"/>
      <c r="I21" s="224"/>
      <c r="J21" s="224"/>
      <c r="K21" s="224"/>
      <c r="L21" s="224"/>
      <c r="M21" s="7"/>
    </row>
    <row r="22" spans="1:13" s="6" customFormat="1" ht="16.5" x14ac:dyDescent="0.15">
      <c r="A22" s="5"/>
      <c r="B22" s="9"/>
      <c r="C22" s="224"/>
      <c r="D22" s="224"/>
      <c r="E22" s="224"/>
      <c r="F22" s="224"/>
      <c r="G22" s="224"/>
      <c r="H22" s="224"/>
      <c r="I22" s="224"/>
      <c r="J22" s="224"/>
      <c r="K22" s="224"/>
      <c r="L22" s="224"/>
      <c r="M22" s="7"/>
    </row>
    <row r="23" spans="1:13" s="6" customFormat="1" x14ac:dyDescent="0.15">
      <c r="A23" s="5"/>
      <c r="B23" s="224"/>
      <c r="C23" s="224"/>
      <c r="D23" s="224"/>
      <c r="E23" s="224"/>
      <c r="F23" s="224"/>
      <c r="G23" s="224"/>
      <c r="H23" s="224"/>
      <c r="I23" s="224"/>
      <c r="J23" s="224"/>
      <c r="K23" s="224"/>
      <c r="L23" s="224"/>
      <c r="M23" s="7"/>
    </row>
    <row r="24" spans="1:13" s="6" customFormat="1" x14ac:dyDescent="0.15">
      <c r="A24" s="5"/>
      <c r="B24" s="224"/>
      <c r="C24" s="224"/>
      <c r="D24" s="224"/>
      <c r="E24" s="224"/>
      <c r="F24" s="224"/>
      <c r="G24" s="224"/>
      <c r="H24" s="224"/>
      <c r="I24" s="224"/>
      <c r="J24" s="224"/>
      <c r="K24" s="224"/>
      <c r="L24" s="224"/>
      <c r="M24" s="7"/>
    </row>
    <row r="25" spans="1:13" s="6" customFormat="1" x14ac:dyDescent="0.15">
      <c r="A25" s="5"/>
      <c r="B25" s="224"/>
      <c r="C25" s="224"/>
      <c r="D25" s="224"/>
      <c r="E25" s="224"/>
      <c r="F25" s="224"/>
      <c r="G25" s="224"/>
      <c r="H25" s="224"/>
      <c r="I25" s="224"/>
      <c r="J25" s="224"/>
      <c r="K25" s="224"/>
      <c r="L25" s="224"/>
      <c r="M25" s="7"/>
    </row>
    <row r="26" spans="1:13" s="6" customFormat="1" x14ac:dyDescent="0.15">
      <c r="A26" s="5"/>
      <c r="B26" s="224"/>
      <c r="C26" s="224"/>
      <c r="D26" s="224"/>
      <c r="E26" s="224"/>
      <c r="F26" s="224"/>
      <c r="G26" s="224"/>
      <c r="H26" s="224"/>
      <c r="I26" s="224"/>
      <c r="J26" s="224"/>
      <c r="K26" s="224"/>
      <c r="L26" s="224"/>
      <c r="M26" s="7"/>
    </row>
    <row r="27" spans="1:13" s="6" customFormat="1" x14ac:dyDescent="0.15">
      <c r="A27" s="5"/>
      <c r="B27" s="224"/>
      <c r="C27" s="224"/>
      <c r="D27" s="224"/>
      <c r="E27" s="224"/>
      <c r="F27" s="224"/>
      <c r="G27" s="224"/>
      <c r="H27" s="224"/>
      <c r="I27" s="224"/>
      <c r="J27" s="224"/>
      <c r="K27" s="224"/>
      <c r="L27" s="224"/>
      <c r="M27" s="7"/>
    </row>
    <row r="28" spans="1:13" s="6" customFormat="1" x14ac:dyDescent="0.15">
      <c r="A28" s="5"/>
      <c r="B28" s="224"/>
      <c r="C28" s="224"/>
      <c r="D28" s="224"/>
      <c r="E28" s="224"/>
      <c r="F28" s="224"/>
      <c r="G28" s="224"/>
      <c r="H28" s="224"/>
      <c r="I28" s="224"/>
      <c r="J28" s="224"/>
      <c r="K28" s="224"/>
      <c r="L28" s="224"/>
      <c r="M28" s="7"/>
    </row>
    <row r="29" spans="1:13" s="6" customFormat="1" x14ac:dyDescent="0.15">
      <c r="A29" s="5"/>
      <c r="B29" s="224"/>
      <c r="C29" s="224"/>
      <c r="D29" s="224"/>
      <c r="E29" s="224"/>
      <c r="F29" s="224"/>
      <c r="G29" s="224"/>
      <c r="H29" s="224"/>
      <c r="I29" s="224"/>
      <c r="J29" s="224"/>
      <c r="K29" s="224"/>
      <c r="L29" s="224"/>
      <c r="M29" s="7"/>
    </row>
    <row r="30" spans="1:13" s="6" customFormat="1" x14ac:dyDescent="0.15">
      <c r="A30" s="5"/>
      <c r="B30" s="224"/>
      <c r="C30" s="224"/>
      <c r="D30" s="224"/>
      <c r="E30" s="224"/>
      <c r="F30" s="224"/>
      <c r="G30" s="224"/>
      <c r="H30" s="224"/>
      <c r="I30" s="224"/>
      <c r="J30" s="224"/>
      <c r="K30" s="224"/>
      <c r="L30" s="224"/>
      <c r="M30" s="7"/>
    </row>
    <row r="31" spans="1:13" s="6" customFormat="1" x14ac:dyDescent="0.15">
      <c r="A31" s="5"/>
      <c r="B31" s="224"/>
      <c r="C31" s="224"/>
      <c r="D31" s="224"/>
      <c r="E31" s="224"/>
      <c r="F31" s="224"/>
      <c r="G31" s="224"/>
      <c r="H31" s="224"/>
      <c r="I31" s="224"/>
      <c r="J31" s="224"/>
      <c r="K31" s="224"/>
      <c r="L31" s="224"/>
      <c r="M31" s="7"/>
    </row>
    <row r="32" spans="1:13" s="6" customFormat="1" x14ac:dyDescent="0.15">
      <c r="A32" s="5"/>
      <c r="B32" s="224"/>
      <c r="C32" s="224"/>
      <c r="D32" s="224"/>
      <c r="E32" s="224"/>
      <c r="F32" s="224"/>
      <c r="G32" s="224"/>
      <c r="H32" s="224"/>
      <c r="I32" s="224"/>
      <c r="J32" s="224"/>
      <c r="K32" s="224"/>
      <c r="L32" s="224"/>
      <c r="M32" s="7"/>
    </row>
    <row r="33" spans="1:13" s="20" customFormat="1" x14ac:dyDescent="0.15">
      <c r="A33" s="123"/>
      <c r="M33" s="124"/>
    </row>
    <row r="34" spans="1:13" x14ac:dyDescent="0.15">
      <c r="A34" s="123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124"/>
    </row>
    <row r="35" spans="1:13" x14ac:dyDescent="0.15">
      <c r="A35" s="123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124"/>
    </row>
    <row r="36" spans="1:13" x14ac:dyDescent="0.15">
      <c r="A36" s="123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124"/>
    </row>
    <row r="37" spans="1:13" x14ac:dyDescent="0.15">
      <c r="A37" s="123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124"/>
    </row>
    <row r="38" spans="1:13" x14ac:dyDescent="0.15">
      <c r="A38" s="123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124"/>
    </row>
    <row r="39" spans="1:13" x14ac:dyDescent="0.15">
      <c r="A39" s="123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124"/>
    </row>
    <row r="40" spans="1:13" x14ac:dyDescent="0.15">
      <c r="A40" s="123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124"/>
    </row>
    <row r="41" spans="1:13" x14ac:dyDescent="0.15">
      <c r="A41" s="123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124"/>
    </row>
    <row r="42" spans="1:13" x14ac:dyDescent="0.15">
      <c r="A42" s="123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124"/>
    </row>
    <row r="43" spans="1:13" x14ac:dyDescent="0.15">
      <c r="A43" s="123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124"/>
    </row>
    <row r="44" spans="1:13" ht="12" thickBot="1" x14ac:dyDescent="0.2">
      <c r="A44" s="125"/>
      <c r="B44" s="126"/>
      <c r="C44" s="126"/>
      <c r="D44" s="126"/>
      <c r="E44" s="126"/>
      <c r="F44" s="126"/>
      <c r="G44" s="126"/>
      <c r="H44" s="126"/>
      <c r="I44" s="126"/>
      <c r="J44" s="126"/>
      <c r="K44" s="126"/>
      <c r="L44" s="126"/>
      <c r="M44" s="127"/>
    </row>
  </sheetData>
  <mergeCells count="3">
    <mergeCell ref="B4:C4"/>
    <mergeCell ref="C1:J1"/>
    <mergeCell ref="A3:E3"/>
  </mergeCells>
  <phoneticPr fontId="6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37"/>
  <sheetViews>
    <sheetView showGridLines="0" view="pageBreakPreview" zoomScale="64" zoomScaleNormal="85" zoomScaleSheetLayoutView="64" workbookViewId="0">
      <selection activeCell="M27" sqref="M27"/>
    </sheetView>
  </sheetViews>
  <sheetFormatPr defaultColWidth="12" defaultRowHeight="11.25" x14ac:dyDescent="0.1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20" customWidth="1"/>
    <col min="14" max="16" width="12.6640625" customWidth="1"/>
  </cols>
  <sheetData>
    <row r="1" spans="1:13" s="1" customFormat="1" ht="42.75" customHeight="1" thickBot="1" x14ac:dyDescent="0.2">
      <c r="A1" s="32"/>
      <c r="B1" s="29"/>
      <c r="C1" s="495" t="s">
        <v>83</v>
      </c>
      <c r="D1" s="495"/>
      <c r="E1" s="495"/>
      <c r="F1" s="495"/>
      <c r="G1" s="495"/>
      <c r="H1" s="495"/>
      <c r="I1" s="495"/>
      <c r="J1" s="495"/>
      <c r="K1" s="31" t="str">
        <f>'TECHNICAL SHEET GARMENT'!J1</f>
        <v>WINTER 2018/19</v>
      </c>
      <c r="L1" s="29"/>
      <c r="M1" s="30"/>
    </row>
    <row r="2" spans="1:13" s="4" customFormat="1" ht="19.5" x14ac:dyDescent="0.15">
      <c r="A2" s="413" t="str">
        <f>'TECHNICAL SHEET GARMENT'!A2</f>
        <v>LFV11420</v>
      </c>
      <c r="B2" s="414"/>
      <c r="C2" s="414"/>
      <c r="D2" s="414"/>
      <c r="E2" s="414" t="str">
        <f>'TECHNICAL SHEET GARMENT'!E2:H2</f>
        <v>TRACK ZIP-IN JKT</v>
      </c>
      <c r="F2" s="414"/>
      <c r="G2" s="414"/>
      <c r="H2" s="414"/>
      <c r="I2" s="414"/>
      <c r="J2" s="414"/>
      <c r="K2" s="414"/>
      <c r="L2" s="120" t="s">
        <v>2</v>
      </c>
      <c r="M2" s="92" t="str">
        <f>'TECHNICAL SHEET GARMENT'!$K$2</f>
        <v>V1BULK</v>
      </c>
    </row>
    <row r="3" spans="1:13" s="3" customFormat="1" ht="19.5" x14ac:dyDescent="0.15">
      <c r="A3" s="581" t="str">
        <f>'TECHNICAL SHEET GARMENT'!A3:I3</f>
        <v>FABRIC / SUPPLIER :  06302 / LIBOLON</v>
      </c>
      <c r="B3" s="582"/>
      <c r="C3" s="582"/>
      <c r="D3" s="582"/>
      <c r="E3" s="582"/>
      <c r="F3" s="66"/>
      <c r="G3" s="66"/>
      <c r="H3" s="66"/>
      <c r="I3" s="66"/>
      <c r="J3" s="66"/>
      <c r="K3" s="66" t="str">
        <f>'TECHNICAL SHEET GARMENT'!J3</f>
        <v>DEVELOPPER</v>
      </c>
      <c r="L3" s="73"/>
      <c r="M3" s="207" t="str">
        <f>'TECHNICAL SHEET GARMENT'!L3</f>
        <v>Marjorie</v>
      </c>
    </row>
    <row r="4" spans="1:13" s="315" customFormat="1" ht="17.25" thickBot="1" x14ac:dyDescent="0.2">
      <c r="A4" s="310" t="s">
        <v>1</v>
      </c>
      <c r="B4" s="580">
        <f ca="1">TODAY()</f>
        <v>43119</v>
      </c>
      <c r="C4" s="583"/>
      <c r="D4" s="311"/>
      <c r="E4" s="311"/>
      <c r="F4" s="311"/>
      <c r="G4" s="311"/>
      <c r="H4" s="311"/>
      <c r="I4" s="311"/>
      <c r="J4" s="311"/>
      <c r="K4" s="312" t="str">
        <f>'TECHNICAL SHEET GARMENT'!J4</f>
        <v xml:space="preserve">SUPPLIER : </v>
      </c>
      <c r="L4" s="313"/>
      <c r="M4" s="314" t="str">
        <f>'TECHNICAL SHEET GARMENT'!L4</f>
        <v>PRIMA CHANNEL</v>
      </c>
    </row>
    <row r="5" spans="1:13" s="224" customFormat="1" ht="15.75" x14ac:dyDescent="0.15">
      <c r="A5" s="5"/>
      <c r="B5" s="231"/>
      <c r="C5" s="231"/>
      <c r="D5" s="231"/>
      <c r="E5" s="231"/>
      <c r="F5" s="231"/>
      <c r="G5" s="231"/>
      <c r="H5" s="231"/>
      <c r="I5" s="231"/>
      <c r="J5" s="231"/>
      <c r="K5" s="231"/>
      <c r="L5" s="231"/>
      <c r="M5" s="7"/>
    </row>
    <row r="6" spans="1:13" s="224" customFormat="1" ht="15.75" x14ac:dyDescent="0.15">
      <c r="A6" s="5"/>
      <c r="B6" s="231"/>
      <c r="C6" s="231"/>
      <c r="D6" s="231"/>
      <c r="E6" s="231"/>
      <c r="F6" s="231"/>
      <c r="G6" s="231"/>
      <c r="H6" s="231"/>
      <c r="I6" s="231"/>
      <c r="J6" s="231"/>
      <c r="K6" s="231"/>
      <c r="L6" s="231"/>
      <c r="M6" s="7"/>
    </row>
    <row r="7" spans="1:13" s="224" customFormat="1" ht="15.75" x14ac:dyDescent="0.15">
      <c r="A7" s="5"/>
      <c r="B7" s="231"/>
      <c r="C7" s="231"/>
      <c r="D7" s="231"/>
      <c r="E7" s="231"/>
      <c r="F7" s="231"/>
      <c r="G7" s="231"/>
      <c r="H7" s="231"/>
      <c r="I7" s="231"/>
      <c r="J7" s="231"/>
      <c r="K7" s="231"/>
      <c r="L7" s="231"/>
      <c r="M7" s="7"/>
    </row>
    <row r="8" spans="1:13" s="224" customFormat="1" ht="15.75" x14ac:dyDescent="0.15">
      <c r="A8" s="5"/>
      <c r="B8" s="231"/>
      <c r="C8" s="231"/>
      <c r="D8" s="231"/>
      <c r="E8" s="231"/>
      <c r="F8" s="231"/>
      <c r="G8" s="231"/>
      <c r="H8" s="231"/>
      <c r="I8" s="231"/>
      <c r="J8" s="231"/>
      <c r="K8" s="231"/>
      <c r="L8" s="231"/>
      <c r="M8" s="7"/>
    </row>
    <row r="9" spans="1:13" s="224" customFormat="1" x14ac:dyDescent="0.15">
      <c r="A9" s="5"/>
      <c r="M9" s="7"/>
    </row>
    <row r="10" spans="1:13" s="224" customFormat="1" x14ac:dyDescent="0.15">
      <c r="A10" s="5"/>
      <c r="M10" s="7"/>
    </row>
    <row r="11" spans="1:13" s="224" customFormat="1" ht="15.75" x14ac:dyDescent="0.15">
      <c r="A11" s="5"/>
      <c r="B11" s="232"/>
      <c r="M11" s="7"/>
    </row>
    <row r="12" spans="1:13" s="224" customFormat="1" ht="15.75" x14ac:dyDescent="0.15">
      <c r="A12" s="5"/>
      <c r="B12" s="233"/>
      <c r="M12" s="7"/>
    </row>
    <row r="13" spans="1:13" s="224" customFormat="1" x14ac:dyDescent="0.15">
      <c r="A13" s="5"/>
      <c r="M13" s="7"/>
    </row>
    <row r="14" spans="1:13" s="224" customFormat="1" x14ac:dyDescent="0.15">
      <c r="A14" s="5"/>
      <c r="M14" s="7"/>
    </row>
    <row r="15" spans="1:13" s="224" customFormat="1" x14ac:dyDescent="0.15">
      <c r="A15" s="5"/>
      <c r="M15" s="7"/>
    </row>
    <row r="16" spans="1:13" s="224" customFormat="1" x14ac:dyDescent="0.15">
      <c r="A16" s="5"/>
      <c r="M16" s="7"/>
    </row>
    <row r="17" spans="1:13" s="224" customFormat="1" x14ac:dyDescent="0.15">
      <c r="A17" s="5"/>
      <c r="M17" s="7"/>
    </row>
    <row r="18" spans="1:13" s="224" customFormat="1" x14ac:dyDescent="0.15">
      <c r="A18" s="5"/>
      <c r="M18" s="7"/>
    </row>
    <row r="19" spans="1:13" s="224" customFormat="1" x14ac:dyDescent="0.15">
      <c r="A19" s="5"/>
      <c r="M19" s="7"/>
    </row>
    <row r="20" spans="1:13" s="224" customFormat="1" x14ac:dyDescent="0.15">
      <c r="A20" s="5"/>
      <c r="M20" s="7"/>
    </row>
    <row r="21" spans="1:13" s="224" customFormat="1" ht="15.75" x14ac:dyDescent="0.15">
      <c r="A21" s="5"/>
      <c r="B21" s="232"/>
      <c r="M21" s="7"/>
    </row>
    <row r="22" spans="1:13" s="224" customFormat="1" ht="15.75" x14ac:dyDescent="0.15">
      <c r="A22" s="5"/>
      <c r="B22" s="233"/>
      <c r="M22" s="7"/>
    </row>
    <row r="23" spans="1:13" s="224" customFormat="1" x14ac:dyDescent="0.15">
      <c r="A23" s="5"/>
      <c r="M23" s="7"/>
    </row>
    <row r="24" spans="1:13" s="224" customFormat="1" x14ac:dyDescent="0.15">
      <c r="A24" s="5"/>
      <c r="M24" s="7"/>
    </row>
    <row r="25" spans="1:13" s="224" customFormat="1" x14ac:dyDescent="0.15">
      <c r="A25" s="5"/>
      <c r="M25" s="7"/>
    </row>
    <row r="26" spans="1:13" s="224" customFormat="1" x14ac:dyDescent="0.15">
      <c r="A26" s="5"/>
      <c r="M26" s="7"/>
    </row>
    <row r="27" spans="1:13" s="224" customFormat="1" x14ac:dyDescent="0.15">
      <c r="A27" s="5"/>
      <c r="M27" s="7"/>
    </row>
    <row r="28" spans="1:13" s="224" customFormat="1" x14ac:dyDescent="0.15">
      <c r="A28" s="5"/>
      <c r="M28" s="7"/>
    </row>
    <row r="29" spans="1:13" s="224" customFormat="1" x14ac:dyDescent="0.15">
      <c r="A29" s="5"/>
      <c r="M29" s="7"/>
    </row>
    <row r="30" spans="1:13" s="224" customFormat="1" x14ac:dyDescent="0.15">
      <c r="A30" s="5"/>
      <c r="M30" s="7"/>
    </row>
    <row r="31" spans="1:13" s="224" customFormat="1" x14ac:dyDescent="0.15">
      <c r="A31" s="5"/>
      <c r="M31" s="7"/>
    </row>
    <row r="32" spans="1:13" s="224" customFormat="1" x14ac:dyDescent="0.15">
      <c r="A32" s="5"/>
      <c r="M32" s="7"/>
    </row>
    <row r="33" spans="1:13" s="20" customFormat="1" x14ac:dyDescent="0.15">
      <c r="A33" s="123"/>
      <c r="M33" s="124"/>
    </row>
    <row r="34" spans="1:13" s="20" customFormat="1" x14ac:dyDescent="0.15">
      <c r="A34" s="123"/>
      <c r="M34" s="124"/>
    </row>
    <row r="35" spans="1:13" s="20" customFormat="1" x14ac:dyDescent="0.15">
      <c r="A35" s="123"/>
      <c r="M35" s="124"/>
    </row>
    <row r="36" spans="1:13" s="20" customFormat="1" x14ac:dyDescent="0.15">
      <c r="A36" s="123"/>
      <c r="M36" s="124"/>
    </row>
    <row r="37" spans="1:13" s="20" customFormat="1" ht="77.25" customHeight="1" thickBot="1" x14ac:dyDescent="0.2">
      <c r="A37" s="125"/>
      <c r="B37" s="126"/>
      <c r="C37" s="126"/>
      <c r="D37" s="126"/>
      <c r="E37" s="126"/>
      <c r="F37" s="126"/>
      <c r="G37" s="126"/>
      <c r="H37" s="126"/>
      <c r="I37" s="126"/>
      <c r="J37" s="126"/>
      <c r="K37" s="126"/>
      <c r="L37" s="126"/>
      <c r="M37" s="127"/>
    </row>
  </sheetData>
  <mergeCells count="3">
    <mergeCell ref="B4:C4"/>
    <mergeCell ref="C1:J1"/>
    <mergeCell ref="A3:E3"/>
  </mergeCells>
  <phoneticPr fontId="66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已命名的範圍</vt:lpstr>
      </vt:variant>
      <vt:variant>
        <vt:i4>10</vt:i4>
      </vt:variant>
    </vt:vector>
  </HeadingPairs>
  <TitlesOfParts>
    <vt:vector size="22" baseType="lpstr">
      <vt:lpstr>TECHNICAL SHEET GARMENT</vt:lpstr>
      <vt:lpstr>MEN JKT COUNTER SAMPLE</vt:lpstr>
      <vt:lpstr>DETAILS OUTER JKT 1</vt:lpstr>
      <vt:lpstr>DETAILS LINING JKT 1</vt:lpstr>
      <vt:lpstr>HOOD DETAILS</vt:lpstr>
      <vt:lpstr>CONNECTION DETAILS</vt:lpstr>
      <vt:lpstr>COLOR SKETCH</vt:lpstr>
      <vt:lpstr>COLOR COMBINATION</vt:lpstr>
      <vt:lpstr>MARKING</vt:lpstr>
      <vt:lpstr>MEN JKT SIZE SPEC </vt:lpstr>
      <vt:lpstr>JACKET SKETCH MEASUREMENTS</vt:lpstr>
      <vt:lpstr>HANG TAGS</vt:lpstr>
      <vt:lpstr>'COLOR COMBINATION'!Print_Area</vt:lpstr>
      <vt:lpstr>'COLOR SKETCH'!Print_Area</vt:lpstr>
      <vt:lpstr>'DETAILS LINING JKT 1'!Print_Area</vt:lpstr>
      <vt:lpstr>'HANG TAGS'!Print_Area</vt:lpstr>
      <vt:lpstr>'JACKET SKETCH MEASUREMENTS'!Print_Area</vt:lpstr>
      <vt:lpstr>MARKING!Print_Area</vt:lpstr>
      <vt:lpstr>'MEN JKT COUNTER SAMPLE'!Print_Area</vt:lpstr>
      <vt:lpstr>'MEN JKT SIZE SPEC '!Print_Area</vt:lpstr>
      <vt:lpstr>'TECHNICAL SHEET GARMENT'!Print_Area</vt:lpstr>
      <vt:lpstr>'MEN JKT COUNTER SAMPLE'!Print_Titles</vt:lpstr>
    </vt:vector>
  </TitlesOfParts>
  <Company>lafuma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AVALDEZ</dc:creator>
  <cp:lastModifiedBy>Elsa</cp:lastModifiedBy>
  <cp:lastPrinted>2018-01-19T07:07:50Z</cp:lastPrinted>
  <dcterms:created xsi:type="dcterms:W3CDTF">2011-09-29T10:06:07Z</dcterms:created>
  <dcterms:modified xsi:type="dcterms:W3CDTF">2018-01-19T07:07:56Z</dcterms:modified>
</cp:coreProperties>
</file>