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0" windowWidth="11940" windowHeight="8160" tabRatio="960"/>
  </bookViews>
  <sheets>
    <sheet name="TECHNICAL SHEET GARMENT" sheetId="1" r:id="rId1"/>
    <sheet name="JKT COUNTER SAMPLE" sheetId="10" r:id="rId2"/>
    <sheet name="DETAILS OUTER JKT 1" sheetId="29" r:id="rId3"/>
    <sheet name="DETAILS LINING JKT 1" sheetId="24" r:id="rId4"/>
    <sheet name="OTHER DETAILS JKT 1 " sheetId="36" state="hidden" r:id="rId5"/>
    <sheet name="COLOR SKETCH" sheetId="39" r:id="rId6"/>
    <sheet name="COLOR COMBINATION" sheetId="8" r:id="rId7"/>
    <sheet name="MARKING" sheetId="9" r:id="rId8"/>
    <sheet name="SIZE SPEC" sheetId="38" r:id="rId9"/>
    <sheet name="JACKET SKETCH MEASUREMENTS" sheetId="12" r:id="rId10"/>
    <sheet name="HANG TAGS" sheetId="37" r:id="rId11"/>
  </sheets>
  <definedNames>
    <definedName name="eawrhj" localSheetId="6">'COLOR COMBINATION'!$A$1:$Q$39</definedName>
    <definedName name="_xlnm.Print_Area" localSheetId="6">'COLOR COMBINATION'!$A$1:$Q$39</definedName>
    <definedName name="_xlnm.Print_Area" localSheetId="5">'COLOR SKETCH'!$A$1:$L$37</definedName>
    <definedName name="_xlnm.Print_Area" localSheetId="1">'JKT COUNTER SAMPLE'!$A$1:$Q$115</definedName>
    <definedName name="_xlnm.Print_Area" localSheetId="8">'SIZE SPEC'!$A$1:$P$62</definedName>
  </definedNames>
  <calcPr calcId="145621"/>
</workbook>
</file>

<file path=xl/calcChain.xml><?xml version="1.0" encoding="utf-8"?>
<calcChain xmlns="http://schemas.openxmlformats.org/spreadsheetml/2006/main">
  <c r="J11" i="8" l="1"/>
  <c r="I11" i="8"/>
  <c r="H11" i="8"/>
  <c r="D2" i="39" l="1"/>
  <c r="J2" i="39"/>
  <c r="C3" i="39"/>
  <c r="I3" i="39"/>
  <c r="K3" i="39"/>
  <c r="I4" i="39"/>
  <c r="K4" i="39"/>
  <c r="A2" i="39"/>
  <c r="I1" i="39"/>
  <c r="O12" i="38" l="1"/>
  <c r="N12" i="38"/>
  <c r="M12" i="38"/>
  <c r="L12" i="38"/>
  <c r="J12" i="38"/>
  <c r="I12" i="38"/>
  <c r="H12" i="38"/>
  <c r="O41" i="38"/>
  <c r="N41" i="38"/>
  <c r="M41" i="38"/>
  <c r="L41" i="38"/>
  <c r="J41" i="38"/>
  <c r="I41" i="38"/>
  <c r="H41" i="38"/>
  <c r="O61" i="38"/>
  <c r="N61" i="38"/>
  <c r="M61" i="38"/>
  <c r="L61" i="38"/>
  <c r="J61" i="38"/>
  <c r="I61" i="38"/>
  <c r="H61" i="38"/>
  <c r="O60" i="38"/>
  <c r="N60" i="38"/>
  <c r="M60" i="38"/>
  <c r="L60" i="38"/>
  <c r="J60" i="38"/>
  <c r="I60" i="38"/>
  <c r="H60" i="38"/>
  <c r="L58" i="38"/>
  <c r="M58" i="38" s="1"/>
  <c r="N58" i="38" s="1"/>
  <c r="O58" i="38" s="1"/>
  <c r="J58" i="38"/>
  <c r="I58" i="38" s="1"/>
  <c r="H58" i="38" s="1"/>
  <c r="L57" i="38"/>
  <c r="M57" i="38" s="1"/>
  <c r="N57" i="38" s="1"/>
  <c r="O57" i="38" s="1"/>
  <c r="J57" i="38"/>
  <c r="I57" i="38" s="1"/>
  <c r="H57" i="38" s="1"/>
  <c r="O56" i="38"/>
  <c r="N56" i="38"/>
  <c r="M56" i="38"/>
  <c r="L56" i="38"/>
  <c r="J56" i="38"/>
  <c r="I56" i="38"/>
  <c r="H56" i="38"/>
  <c r="O55" i="38"/>
  <c r="N55" i="38"/>
  <c r="M55" i="38"/>
  <c r="L55" i="38"/>
  <c r="J55" i="38"/>
  <c r="I55" i="38"/>
  <c r="H55" i="38"/>
  <c r="O54" i="38"/>
  <c r="N54" i="38"/>
  <c r="M54" i="38"/>
  <c r="L54" i="38"/>
  <c r="J54" i="38"/>
  <c r="I54" i="38"/>
  <c r="H54" i="38"/>
  <c r="O53" i="38"/>
  <c r="N53" i="38"/>
  <c r="M53" i="38"/>
  <c r="L53" i="38"/>
  <c r="J53" i="38"/>
  <c r="I53" i="38"/>
  <c r="H53" i="38"/>
  <c r="O51" i="38"/>
  <c r="N51" i="38"/>
  <c r="M51" i="38"/>
  <c r="L51" i="38"/>
  <c r="J51" i="38"/>
  <c r="I51" i="38"/>
  <c r="H51" i="38"/>
  <c r="O50" i="38"/>
  <c r="N50" i="38"/>
  <c r="M50" i="38"/>
  <c r="L50" i="38"/>
  <c r="J50" i="38"/>
  <c r="I50" i="38"/>
  <c r="H50" i="38"/>
  <c r="O48" i="38"/>
  <c r="N48" i="38"/>
  <c r="M48" i="38"/>
  <c r="L48" i="38"/>
  <c r="J48" i="38"/>
  <c r="I48" i="38"/>
  <c r="H48" i="38"/>
  <c r="L47" i="38"/>
  <c r="M47" i="38" s="1"/>
  <c r="N47" i="38" s="1"/>
  <c r="O47" i="38" s="1"/>
  <c r="J47" i="38"/>
  <c r="I47" i="38" s="1"/>
  <c r="H47" i="38" s="1"/>
  <c r="O46" i="38"/>
  <c r="N46" i="38"/>
  <c r="M46" i="38"/>
  <c r="L46" i="38"/>
  <c r="J46" i="38"/>
  <c r="I46" i="38"/>
  <c r="H46" i="38"/>
  <c r="O45" i="38"/>
  <c r="N45" i="38"/>
  <c r="M45" i="38"/>
  <c r="L45" i="38"/>
  <c r="J45" i="38"/>
  <c r="I45" i="38"/>
  <c r="H45" i="38"/>
  <c r="O44" i="38"/>
  <c r="N44" i="38"/>
  <c r="M44" i="38"/>
  <c r="L44" i="38"/>
  <c r="J44" i="38"/>
  <c r="I44" i="38"/>
  <c r="H44" i="38"/>
  <c r="O43" i="38"/>
  <c r="N43" i="38"/>
  <c r="M43" i="38"/>
  <c r="L43" i="38"/>
  <c r="J43" i="38"/>
  <c r="I43" i="38"/>
  <c r="H43" i="38"/>
  <c r="O42" i="38"/>
  <c r="N42" i="38"/>
  <c r="M42" i="38"/>
  <c r="L42" i="38"/>
  <c r="J42" i="38"/>
  <c r="I42" i="38"/>
  <c r="H42" i="38"/>
  <c r="O40" i="38"/>
  <c r="N40" i="38"/>
  <c r="M40" i="38"/>
  <c r="L40" i="38"/>
  <c r="J40" i="38"/>
  <c r="I40" i="38"/>
  <c r="H40" i="38"/>
  <c r="O39" i="38"/>
  <c r="N39" i="38"/>
  <c r="M39" i="38"/>
  <c r="L39" i="38"/>
  <c r="J39" i="38"/>
  <c r="I39" i="38"/>
  <c r="H39" i="38"/>
  <c r="O38" i="38"/>
  <c r="N38" i="38"/>
  <c r="M38" i="38"/>
  <c r="L38" i="38"/>
  <c r="J38" i="38"/>
  <c r="I38" i="38"/>
  <c r="H38" i="38"/>
  <c r="O37" i="38"/>
  <c r="N37" i="38"/>
  <c r="M37" i="38"/>
  <c r="L37" i="38"/>
  <c r="J37" i="38"/>
  <c r="I37" i="38"/>
  <c r="H37" i="38"/>
  <c r="L30" i="38" l="1"/>
  <c r="M30" i="38" s="1"/>
  <c r="N30" i="38" s="1"/>
  <c r="O30" i="38" s="1"/>
  <c r="J30" i="38"/>
  <c r="I30" i="38" s="1"/>
  <c r="H30" i="38" s="1"/>
  <c r="L29" i="38"/>
  <c r="M29" i="38" s="1"/>
  <c r="N29" i="38" s="1"/>
  <c r="O29" i="38" s="1"/>
  <c r="J29" i="38"/>
  <c r="I29" i="38" s="1"/>
  <c r="H29" i="38" s="1"/>
  <c r="O28" i="38"/>
  <c r="N28" i="38"/>
  <c r="M28" i="38"/>
  <c r="L28" i="38"/>
  <c r="J28" i="38"/>
  <c r="I28" i="38"/>
  <c r="H28" i="38"/>
  <c r="O33" i="38" l="1"/>
  <c r="N33" i="38"/>
  <c r="M33" i="38"/>
  <c r="L33" i="38"/>
  <c r="J33" i="38"/>
  <c r="I33" i="38"/>
  <c r="H33" i="38"/>
  <c r="O32" i="38"/>
  <c r="N32" i="38"/>
  <c r="M32" i="38"/>
  <c r="L32" i="38"/>
  <c r="J32" i="38"/>
  <c r="I32" i="38"/>
  <c r="H32" i="38"/>
  <c r="O27" i="38"/>
  <c r="N27" i="38"/>
  <c r="M27" i="38"/>
  <c r="L27" i="38"/>
  <c r="J27" i="38"/>
  <c r="I27" i="38"/>
  <c r="H27" i="38"/>
  <c r="O26" i="38"/>
  <c r="N26" i="38"/>
  <c r="M26" i="38"/>
  <c r="L26" i="38"/>
  <c r="J26" i="38"/>
  <c r="I26" i="38"/>
  <c r="H26" i="38"/>
  <c r="O25" i="38"/>
  <c r="N25" i="38"/>
  <c r="M25" i="38"/>
  <c r="L25" i="38"/>
  <c r="J25" i="38"/>
  <c r="I25" i="38"/>
  <c r="H25" i="38"/>
  <c r="O23" i="38"/>
  <c r="N23" i="38"/>
  <c r="M23" i="38"/>
  <c r="L23" i="38"/>
  <c r="J23" i="38"/>
  <c r="I23" i="38"/>
  <c r="H23" i="38"/>
  <c r="O22" i="38"/>
  <c r="N22" i="38"/>
  <c r="M22" i="38"/>
  <c r="L22" i="38"/>
  <c r="J22" i="38"/>
  <c r="I22" i="38"/>
  <c r="H22" i="38"/>
  <c r="O20" i="38"/>
  <c r="N20" i="38"/>
  <c r="M20" i="38"/>
  <c r="L20" i="38"/>
  <c r="J20" i="38"/>
  <c r="I20" i="38"/>
  <c r="H20" i="38"/>
  <c r="L19" i="38"/>
  <c r="M19" i="38" s="1"/>
  <c r="N19" i="38" s="1"/>
  <c r="O19" i="38" s="1"/>
  <c r="J19" i="38"/>
  <c r="I19" i="38" s="1"/>
  <c r="H19" i="38" s="1"/>
  <c r="O18" i="38"/>
  <c r="N18" i="38"/>
  <c r="M18" i="38"/>
  <c r="L18" i="38"/>
  <c r="J18" i="38"/>
  <c r="I18" i="38"/>
  <c r="H18" i="38"/>
  <c r="O17" i="38"/>
  <c r="N17" i="38"/>
  <c r="M17" i="38"/>
  <c r="L17" i="38"/>
  <c r="J17" i="38"/>
  <c r="I17" i="38"/>
  <c r="H17" i="38"/>
  <c r="O16" i="38"/>
  <c r="N16" i="38"/>
  <c r="M16" i="38"/>
  <c r="L16" i="38"/>
  <c r="J16" i="38"/>
  <c r="I16" i="38"/>
  <c r="H16" i="38"/>
  <c r="O15" i="38"/>
  <c r="N15" i="38"/>
  <c r="M15" i="38"/>
  <c r="L15" i="38"/>
  <c r="J15" i="38"/>
  <c r="I15" i="38"/>
  <c r="H15" i="38"/>
  <c r="O14" i="38"/>
  <c r="N14" i="38"/>
  <c r="M14" i="38"/>
  <c r="L14" i="38"/>
  <c r="J14" i="38"/>
  <c r="I14" i="38"/>
  <c r="H14" i="38"/>
  <c r="O13" i="38"/>
  <c r="N13" i="38"/>
  <c r="M13" i="38"/>
  <c r="L13" i="38"/>
  <c r="J13" i="38"/>
  <c r="I13" i="38"/>
  <c r="H13" i="38"/>
  <c r="O11" i="38"/>
  <c r="N11" i="38"/>
  <c r="M11" i="38"/>
  <c r="L11" i="38"/>
  <c r="J11" i="38"/>
  <c r="I11" i="38"/>
  <c r="H11" i="38"/>
  <c r="O10" i="38"/>
  <c r="N10" i="38"/>
  <c r="M10" i="38"/>
  <c r="L10" i="38"/>
  <c r="J10" i="38"/>
  <c r="I10" i="38"/>
  <c r="H10" i="38"/>
  <c r="O9" i="38"/>
  <c r="N9" i="38"/>
  <c r="M9" i="38"/>
  <c r="L9" i="38"/>
  <c r="J9" i="38"/>
  <c r="I9" i="38"/>
  <c r="H9" i="38"/>
  <c r="M2" i="12" l="1"/>
  <c r="N4" i="38" l="1"/>
  <c r="L4" i="38"/>
  <c r="B4" i="38"/>
  <c r="N3" i="38"/>
  <c r="L3" i="38"/>
  <c r="C3" i="38"/>
  <c r="N2" i="38"/>
  <c r="C2" i="38"/>
  <c r="A2" i="38"/>
  <c r="L1" i="38"/>
  <c r="M2" i="37"/>
  <c r="B4" i="12" l="1"/>
  <c r="B4" i="37"/>
  <c r="B4" i="1" l="1"/>
  <c r="B4" i="39" s="1"/>
  <c r="C4" i="10" l="1"/>
  <c r="C3" i="8" l="1"/>
  <c r="C3" i="29"/>
  <c r="M4" i="37" l="1"/>
  <c r="K4" i="37"/>
  <c r="M3" i="37"/>
  <c r="K3" i="37"/>
  <c r="C3" i="37"/>
  <c r="C2" i="37"/>
  <c r="A2" i="37"/>
  <c r="K1" i="37"/>
  <c r="K4" i="12" l="1"/>
  <c r="K3" i="12"/>
  <c r="M4" i="12"/>
  <c r="M3" i="12"/>
  <c r="K4" i="36" l="1"/>
  <c r="I4" i="36"/>
  <c r="B4" i="36"/>
  <c r="K3" i="36"/>
  <c r="I3" i="36"/>
  <c r="C3" i="36"/>
  <c r="J2" i="36"/>
  <c r="D2" i="36"/>
  <c r="A2" i="36"/>
  <c r="I1" i="36"/>
  <c r="A2" i="29" l="1"/>
  <c r="B4" i="8" l="1"/>
  <c r="B4" i="24"/>
  <c r="B4" i="29"/>
  <c r="K1" i="12" l="1"/>
  <c r="A2" i="12"/>
  <c r="C2" i="12"/>
  <c r="C3" i="12"/>
  <c r="N1" i="10"/>
  <c r="B2" i="10"/>
  <c r="E2" i="10"/>
  <c r="O2" i="10"/>
  <c r="D3" i="10"/>
  <c r="P3" i="10"/>
  <c r="N4" i="10"/>
  <c r="P4" i="10"/>
  <c r="J1" i="9"/>
  <c r="A2" i="9"/>
  <c r="D2" i="9"/>
  <c r="K2" i="9"/>
  <c r="C3" i="9"/>
  <c r="L3" i="9"/>
  <c r="J4" i="9"/>
  <c r="L4" i="9"/>
  <c r="L1" i="8"/>
  <c r="A2" i="8"/>
  <c r="D2" i="8"/>
  <c r="M2" i="8"/>
  <c r="O3" i="8"/>
  <c r="L4" i="8"/>
  <c r="O4" i="8"/>
  <c r="I1" i="24"/>
  <c r="A2" i="24"/>
  <c r="D2" i="24"/>
  <c r="J2" i="24"/>
  <c r="C3" i="24"/>
  <c r="I3" i="24"/>
  <c r="K3" i="24"/>
  <c r="I4" i="24"/>
  <c r="K4" i="24"/>
  <c r="I1" i="29"/>
  <c r="D2" i="29"/>
  <c r="J2" i="29"/>
  <c r="I3" i="29"/>
  <c r="K3" i="29"/>
  <c r="I4" i="29"/>
  <c r="K4" i="29"/>
</calcChain>
</file>

<file path=xl/sharedStrings.xml><?xml version="1.0" encoding="utf-8"?>
<sst xmlns="http://schemas.openxmlformats.org/spreadsheetml/2006/main" count="612" uniqueCount="264">
  <si>
    <t>TECHNICAL SHEET GARMENT</t>
  </si>
  <si>
    <t>FABRIC / SUPPLIER:</t>
  </si>
  <si>
    <t>DATE</t>
  </si>
  <si>
    <t>INDEX</t>
  </si>
  <si>
    <t>COLOR COMBINATION</t>
  </si>
  <si>
    <t>DESCRIPTION</t>
  </si>
  <si>
    <t>POSITION</t>
  </si>
  <si>
    <t>QTY</t>
  </si>
  <si>
    <t>S</t>
  </si>
  <si>
    <t>M</t>
  </si>
  <si>
    <t>L</t>
  </si>
  <si>
    <t>XL</t>
  </si>
  <si>
    <t>DESIGNATION</t>
  </si>
  <si>
    <t>DEVELOPPER</t>
  </si>
  <si>
    <t>MARKING</t>
  </si>
  <si>
    <t>COUNTER SAMPLE</t>
  </si>
  <si>
    <t>MEASUREMENTS TAKEN ON FINISH PRODUCT</t>
  </si>
  <si>
    <t>ALLOWANCES</t>
  </si>
  <si>
    <t>1/2 CHEST ROUND</t>
  </si>
  <si>
    <t xml:space="preserve"> +/- 1 cm</t>
  </si>
  <si>
    <t xml:space="preserve"> +/- 0,5 cm</t>
  </si>
  <si>
    <t>CENTER BACK LENGTH</t>
  </si>
  <si>
    <t>XXL</t>
  </si>
  <si>
    <t>FRONT JACKET MEASUREMENTS (IN CM)</t>
  </si>
  <si>
    <t>BACK JACKET MEASUREMENTS (IN CM)</t>
  </si>
  <si>
    <t>HOW TO TAKE MEASUREMENTS</t>
  </si>
  <si>
    <t>KA</t>
  </si>
  <si>
    <t>COLLAR HEIGHT AT MIDDLE FRONT</t>
  </si>
  <si>
    <t>B</t>
  </si>
  <si>
    <t>C</t>
  </si>
  <si>
    <t>D</t>
  </si>
  <si>
    <t>IA</t>
  </si>
  <si>
    <t>SHOULDER LENGHT</t>
  </si>
  <si>
    <t>LA</t>
  </si>
  <si>
    <t>LB</t>
  </si>
  <si>
    <t>LC</t>
  </si>
  <si>
    <t>LC'</t>
  </si>
  <si>
    <t>N</t>
  </si>
  <si>
    <t>R</t>
  </si>
  <si>
    <t>UB1</t>
  </si>
  <si>
    <t xml:space="preserve"> HANG TAG</t>
  </si>
  <si>
    <t xml:space="preserve"> </t>
  </si>
  <si>
    <t>Front zip</t>
  </si>
  <si>
    <t>LOCAL</t>
  </si>
  <si>
    <t>MAX
zipper</t>
  </si>
  <si>
    <t xml:space="preserve">ORANGE </t>
  </si>
  <si>
    <t>HANGTAG LAFUMA CORPORATE</t>
  </si>
  <si>
    <t>LC011-E</t>
  </si>
  <si>
    <t>Care Label &amp; P.O. Label</t>
  </si>
  <si>
    <t>GENCODE STICKER</t>
  </si>
  <si>
    <t>POLYBAG</t>
  </si>
  <si>
    <t xml:space="preserve">WHITE satin </t>
  </si>
  <si>
    <t xml:space="preserve">HOW TO ATTACH HANG TAGS </t>
  </si>
  <si>
    <t>Marjorie</t>
  </si>
  <si>
    <t>SML</t>
  </si>
  <si>
    <t>SUPPLIER</t>
  </si>
  <si>
    <t>REF</t>
  </si>
  <si>
    <r>
      <t>NON WOVEN</t>
    </r>
    <r>
      <rPr>
        <b/>
        <sz val="12"/>
        <color indexed="8"/>
        <rFont val="Calibri"/>
        <family val="2"/>
      </rPr>
      <t xml:space="preserve">
</t>
    </r>
  </si>
  <si>
    <t>JA</t>
  </si>
  <si>
    <t>TOTAL LENGHT FROM SHOULDER POINT TO BOTTOM FRONT</t>
  </si>
  <si>
    <r>
      <t xml:space="preserve">1/2 BOTTOM ROUND </t>
    </r>
    <r>
      <rPr>
        <sz val="12"/>
        <color rgb="FFFF0000"/>
        <rFont val="新細明體"/>
        <family val="2"/>
        <scheme val="minor"/>
      </rPr>
      <t>RELAXED</t>
    </r>
  </si>
  <si>
    <t xml:space="preserve">SUPPLIER : </t>
  </si>
  <si>
    <t xml:space="preserve">FABRIC </t>
  </si>
  <si>
    <t>TRIMMING AND ACCESSORIES</t>
  </si>
  <si>
    <t>LABELS</t>
  </si>
  <si>
    <t>NECKLINE LENGHT</t>
  </si>
  <si>
    <t>ZIPPERS (IN CM)</t>
  </si>
  <si>
    <t>Z1</t>
  </si>
  <si>
    <t>Z2</t>
  </si>
  <si>
    <t>MIDDLE FRONT ZIPPER LENGHT</t>
  </si>
  <si>
    <t>OTHER DETAILS</t>
  </si>
  <si>
    <r>
      <t>1/2 BOTTOM SLEEVE ROUND</t>
    </r>
    <r>
      <rPr>
        <sz val="12"/>
        <color rgb="FFFF0000"/>
        <rFont val="新細明體"/>
        <family val="2"/>
        <scheme val="minor"/>
      </rPr>
      <t xml:space="preserve"> RELAXED</t>
    </r>
  </si>
  <si>
    <r>
      <t xml:space="preserve">1/2 BOTTOM SLEEVE ROUND </t>
    </r>
    <r>
      <rPr>
        <sz val="12"/>
        <color rgb="FFFF0000"/>
        <rFont val="新細明體"/>
        <family val="2"/>
        <scheme val="minor"/>
      </rPr>
      <t>EXTENDED</t>
    </r>
  </si>
  <si>
    <t>SLEEVE LENGHT INCLUDING CUFF</t>
  </si>
  <si>
    <t>1/2 UPPER ARM ROUND</t>
  </si>
  <si>
    <r>
      <t xml:space="preserve">Zipper Coil Inverted #3
</t>
    </r>
    <r>
      <rPr>
        <b/>
        <sz val="12"/>
        <color indexed="8"/>
        <rFont val="Calibri"/>
        <family val="2"/>
      </rPr>
      <t xml:space="preserve">1WAY - NON separable - non lock  - short puller
</t>
    </r>
    <r>
      <rPr>
        <sz val="12"/>
        <color indexed="8"/>
        <rFont val="Calibri"/>
        <family val="2"/>
      </rPr>
      <t>SN32MAX</t>
    </r>
  </si>
  <si>
    <t>LW033-E</t>
  </si>
  <si>
    <t>LYCRA BINDING 20mm Total width</t>
  </si>
  <si>
    <t>EB011-E</t>
  </si>
  <si>
    <t xml:space="preserve">WOVEN LABELS LAFUMA
</t>
  </si>
  <si>
    <t>EMBROIDERY LEAF 20mm</t>
  </si>
  <si>
    <r>
      <t xml:space="preserve">FRONT BREADTH </t>
    </r>
    <r>
      <rPr>
        <sz val="12"/>
        <color indexed="10"/>
        <rFont val="Calibri"/>
        <family val="2"/>
      </rPr>
      <t>AT 15CM FROM SHOULDER POINT NECKLINE</t>
    </r>
  </si>
  <si>
    <r>
      <t xml:space="preserve">BACK BREADTH </t>
    </r>
    <r>
      <rPr>
        <sz val="12"/>
        <color indexed="10"/>
        <rFont val="Calibri"/>
        <family val="2"/>
      </rPr>
      <t>AT 15CM FROM SHOULDER POINT NECKLINE</t>
    </r>
  </si>
  <si>
    <t>COLLAR MEASUREMENTS (IN CM)</t>
  </si>
  <si>
    <t>SIZE SPEC</t>
  </si>
  <si>
    <t>DATE:</t>
  </si>
  <si>
    <r>
      <t xml:space="preserve">HANG TAG </t>
    </r>
    <r>
      <rPr>
        <b/>
        <sz val="12"/>
        <rFont val="新細明體"/>
        <family val="2"/>
        <scheme val="minor"/>
      </rPr>
      <t>WINDACTIVE</t>
    </r>
  </si>
  <si>
    <t>TRIPLE STAR</t>
  </si>
  <si>
    <t>HT094-E</t>
  </si>
  <si>
    <r>
      <t xml:space="preserve">HANG TAG </t>
    </r>
    <r>
      <rPr>
        <b/>
        <sz val="12"/>
        <rFont val="新細明體"/>
        <family val="2"/>
        <scheme val="minor"/>
      </rPr>
      <t>REVERSIBLE</t>
    </r>
  </si>
  <si>
    <t>PRIMA CHANNEL</t>
  </si>
  <si>
    <t>MEN CHUEN</t>
  </si>
  <si>
    <t>EMBROIDERIES BACKSIDE</t>
  </si>
  <si>
    <t>SILICA GEL DMF U FREE
5gr</t>
  </si>
  <si>
    <t>LW051-E</t>
  </si>
  <si>
    <t>LW052-E</t>
  </si>
  <si>
    <r>
      <t>WOVEN LABEL</t>
    </r>
    <r>
      <rPr>
        <b/>
        <sz val="12"/>
        <rFont val="新細明體"/>
        <family val="2"/>
        <scheme val="minor"/>
      </rPr>
      <t xml:space="preserve"> WINDACTIVE</t>
    </r>
  </si>
  <si>
    <r>
      <t xml:space="preserve">WOVEN LABEL </t>
    </r>
    <r>
      <rPr>
        <b/>
        <sz val="12"/>
        <rFont val="新細明體"/>
        <family val="2"/>
        <scheme val="minor"/>
      </rPr>
      <t>TECHNOWARM</t>
    </r>
  </si>
  <si>
    <t>Inside left pocket / FLEECE FACE</t>
  </si>
  <si>
    <t>EMBROIDERY LAFUMA 72x13mm</t>
  </si>
  <si>
    <r>
      <t xml:space="preserve">Right top front 
</t>
    </r>
    <r>
      <rPr>
        <b/>
        <sz val="12"/>
        <rFont val="新細明體"/>
        <family val="2"/>
        <scheme val="minor"/>
      </rPr>
      <t>FLEECE FACE</t>
    </r>
  </si>
  <si>
    <r>
      <t xml:space="preserve">Left top sleeve 
</t>
    </r>
    <r>
      <rPr>
        <b/>
        <sz val="12"/>
        <rFont val="新細明體"/>
        <family val="2"/>
        <scheme val="minor"/>
      </rPr>
      <t>FLEECE FACE</t>
    </r>
  </si>
  <si>
    <r>
      <rPr>
        <b/>
        <sz val="12"/>
        <color indexed="10"/>
        <rFont val="Calibri"/>
        <family val="2"/>
      </rPr>
      <t>Zipper VISLON #5 (right insert)</t>
    </r>
    <r>
      <rPr>
        <sz val="12"/>
        <rFont val="Calibri"/>
        <family val="2"/>
      </rPr>
      <t xml:space="preserve">
1 way-separable-autolock - REVERSIBLE - DU puller
VSOR-58 DU4 E P14 KENSIN </t>
    </r>
    <r>
      <rPr>
        <b/>
        <sz val="12"/>
        <rFont val="Calibri"/>
        <family val="2"/>
      </rPr>
      <t>MUSI</t>
    </r>
    <r>
      <rPr>
        <sz val="12"/>
        <rFont val="Calibri"/>
        <family val="2"/>
      </rPr>
      <t xml:space="preserve"> N-ANTI NEWKOB4</t>
    </r>
  </si>
  <si>
    <t>YKK</t>
  </si>
  <si>
    <t>ZIPPER CORD 2 TONE 1,7mm</t>
  </si>
  <si>
    <t>ZP070-E</t>
  </si>
  <si>
    <t>UNITEX</t>
  </si>
  <si>
    <t>Bottom sleeve
Front Hood</t>
  </si>
  <si>
    <t>WILSON GROUP</t>
  </si>
  <si>
    <r>
      <t xml:space="preserve">LEFT TOP SLEEVE
</t>
    </r>
    <r>
      <rPr>
        <b/>
        <sz val="12"/>
        <color theme="1"/>
        <rFont val="新細明體"/>
        <family val="2"/>
        <scheme val="minor"/>
      </rPr>
      <t>BOTH FACE</t>
    </r>
    <r>
      <rPr>
        <sz val="12"/>
        <color theme="1"/>
        <rFont val="新細明體"/>
        <family val="2"/>
        <scheme val="minor"/>
      </rPr>
      <t xml:space="preserve">
* CENTRED : 8cm from top sleeve </t>
    </r>
  </si>
  <si>
    <r>
      <t xml:space="preserve">RIGHT TOP FRONT
</t>
    </r>
    <r>
      <rPr>
        <b/>
        <sz val="12"/>
        <color theme="1"/>
        <rFont val="新細明體"/>
        <family val="2"/>
        <scheme val="minor"/>
      </rPr>
      <t>BOTH FACE</t>
    </r>
    <r>
      <rPr>
        <sz val="12"/>
        <color theme="1"/>
        <rFont val="新細明體"/>
        <family val="2"/>
        <scheme val="minor"/>
      </rPr>
      <t xml:space="preserve">
* VERTICAL POSITION : 8cm from front neckline</t>
    </r>
    <r>
      <rPr>
        <sz val="12"/>
        <color rgb="FFFF0000"/>
        <rFont val="新細明體"/>
        <family val="2"/>
        <scheme val="minor"/>
      </rPr>
      <t xml:space="preserve"> </t>
    </r>
    <r>
      <rPr>
        <sz val="12"/>
        <color theme="1"/>
        <rFont val="新細明體"/>
        <family val="2"/>
        <scheme val="minor"/>
      </rPr>
      <t xml:space="preserve">
* ALONG FRONT ZIPPER: 1,5 cm from front zipper</t>
    </r>
  </si>
  <si>
    <t>POLY FACE DETAILS</t>
  </si>
  <si>
    <t>FLEECE FACE DETAILS</t>
  </si>
  <si>
    <t>UA1</t>
  </si>
  <si>
    <t>NECK WIDTH</t>
  </si>
  <si>
    <t>UA2</t>
  </si>
  <si>
    <t>FRONT NECK DEPTH</t>
  </si>
  <si>
    <r>
      <t xml:space="preserve">SHELL 1 / FLEECE
</t>
    </r>
    <r>
      <rPr>
        <b/>
        <sz val="12"/>
        <color rgb="FFFF0000"/>
        <rFont val="Calibri"/>
        <family val="2"/>
      </rPr>
      <t>PTB-239-11B</t>
    </r>
  </si>
  <si>
    <t>XS</t>
  </si>
  <si>
    <r>
      <t xml:space="preserve">1/2 BOTTOM ROUND </t>
    </r>
    <r>
      <rPr>
        <sz val="12"/>
        <color rgb="FFFF0000"/>
        <rFont val="新細明體"/>
        <family val="2"/>
        <scheme val="minor"/>
      </rPr>
      <t>STRETCHED</t>
    </r>
  </si>
  <si>
    <t>IA'</t>
  </si>
  <si>
    <r>
      <t xml:space="preserve">1/2 ELBOW ROUND </t>
    </r>
    <r>
      <rPr>
        <sz val="12"/>
        <color rgb="FFFF0000"/>
        <rFont val="新細明體"/>
        <family val="2"/>
        <scheme val="minor"/>
      </rPr>
      <t>AT 30CM FROM BOTTOM</t>
    </r>
  </si>
  <si>
    <r>
      <t xml:space="preserve">1/2 WAIST ROUND </t>
    </r>
    <r>
      <rPr>
        <sz val="12"/>
        <color indexed="10"/>
        <rFont val="Calibri"/>
        <family val="2"/>
      </rPr>
      <t>AT 45 CM FROM SHOULDER POINT NECKLINE</t>
    </r>
  </si>
  <si>
    <r>
      <t xml:space="preserve">HANG TAG </t>
    </r>
    <r>
      <rPr>
        <b/>
        <sz val="12"/>
        <rFont val="新細明體"/>
        <family val="2"/>
        <scheme val="minor"/>
      </rPr>
      <t>MIX &amp; MATCH</t>
    </r>
  </si>
  <si>
    <t xml:space="preserve">Front zipper </t>
  </si>
  <si>
    <t>FLEECE FACE</t>
  </si>
  <si>
    <t>INSIGNA BLUE</t>
  </si>
  <si>
    <t>HT394325/NE</t>
  </si>
  <si>
    <r>
      <t xml:space="preserve">2x Pocket zipper 
</t>
    </r>
    <r>
      <rPr>
        <b/>
        <sz val="12"/>
        <rFont val="新細明體"/>
        <family val="2"/>
        <scheme val="minor"/>
      </rPr>
      <t>FLEECE FACE</t>
    </r>
  </si>
  <si>
    <t>WHITE</t>
  </si>
  <si>
    <t>NAVY</t>
  </si>
  <si>
    <t>HEAT TRANSFERT LAFUMA 70 MM</t>
  </si>
  <si>
    <t>PT400</t>
  </si>
  <si>
    <t>J-LONG</t>
  </si>
  <si>
    <t>HEAT TRANSFERT LEAF 18 MM</t>
  </si>
  <si>
    <t>PT401</t>
  </si>
  <si>
    <t>FLEECE FACE
Outside left back 7cm from bottom</t>
  </si>
  <si>
    <t>BLACK</t>
  </si>
  <si>
    <r>
      <t xml:space="preserve">HANG TAG PFC </t>
    </r>
    <r>
      <rPr>
        <b/>
        <sz val="12"/>
        <rFont val="新細明體"/>
        <family val="2"/>
        <scheme val="minor"/>
      </rPr>
      <t>FREE</t>
    </r>
  </si>
  <si>
    <t>SMALL
HT394145-E</t>
  </si>
  <si>
    <r>
      <t xml:space="preserve">HANG TAG TECHNOWARM
</t>
    </r>
    <r>
      <rPr>
        <b/>
        <sz val="12"/>
        <rFont val="新細明體"/>
        <family val="2"/>
        <scheme val="minor"/>
      </rPr>
      <t>FLEECE</t>
    </r>
  </si>
  <si>
    <t>insert on corporate HT</t>
  </si>
  <si>
    <t>NH</t>
  </si>
  <si>
    <t>SLEEVE CAP HEIGHT</t>
  </si>
  <si>
    <t>XXS</t>
  </si>
  <si>
    <t>XXXL</t>
  </si>
  <si>
    <r>
      <t xml:space="preserve">FRONT BREADTH </t>
    </r>
    <r>
      <rPr>
        <sz val="12"/>
        <color indexed="10"/>
        <rFont val="Calibri"/>
        <family val="2"/>
      </rPr>
      <t>AT 15CM FROM HPS</t>
    </r>
  </si>
  <si>
    <r>
      <t xml:space="preserve">1/2 WAIST ROUND </t>
    </r>
    <r>
      <rPr>
        <sz val="12"/>
        <color indexed="10"/>
        <rFont val="Calibri"/>
        <family val="2"/>
      </rPr>
      <t>AT 44CM FROM HPS</t>
    </r>
  </si>
  <si>
    <r>
      <t xml:space="preserve">1/2 BOTTOM ROUND </t>
    </r>
    <r>
      <rPr>
        <sz val="12"/>
        <color indexed="10"/>
        <rFont val="Calibri"/>
        <family val="2"/>
      </rPr>
      <t>RELAXED</t>
    </r>
  </si>
  <si>
    <r>
      <t xml:space="preserve">1/2 BOTTOM ROUND </t>
    </r>
    <r>
      <rPr>
        <sz val="12"/>
        <color indexed="10"/>
        <rFont val="Calibri"/>
        <family val="2"/>
      </rPr>
      <t>STRETCHED</t>
    </r>
  </si>
  <si>
    <t>TOTAL LENGHT FROM HPS</t>
  </si>
  <si>
    <t xml:space="preserve"> +/- 0.5 cm</t>
  </si>
  <si>
    <t>1/2 UPPER ARM WIDTH</t>
  </si>
  <si>
    <r>
      <t xml:space="preserve">1/2 ELBOW WIDTH </t>
    </r>
    <r>
      <rPr>
        <sz val="12"/>
        <color indexed="10"/>
        <rFont val="Calibri"/>
        <family val="2"/>
      </rPr>
      <t>AT 30CM FROM BOTTOM</t>
    </r>
  </si>
  <si>
    <r>
      <t>1/2 CUFF WIDTH</t>
    </r>
    <r>
      <rPr>
        <sz val="12"/>
        <color indexed="10"/>
        <rFont val="Calibri"/>
        <family val="2"/>
      </rPr>
      <t xml:space="preserve"> RELAXED</t>
    </r>
  </si>
  <si>
    <r>
      <t>1/2 CUFF WIDTH</t>
    </r>
    <r>
      <rPr>
        <sz val="12"/>
        <color indexed="10"/>
        <rFont val="Calibri"/>
        <family val="2"/>
      </rPr>
      <t xml:space="preserve"> STRETCHED</t>
    </r>
  </si>
  <si>
    <t>TOTAL SLEEVE LENGHT</t>
  </si>
  <si>
    <r>
      <t xml:space="preserve">BACK BREADTH </t>
    </r>
    <r>
      <rPr>
        <sz val="12"/>
        <color indexed="10"/>
        <rFont val="Calibri"/>
        <family val="2"/>
      </rPr>
      <t>AT 15CM FROM HPS</t>
    </r>
  </si>
  <si>
    <t>OTHER MEASUREMENTS (IN CM)</t>
  </si>
  <si>
    <t>FRONT POCKET LENGHT</t>
  </si>
  <si>
    <t>NEW GRADE OK</t>
  </si>
  <si>
    <t>LFV11422</t>
  </si>
  <si>
    <t>WONDER WARM JKT</t>
  </si>
  <si>
    <t>WINTER 2018/19</t>
  </si>
  <si>
    <t>MEN CHUEN / PTB-239-11B - CAROLTEX / 8093LDF3</t>
  </si>
  <si>
    <t>UB2</t>
  </si>
  <si>
    <t>COLLAR LENGHT AT THE TOP EDGE</t>
  </si>
  <si>
    <t>UC1</t>
  </si>
  <si>
    <t>COLLAR HEIGHT AT MIDDLE BACK</t>
  </si>
  <si>
    <t>UC3</t>
  </si>
  <si>
    <t>CAROLTEX</t>
  </si>
  <si>
    <t>PADDING QUALITY PK80</t>
  </si>
  <si>
    <t>80G</t>
  </si>
  <si>
    <t>PADDING STITCHED ON POLY FACE</t>
  </si>
  <si>
    <t>Comments for making 1st sample on 06/04/2017</t>
  </si>
  <si>
    <t>Same style as LFV11321</t>
  </si>
  <si>
    <t>Remove hood - make collar 7cm height</t>
  </si>
  <si>
    <t>Add padding quilted with CAROLTEX fabrics</t>
  </si>
  <si>
    <r>
      <t xml:space="preserve">1x Front zipper
2x Pocket zipper 
</t>
    </r>
    <r>
      <rPr>
        <b/>
        <sz val="12"/>
        <rFont val="新細明體"/>
        <family val="2"/>
        <scheme val="minor"/>
      </rPr>
      <t>FLEECE FACE</t>
    </r>
  </si>
  <si>
    <r>
      <t xml:space="preserve">SIZE WOVEN LABEL MMG 
</t>
    </r>
    <r>
      <rPr>
        <b/>
        <sz val="14"/>
        <color rgb="FFFF0000"/>
        <rFont val="新細明體"/>
        <family val="2"/>
        <scheme val="minor"/>
      </rPr>
      <t>MEN ALPHA/TOP</t>
    </r>
  </si>
  <si>
    <t>LWS18-01</t>
  </si>
  <si>
    <t>STANDARD</t>
  </si>
  <si>
    <t>69.5</t>
  </si>
  <si>
    <t>24.5</t>
  </si>
  <si>
    <t>14.5</t>
  </si>
  <si>
    <t>6.6</t>
  </si>
  <si>
    <t>18.5</t>
  </si>
  <si>
    <t>66.5</t>
  </si>
  <si>
    <t>17/05/2017
1st proto measurement SIZE M</t>
  </si>
  <si>
    <t>COMMENT on 1st sample the 17/05/17</t>
  </si>
  <si>
    <r>
      <t xml:space="preserve">SHELL 2 / NYLON
</t>
    </r>
    <r>
      <rPr>
        <b/>
        <sz val="12"/>
        <color rgb="FFFF0000"/>
        <rFont val="Calibri"/>
        <family val="2"/>
      </rPr>
      <t>8093LDF3</t>
    </r>
  </si>
  <si>
    <t>NYLON FACE</t>
  </si>
  <si>
    <r>
      <t xml:space="preserve">1x Pocket zipper
</t>
    </r>
    <r>
      <rPr>
        <b/>
        <sz val="12"/>
        <rFont val="新細明體"/>
        <family val="2"/>
        <scheme val="minor"/>
      </rPr>
      <t>NYLON FACE</t>
    </r>
  </si>
  <si>
    <r>
      <t xml:space="preserve">Right top front
</t>
    </r>
    <r>
      <rPr>
        <b/>
        <sz val="12"/>
        <rFont val="新細明體"/>
        <family val="2"/>
        <scheme val="minor"/>
      </rPr>
      <t>NYLON FACE</t>
    </r>
  </si>
  <si>
    <r>
      <t xml:space="preserve">Left top sleeve
</t>
    </r>
    <r>
      <rPr>
        <b/>
        <sz val="12"/>
        <rFont val="新細明體"/>
        <family val="2"/>
        <scheme val="minor"/>
      </rPr>
      <t>NYLON FACE</t>
    </r>
  </si>
  <si>
    <t>NYLON FACE
Inside left back 7cm from bottom</t>
  </si>
  <si>
    <t>Pocket zipper OUTSIDE JKT
NYLON FACE</t>
  </si>
  <si>
    <t>NYLON FACE is shorter than FLEECE FACE due to quilting</t>
  </si>
  <si>
    <t xml:space="preserve">Increase lenght of NYLON FACE ONLY </t>
  </si>
  <si>
    <t>* increase sleeve lenght N by 1,5cm (nylon face only)</t>
  </si>
  <si>
    <t>* increase total lenght JA by 1,5cm (nylon face only)</t>
  </si>
  <si>
    <t>* increase 1/2 elbow width by 0,5cm (nylon face only)</t>
  </si>
  <si>
    <t>Increase front neck drop by 1cm</t>
  </si>
  <si>
    <t>Collar edge should be flat and straight</t>
  </si>
  <si>
    <t>BOTH FACE</t>
  </si>
  <si>
    <t>Apply modification for SMS</t>
  </si>
  <si>
    <t>Embroidery Lafuma 70mm FLEECE FACE
Heat Transfer 70mm NYLON FACE</t>
  </si>
  <si>
    <t xml:space="preserve">Embroidery LEAF 20mm FLEECE FACE
Heat Transfer 18mm NYLON FACE
</t>
  </si>
  <si>
    <r>
      <rPr>
        <b/>
        <sz val="18"/>
        <color indexed="10"/>
        <rFont val="Calibri"/>
        <family val="2"/>
      </rPr>
      <t>NYLON FACE</t>
    </r>
    <r>
      <rPr>
        <b/>
        <sz val="18"/>
        <rFont val="Calibri"/>
        <family val="2"/>
      </rPr>
      <t xml:space="preserve"> </t>
    </r>
    <r>
      <rPr>
        <b/>
        <sz val="12"/>
        <rFont val="Calibri"/>
        <family val="2"/>
      </rPr>
      <t xml:space="preserve">     MEASUREMENTS IN CM</t>
    </r>
  </si>
  <si>
    <r>
      <rPr>
        <b/>
        <sz val="18"/>
        <color rgb="FF0070C0"/>
        <rFont val="Calibri"/>
        <family val="2"/>
      </rPr>
      <t xml:space="preserve">FLEECE FACE </t>
    </r>
    <r>
      <rPr>
        <b/>
        <sz val="12"/>
        <color rgb="FF0070C0"/>
        <rFont val="Calibri"/>
        <family val="2"/>
      </rPr>
      <t xml:space="preserve">  </t>
    </r>
    <r>
      <rPr>
        <b/>
        <sz val="12"/>
        <rFont val="Calibri"/>
        <family val="2"/>
      </rPr>
      <t xml:space="preserve">   MEASUREMENTS IN CM</t>
    </r>
  </si>
  <si>
    <t>NYLON FACE &amp; FLEECE FACE must have different patern due to stretch fabric (FLEECE) and quilting on NYLON, refer to 2 chart above.</t>
  </si>
  <si>
    <t>FLEECE FACE is too long due to stretch fabric</t>
  </si>
  <si>
    <t>Reduce width of FLEECE FACE ONLY</t>
  </si>
  <si>
    <t>* Increase collar height by 1cm</t>
  </si>
  <si>
    <t>* Increase collar height by 0,5cm</t>
  </si>
  <si>
    <t>* Reduce front breadth by 1cm (fleece face only)</t>
  </si>
  <si>
    <t>* Reduce 1/2 chest, waist and bottom round by 1cm (fleece face only)</t>
  </si>
  <si>
    <t>CHEST POCKET ZIPPER LENGHT</t>
  </si>
  <si>
    <t>HAND POCKET ZIPPER LENGHT</t>
  </si>
  <si>
    <r>
      <t xml:space="preserve">1/2 BOTTOM ROUND </t>
    </r>
    <r>
      <rPr>
        <sz val="12"/>
        <color rgb="FFFF0000"/>
        <rFont val="Calibri"/>
        <family val="2"/>
      </rPr>
      <t>RELAXED</t>
    </r>
  </si>
  <si>
    <t>CHEST POCKET LENGHT</t>
  </si>
  <si>
    <t>BLACK
0247</t>
  </si>
  <si>
    <t>TARMAC</t>
  </si>
  <si>
    <t>NOIR</t>
  </si>
  <si>
    <t>ECLIPSE BLUE</t>
  </si>
  <si>
    <t>CARBONE GREY
8280</t>
  </si>
  <si>
    <t>COLORS SKETCH</t>
  </si>
  <si>
    <t>ECLIPSE BLUE
8598</t>
  </si>
  <si>
    <t>PIXEL MERCURY GREY</t>
  </si>
  <si>
    <t>GREY/ECLIPSE BLUE
TAPE : 243
TEETH : 960</t>
  </si>
  <si>
    <t>ECLIPSE BLUE
960</t>
  </si>
  <si>
    <t>BLACK
580</t>
  </si>
  <si>
    <t>CARBONE GREY</t>
  </si>
  <si>
    <t>SAPHIR</t>
  </si>
  <si>
    <t>LOCAL / MING SHYANG</t>
  </si>
  <si>
    <t>ECLIPSE BLUE
9044</t>
  </si>
  <si>
    <t>PIXEL TARMAC</t>
  </si>
  <si>
    <t>PIXEL ECLIPSE</t>
  </si>
  <si>
    <t>Comments on Highlight the 10/10/2017</t>
  </si>
  <si>
    <t>Highlight measured the 10/10/2017 size M</t>
  </si>
  <si>
    <t>KD</t>
  </si>
  <si>
    <t>ARMHOLE HEIGHT</t>
  </si>
  <si>
    <t>Fleece face must be 1cm tighter than Nylon face in 1/2 width</t>
  </si>
  <si>
    <t>GREY
E414</t>
  </si>
  <si>
    <t>ECLIPSE BLUE
9244</t>
  </si>
  <si>
    <t xml:space="preserve">
SMALL
HT394159-E</t>
  </si>
  <si>
    <t>SMALL
HT-396073-E</t>
  </si>
  <si>
    <t>SMALL
HT394082-E</t>
  </si>
  <si>
    <t>Comments on SMS the 21/12/2017</t>
  </si>
  <si>
    <t>HANG TAG</t>
  </si>
  <si>
    <t>All Hang tag must be small corporate HT-394082-E, windactive HT-396073-E &amp; technowarm fleece HT-394159-E</t>
  </si>
  <si>
    <t>Measures to follow for  BULK size M</t>
  </si>
  <si>
    <t>COLORS</t>
  </si>
  <si>
    <t>On style ECLIPSE BLUE, embroideries colors must be #9244 eclipse blue i/o #9135 azur blue</t>
  </si>
  <si>
    <t>On style BLACK, embroideries colors must be #E414 i/o #40031</t>
  </si>
  <si>
    <t>MEASURES</t>
  </si>
  <si>
    <t>NYLON FACE must be bigger than FLEECE FACE, refer to measures and improve</t>
  </si>
  <si>
    <r>
      <t xml:space="preserve">Measures to follow for making 1st c/s </t>
    </r>
    <r>
      <rPr>
        <b/>
        <sz val="10"/>
        <color theme="0" tint="-0.499984740745262"/>
        <rFont val="Calibri"/>
        <family val="2"/>
      </rPr>
      <t>SIZE M</t>
    </r>
  </si>
  <si>
    <r>
      <t xml:space="preserve">Measures to follow for making SMS </t>
    </r>
    <r>
      <rPr>
        <b/>
        <sz val="10"/>
        <color theme="0" tint="-0.499984740745262"/>
        <rFont val="Calibri"/>
        <family val="2"/>
      </rPr>
      <t>SIZE M</t>
    </r>
  </si>
  <si>
    <r>
      <t xml:space="preserve">Measures to follow for BULK </t>
    </r>
    <r>
      <rPr>
        <b/>
        <sz val="10"/>
        <color rgb="FF0000CC"/>
        <rFont val="Calibri"/>
        <family val="2"/>
      </rPr>
      <t>SIZE M</t>
    </r>
  </si>
  <si>
    <t>QUALITY</t>
  </si>
  <si>
    <t>On CARBONE GREY colors, woven label, size label and care label are visible from outside due to clear fabric, please make it not visible by patching a nylon pocket on top (inside pocket)</t>
  </si>
  <si>
    <t>OK BULK following comments</t>
  </si>
  <si>
    <t>V1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</si>
</sst>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&quot; cm&quot;"/>
    <numFmt numFmtId="177" formatCode="#,##0&quot;cm&quot;"/>
  </numFmts>
  <fonts count="79">
    <font>
      <sz val="9"/>
      <color theme="1"/>
      <name val="新細明體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sz val="9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9"/>
      <color rgb="FFFF0000"/>
      <name val="Comic Sans MS"/>
      <family val="4"/>
    </font>
    <font>
      <b/>
      <sz val="9"/>
      <color theme="1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8"/>
      <color rgb="FFFF0000"/>
      <name val="新細明體"/>
      <family val="2"/>
      <scheme val="minor"/>
    </font>
    <font>
      <b/>
      <sz val="8"/>
      <color theme="1"/>
      <name val="新細明體"/>
      <family val="2"/>
      <scheme val="minor"/>
    </font>
    <font>
      <b/>
      <sz val="9"/>
      <color theme="1"/>
      <name val="Comic Sans MS"/>
      <family val="4"/>
    </font>
    <font>
      <b/>
      <sz val="12"/>
      <name val="新細明體"/>
      <family val="2"/>
      <scheme val="minor"/>
    </font>
    <font>
      <b/>
      <sz val="10"/>
      <name val="新細明體"/>
      <family val="2"/>
      <scheme val="minor"/>
    </font>
    <font>
      <sz val="10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b/>
      <sz val="20"/>
      <color rgb="FFFF0000"/>
      <name val="新細明體"/>
      <family val="2"/>
      <scheme val="minor"/>
    </font>
    <font>
      <b/>
      <sz val="16"/>
      <color rgb="FFFF0000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b/>
      <sz val="14"/>
      <color rgb="FFFF0000"/>
      <name val="新細明體"/>
      <family val="2"/>
      <scheme val="minor"/>
    </font>
    <font>
      <sz val="12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rgb="FF0000FF"/>
      <name val="新細明體"/>
      <family val="2"/>
      <scheme val="minor"/>
    </font>
    <font>
      <b/>
      <sz val="11"/>
      <color rgb="FF0000FF"/>
      <name val="新細明體"/>
      <family val="2"/>
      <scheme val="minor"/>
    </font>
    <font>
      <sz val="10"/>
      <name val="新細明體"/>
      <family val="2"/>
      <scheme val="minor"/>
    </font>
    <font>
      <sz val="12"/>
      <color rgb="FFFF0000"/>
      <name val="新細明體"/>
      <family val="2"/>
      <scheme val="minor"/>
    </font>
    <font>
      <sz val="8"/>
      <color rgb="FFFF0000"/>
      <name val="新細明體"/>
      <family val="2"/>
      <scheme val="minor"/>
    </font>
    <font>
      <b/>
      <sz val="9"/>
      <color rgb="FF0000FF"/>
      <name val="新細明體"/>
      <family val="2"/>
      <scheme val="minor"/>
    </font>
    <font>
      <sz val="12"/>
      <name val="Calibri"/>
      <family val="2"/>
    </font>
    <font>
      <sz val="14"/>
      <name val="新細明體"/>
      <family val="2"/>
      <scheme val="minor"/>
    </font>
    <font>
      <sz val="9"/>
      <name val="新細明體"/>
      <family val="2"/>
      <scheme val="minor"/>
    </font>
    <font>
      <b/>
      <sz val="14"/>
      <color indexed="8"/>
      <name val="Calibri"/>
      <family val="2"/>
    </font>
    <font>
      <sz val="10"/>
      <name val="Calibri"/>
      <family val="2"/>
    </font>
    <font>
      <sz val="14"/>
      <color theme="1"/>
      <name val="新細明體"/>
      <family val="2"/>
      <scheme val="minor"/>
    </font>
    <font>
      <b/>
      <sz val="12"/>
      <color rgb="FFFF0000"/>
      <name val="Calibri"/>
      <family val="2"/>
    </font>
    <font>
      <b/>
      <sz val="10"/>
      <color rgb="FFFF0000"/>
      <name val="新細明體"/>
      <family val="2"/>
      <scheme val="minor"/>
    </font>
    <font>
      <sz val="9"/>
      <color theme="0" tint="-0.499984740745262"/>
      <name val="新細明體"/>
      <family val="2"/>
      <scheme val="minor"/>
    </font>
    <font>
      <b/>
      <sz val="12"/>
      <color theme="0" tint="-0.499984740745262"/>
      <name val="新細明體"/>
      <family val="2"/>
      <scheme val="minor"/>
    </font>
    <font>
      <sz val="12"/>
      <color theme="0" tint="-0.499984740745262"/>
      <name val="新細明體"/>
      <family val="2"/>
      <scheme val="minor"/>
    </font>
    <font>
      <b/>
      <sz val="9"/>
      <color theme="0" tint="-0.499984740745262"/>
      <name val="新細明體"/>
      <family val="2"/>
      <scheme val="minor"/>
    </font>
    <font>
      <b/>
      <sz val="12"/>
      <color theme="0" tint="-0.499984740745262"/>
      <name val="Calibri"/>
      <family val="2"/>
    </font>
    <font>
      <sz val="10"/>
      <color rgb="FFFF0000"/>
      <name val="新細明體"/>
      <family val="2"/>
      <scheme val="minor"/>
    </font>
    <font>
      <sz val="9"/>
      <color rgb="FFFF0000"/>
      <name val="新細明體"/>
      <family val="2"/>
      <scheme val="minor"/>
    </font>
    <font>
      <b/>
      <sz val="14"/>
      <name val="Calibri"/>
      <family val="2"/>
    </font>
    <font>
      <b/>
      <sz val="14"/>
      <color rgb="FFFF0000"/>
      <name val="Calibri"/>
      <family val="2"/>
    </font>
    <font>
      <b/>
      <sz val="16"/>
      <name val="Calibri"/>
      <family val="2"/>
    </font>
    <font>
      <b/>
      <sz val="16"/>
      <color indexed="10"/>
      <name val="Calibri"/>
      <family val="2"/>
    </font>
    <font>
      <b/>
      <sz val="12"/>
      <color rgb="FF0070C0"/>
      <name val="Calibri"/>
      <family val="2"/>
    </font>
    <font>
      <b/>
      <sz val="12"/>
      <color rgb="FF0070C0"/>
      <name val="新細明體"/>
      <family val="2"/>
      <scheme val="minor"/>
    </font>
    <font>
      <b/>
      <sz val="18"/>
      <color indexed="10"/>
      <name val="Calibri"/>
      <family val="2"/>
    </font>
    <font>
      <b/>
      <sz val="18"/>
      <name val="Calibri"/>
      <family val="2"/>
    </font>
    <font>
      <b/>
      <sz val="18"/>
      <color rgb="FF0070C0"/>
      <name val="Calibri"/>
      <family val="2"/>
    </font>
    <font>
      <b/>
      <sz val="14"/>
      <color theme="0" tint="-0.499984740745262"/>
      <name val="新細明體"/>
      <family val="2"/>
      <scheme val="minor"/>
    </font>
    <font>
      <sz val="14"/>
      <color theme="0" tint="-0.499984740745262"/>
      <name val="新細明體"/>
      <family val="2"/>
      <scheme val="minor"/>
    </font>
    <font>
      <b/>
      <sz val="14"/>
      <color rgb="FF0000CC"/>
      <name val="Calibri"/>
      <family val="2"/>
    </font>
    <font>
      <b/>
      <sz val="12"/>
      <color rgb="FF0000CC"/>
      <name val="Calibri"/>
      <family val="2"/>
    </font>
    <font>
      <b/>
      <sz val="16"/>
      <color rgb="FF0000CC"/>
      <name val="Calibri"/>
      <family val="2"/>
    </font>
    <font>
      <sz val="12"/>
      <color rgb="FFFF0000"/>
      <name val="Calibri"/>
      <family val="2"/>
    </font>
    <font>
      <u/>
      <sz val="14"/>
      <color theme="0" tint="-0.499984740745262"/>
      <name val="新細明體"/>
      <family val="2"/>
      <scheme val="minor"/>
    </font>
    <font>
      <b/>
      <sz val="14"/>
      <name val="新細明體"/>
      <family val="2"/>
      <scheme val="minor"/>
    </font>
    <font>
      <sz val="10"/>
      <color theme="1"/>
      <name val="Swis721 Cn BT"/>
      <family val="2"/>
    </font>
    <font>
      <sz val="14"/>
      <color rgb="FFFF0000"/>
      <name val="新細明體"/>
      <family val="2"/>
      <scheme val="minor"/>
    </font>
    <font>
      <b/>
      <u/>
      <sz val="14"/>
      <color rgb="FFFF0000"/>
      <name val="新細明體"/>
      <family val="2"/>
      <scheme val="minor"/>
    </font>
    <font>
      <sz val="12"/>
      <color theme="0" tint="-0.499984740745262"/>
      <name val="Calibri"/>
      <family val="2"/>
    </font>
    <font>
      <sz val="10"/>
      <color theme="0" tint="-0.499984740745262"/>
      <name val="新細明體"/>
      <family val="2"/>
      <scheme val="minor"/>
    </font>
    <font>
      <b/>
      <sz val="10"/>
      <color theme="0" tint="-0.499984740745262"/>
      <name val="Calibri"/>
      <family val="2"/>
    </font>
    <font>
      <b/>
      <sz val="10"/>
      <color rgb="FF0000CC"/>
      <name val="新細明體"/>
      <family val="2"/>
      <scheme val="minor"/>
    </font>
    <font>
      <b/>
      <sz val="10"/>
      <color rgb="FF0000CC"/>
      <name val="Calibri"/>
      <family val="2"/>
    </font>
    <font>
      <b/>
      <sz val="9"/>
      <color rgb="FF0000CC"/>
      <name val="新細明體"/>
      <family val="2"/>
      <scheme val="minor"/>
    </font>
    <font>
      <b/>
      <sz val="12"/>
      <color rgb="FF0000CC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1" applyBorder="0"/>
  </cellStyleXfs>
  <cellXfs count="621">
    <xf numFmtId="0" fontId="0" fillId="0" borderId="0" xfId="0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6" fillId="0" borderId="0" xfId="0" applyFont="1" applyAlignment="1"/>
    <xf numFmtId="0" fontId="0" fillId="0" borderId="0" xfId="0" applyBorder="1"/>
    <xf numFmtId="0" fontId="11" fillId="0" borderId="0" xfId="0" applyFont="1" applyBorder="1" applyAlignment="1">
      <alignment vertical="center"/>
    </xf>
    <xf numFmtId="0" fontId="0" fillId="0" borderId="0" xfId="0" applyAlignment="1"/>
    <xf numFmtId="0" fontId="9" fillId="0" borderId="0" xfId="0" applyFont="1" applyAlignment="1"/>
    <xf numFmtId="0" fontId="15" fillId="0" borderId="7" xfId="0" applyFont="1" applyBorder="1" applyAlignment="1">
      <alignment vertical="center"/>
    </xf>
    <xf numFmtId="0" fontId="15" fillId="0" borderId="0" xfId="0" applyFont="1" applyBorder="1"/>
    <xf numFmtId="0" fontId="12" fillId="0" borderId="0" xfId="6" applyFont="1" applyBorder="1"/>
    <xf numFmtId="0" fontId="0" fillId="0" borderId="12" xfId="0" applyBorder="1" applyAlignment="1">
      <alignment vertical="center"/>
    </xf>
    <xf numFmtId="0" fontId="23" fillId="3" borderId="14" xfId="0" applyFont="1" applyFill="1" applyBorder="1" applyAlignment="1">
      <alignment horizontal="left" vertical="center" indent="8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24" fillId="3" borderId="14" xfId="0" applyFont="1" applyFill="1" applyBorder="1" applyAlignment="1">
      <alignment horizontal="left" vertical="center" indent="1"/>
    </xf>
    <xf numFmtId="0" fontId="0" fillId="3" borderId="16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3" fillId="3" borderId="7" xfId="0" applyFont="1" applyFill="1" applyBorder="1" applyAlignment="1">
      <alignment horizontal="left" vertical="center" indent="2"/>
    </xf>
    <xf numFmtId="0" fontId="15" fillId="0" borderId="8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14" fontId="12" fillId="0" borderId="20" xfId="0" applyNumberFormat="1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 indent="16"/>
    </xf>
    <xf numFmtId="0" fontId="27" fillId="0" borderId="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4" fillId="3" borderId="1" xfId="0" applyFont="1" applyFill="1" applyBorder="1" applyAlignment="1">
      <alignment horizontal="left" vertical="center" indent="1"/>
    </xf>
    <xf numFmtId="0" fontId="0" fillId="3" borderId="22" xfId="0" applyFill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27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14" fontId="12" fillId="0" borderId="20" xfId="0" applyNumberFormat="1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27" fillId="0" borderId="18" xfId="0" applyFont="1" applyBorder="1" applyAlignment="1">
      <alignment horizontal="left" vertical="center" indent="2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3" fillId="0" borderId="18" xfId="0" applyFont="1" applyBorder="1" applyAlignment="1"/>
    <xf numFmtId="0" fontId="15" fillId="0" borderId="18" xfId="0" applyFont="1" applyBorder="1" applyAlignment="1">
      <alignment vertical="center"/>
    </xf>
    <xf numFmtId="0" fontId="14" fillId="0" borderId="18" xfId="0" applyFont="1" applyBorder="1" applyAlignment="1"/>
    <xf numFmtId="0" fontId="11" fillId="0" borderId="18" xfId="0" applyFont="1" applyBorder="1" applyAlignment="1"/>
    <xf numFmtId="0" fontId="20" fillId="0" borderId="2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23" fillId="3" borderId="14" xfId="0" applyFont="1" applyFill="1" applyBorder="1" applyAlignment="1">
      <alignment horizontal="left" vertical="center" indent="12"/>
    </xf>
    <xf numFmtId="0" fontId="27" fillId="0" borderId="23" xfId="0" applyFont="1" applyBorder="1" applyAlignment="1">
      <alignment horizontal="left" vertical="center" indent="2"/>
    </xf>
    <xf numFmtId="0" fontId="13" fillId="0" borderId="1" xfId="0" applyFont="1" applyBorder="1" applyAlignment="1">
      <alignment vertical="center"/>
    </xf>
    <xf numFmtId="0" fontId="27" fillId="0" borderId="1" xfId="0" applyFont="1" applyBorder="1" applyAlignment="1">
      <alignment horizontal="left" vertical="center" indent="16"/>
    </xf>
    <xf numFmtId="0" fontId="27" fillId="0" borderId="1" xfId="0" applyFont="1" applyBorder="1" applyAlignment="1">
      <alignment horizontal="left" vertical="center"/>
    </xf>
    <xf numFmtId="0" fontId="13" fillId="0" borderId="22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176" fontId="28" fillId="0" borderId="5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20" fillId="3" borderId="18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176" fontId="28" fillId="0" borderId="29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vertical="center"/>
    </xf>
    <xf numFmtId="177" fontId="20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24" fillId="3" borderId="14" xfId="0" applyFont="1" applyFill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20" xfId="0" applyFont="1" applyFill="1" applyBorder="1" applyAlignment="1">
      <alignment horizontal="left" vertical="center"/>
    </xf>
    <xf numFmtId="0" fontId="30" fillId="0" borderId="19" xfId="0" applyFont="1" applyFill="1" applyBorder="1" applyAlignment="1">
      <alignment horizontal="left" vertical="center"/>
    </xf>
    <xf numFmtId="0" fontId="30" fillId="0" borderId="19" xfId="0" applyFont="1" applyBorder="1" applyAlignment="1">
      <alignment horizontal="left" vertical="center" indent="1"/>
    </xf>
    <xf numFmtId="0" fontId="30" fillId="0" borderId="21" xfId="0" applyFont="1" applyBorder="1" applyAlignment="1">
      <alignment horizontal="left" vertical="center" indent="1"/>
    </xf>
    <xf numFmtId="0" fontId="14" fillId="0" borderId="17" xfId="0" applyFont="1" applyFill="1" applyBorder="1" applyAlignment="1">
      <alignment horizontal="left" vertical="center" indent="1"/>
    </xf>
    <xf numFmtId="0" fontId="14" fillId="0" borderId="24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2"/>
    </xf>
    <xf numFmtId="0" fontId="12" fillId="0" borderId="18" xfId="0" applyFont="1" applyBorder="1" applyAlignment="1">
      <alignment horizontal="left" vertical="center" indent="1"/>
    </xf>
    <xf numFmtId="0" fontId="12" fillId="0" borderId="7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8" fillId="0" borderId="31" xfId="0" applyFont="1" applyBorder="1" applyAlignment="1">
      <alignment horizontal="left" vertical="center" indent="1"/>
    </xf>
    <xf numFmtId="0" fontId="28" fillId="0" borderId="27" xfId="0" applyFont="1" applyBorder="1" applyAlignment="1">
      <alignment horizontal="left" vertical="center" indent="1"/>
    </xf>
    <xf numFmtId="0" fontId="13" fillId="0" borderId="33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28" fillId="0" borderId="6" xfId="0" applyFont="1" applyBorder="1" applyAlignment="1">
      <alignment horizontal="left" vertical="center" indent="1"/>
    </xf>
    <xf numFmtId="0" fontId="28" fillId="0" borderId="6" xfId="0" applyFont="1" applyBorder="1" applyAlignment="1">
      <alignment horizontal="center" vertical="center"/>
    </xf>
    <xf numFmtId="0" fontId="27" fillId="0" borderId="18" xfId="0" applyFont="1" applyBorder="1" applyAlignment="1">
      <alignment horizontal="left" vertical="center" indent="30"/>
    </xf>
    <xf numFmtId="0" fontId="13" fillId="0" borderId="1" xfId="0" applyFont="1" applyFill="1" applyBorder="1" applyAlignment="1">
      <alignment horizontal="left" vertical="center" indent="1"/>
    </xf>
    <xf numFmtId="0" fontId="27" fillId="0" borderId="23" xfId="0" applyFont="1" applyFill="1" applyBorder="1" applyAlignment="1">
      <alignment horizontal="left" vertical="center" indent="1"/>
    </xf>
    <xf numFmtId="0" fontId="20" fillId="0" borderId="18" xfId="0" applyFont="1" applyFill="1" applyBorder="1" applyAlignment="1">
      <alignment horizontal="left" vertical="center" indent="1"/>
    </xf>
    <xf numFmtId="0" fontId="20" fillId="0" borderId="20" xfId="0" applyFont="1" applyFill="1" applyBorder="1" applyAlignment="1">
      <alignment horizontal="left" vertical="center" indent="1"/>
    </xf>
    <xf numFmtId="0" fontId="14" fillId="0" borderId="17" xfId="0" applyFont="1" applyBorder="1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28" fillId="0" borderId="5" xfId="0" applyFont="1" applyBorder="1" applyAlignment="1">
      <alignment horizontal="left" vertical="center" indent="1"/>
    </xf>
    <xf numFmtId="0" fontId="27" fillId="0" borderId="23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28" fillId="0" borderId="31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left" vertical="center" wrapText="1" indent="1"/>
    </xf>
    <xf numFmtId="0" fontId="28" fillId="0" borderId="26" xfId="0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0" fontId="15" fillId="0" borderId="2" xfId="0" applyFont="1" applyBorder="1"/>
    <xf numFmtId="0" fontId="15" fillId="0" borderId="3" xfId="0" applyFont="1" applyBorder="1"/>
    <xf numFmtId="0" fontId="28" fillId="0" borderId="4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177" fontId="20" fillId="0" borderId="5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 indent="1"/>
    </xf>
    <xf numFmtId="0" fontId="13" fillId="4" borderId="18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22" fillId="4" borderId="18" xfId="0" applyFont="1" applyFill="1" applyBorder="1" applyAlignment="1"/>
    <xf numFmtId="0" fontId="22" fillId="4" borderId="18" xfId="0" applyFont="1" applyFill="1" applyBorder="1" applyAlignment="1">
      <alignment vertical="center"/>
    </xf>
    <xf numFmtId="177" fontId="29" fillId="4" borderId="18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vertical="center"/>
    </xf>
    <xf numFmtId="0" fontId="14" fillId="0" borderId="17" xfId="0" applyFont="1" applyFill="1" applyBorder="1" applyAlignment="1">
      <alignment horizontal="left" vertical="center" indent="1"/>
    </xf>
    <xf numFmtId="0" fontId="0" fillId="3" borderId="5" xfId="0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 wrapText="1"/>
    </xf>
    <xf numFmtId="176" fontId="28" fillId="0" borderId="26" xfId="0" applyNumberFormat="1" applyFont="1" applyBorder="1" applyAlignment="1">
      <alignment horizontal="center" vertical="center"/>
    </xf>
    <xf numFmtId="0" fontId="20" fillId="0" borderId="18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0" fontId="25" fillId="0" borderId="23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vertical="center"/>
    </xf>
    <xf numFmtId="0" fontId="15" fillId="0" borderId="26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5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12" fillId="0" borderId="34" xfId="0" applyFont="1" applyBorder="1" applyAlignment="1">
      <alignment vertical="center" wrapText="1"/>
    </xf>
    <xf numFmtId="0" fontId="20" fillId="3" borderId="25" xfId="0" applyFont="1" applyFill="1" applyBorder="1" applyAlignment="1">
      <alignment vertical="center"/>
    </xf>
    <xf numFmtId="0" fontId="20" fillId="3" borderId="38" xfId="0" applyFont="1" applyFill="1" applyBorder="1" applyAlignment="1">
      <alignment horizontal="center" vertical="center"/>
    </xf>
    <xf numFmtId="176" fontId="28" fillId="0" borderId="19" xfId="0" applyNumberFormat="1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176" fontId="28" fillId="0" borderId="34" xfId="0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34" fillId="4" borderId="19" xfId="0" applyFont="1" applyFill="1" applyBorder="1" applyAlignment="1">
      <alignment vertical="center" wrapText="1"/>
    </xf>
    <xf numFmtId="0" fontId="28" fillId="5" borderId="24" xfId="0" applyFont="1" applyFill="1" applyBorder="1" applyAlignment="1">
      <alignment horizontal="left" vertical="center"/>
    </xf>
    <xf numFmtId="0" fontId="28" fillId="5" borderId="20" xfId="0" applyFont="1" applyFill="1" applyBorder="1" applyAlignment="1">
      <alignment horizontal="left" vertical="center"/>
    </xf>
    <xf numFmtId="0" fontId="28" fillId="5" borderId="35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left" vertical="center" wrapText="1" indent="1"/>
    </xf>
    <xf numFmtId="177" fontId="20" fillId="0" borderId="28" xfId="0" applyNumberFormat="1" applyFont="1" applyBorder="1" applyAlignment="1">
      <alignment horizontal="center" vertical="center"/>
    </xf>
    <xf numFmtId="0" fontId="28" fillId="0" borderId="36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0" fontId="14" fillId="3" borderId="2" xfId="0" applyFont="1" applyFill="1" applyBorder="1" applyAlignment="1">
      <alignment horizontal="left" vertical="center" indent="25"/>
    </xf>
    <xf numFmtId="0" fontId="14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left" vertical="center" indent="12"/>
    </xf>
    <xf numFmtId="0" fontId="12" fillId="3" borderId="10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21" fillId="6" borderId="43" xfId="0" applyFont="1" applyFill="1" applyBorder="1" applyAlignment="1">
      <alignment horizontal="center" vertical="center"/>
    </xf>
    <xf numFmtId="0" fontId="32" fillId="2" borderId="41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30" fillId="0" borderId="19" xfId="0" applyFont="1" applyBorder="1" applyAlignment="1">
      <alignment horizontal="left" vertical="center"/>
    </xf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31" fillId="0" borderId="20" xfId="0" applyFont="1" applyBorder="1" applyAlignment="1">
      <alignment horizontal="left" vertical="center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vertical="center"/>
    </xf>
    <xf numFmtId="0" fontId="28" fillId="0" borderId="18" xfId="0" applyFont="1" applyBorder="1" applyAlignment="1">
      <alignment horizontal="left" vertical="center" indent="1"/>
    </xf>
    <xf numFmtId="0" fontId="28" fillId="0" borderId="29" xfId="0" applyFont="1" applyFill="1" applyBorder="1" applyAlignment="1">
      <alignment horizontal="left" vertical="center" indent="1"/>
    </xf>
    <xf numFmtId="0" fontId="14" fillId="3" borderId="17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14" fillId="0" borderId="12" xfId="0" applyFont="1" applyFill="1" applyBorder="1" applyAlignment="1">
      <alignment horizontal="left" vertical="center" indent="1"/>
    </xf>
    <xf numFmtId="14" fontId="12" fillId="0" borderId="7" xfId="0" applyNumberFormat="1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30" fillId="0" borderId="8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vertical="center"/>
    </xf>
    <xf numFmtId="0" fontId="14" fillId="0" borderId="31" xfId="0" applyFont="1" applyBorder="1" applyAlignment="1"/>
    <xf numFmtId="0" fontId="20" fillId="0" borderId="30" xfId="0" applyFont="1" applyBorder="1" applyAlignment="1">
      <alignment horizontal="left" vertical="center"/>
    </xf>
    <xf numFmtId="14" fontId="12" fillId="0" borderId="31" xfId="0" applyNumberFormat="1" applyFont="1" applyFill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1" xfId="0" applyFont="1" applyBorder="1" applyAlignment="1"/>
    <xf numFmtId="0" fontId="20" fillId="0" borderId="31" xfId="0" applyFont="1" applyBorder="1" applyAlignment="1">
      <alignment horizontal="left" vertical="center"/>
    </xf>
    <xf numFmtId="0" fontId="30" fillId="0" borderId="31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0" fontId="15" fillId="0" borderId="13" xfId="0" quotePrefix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38" xfId="0" applyFont="1" applyBorder="1" applyAlignment="1">
      <alignment vertical="center" wrapText="1"/>
    </xf>
    <xf numFmtId="0" fontId="13" fillId="4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20" fillId="4" borderId="46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vertical="center"/>
    </xf>
    <xf numFmtId="0" fontId="22" fillId="4" borderId="14" xfId="0" applyFont="1" applyFill="1" applyBorder="1" applyAlignment="1">
      <alignment vertical="center"/>
    </xf>
    <xf numFmtId="0" fontId="17" fillId="4" borderId="15" xfId="0" applyFont="1" applyFill="1" applyBorder="1" applyAlignment="1">
      <alignment vertical="center" wrapText="1"/>
    </xf>
    <xf numFmtId="0" fontId="15" fillId="0" borderId="26" xfId="0" quotePrefix="1" applyFont="1" applyBorder="1" applyAlignment="1">
      <alignment horizontal="center" vertical="center" wrapText="1"/>
    </xf>
    <xf numFmtId="0" fontId="28" fillId="0" borderId="5" xfId="0" quotePrefix="1" applyFont="1" applyBorder="1" applyAlignment="1">
      <alignment horizontal="center" vertical="center" wrapText="1"/>
    </xf>
    <xf numFmtId="0" fontId="28" fillId="0" borderId="29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28" fillId="0" borderId="5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vertical="center"/>
    </xf>
    <xf numFmtId="0" fontId="28" fillId="0" borderId="26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77" fontId="20" fillId="0" borderId="29" xfId="0" applyNumberFormat="1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38" fillId="0" borderId="0" xfId="0" applyFont="1" applyBorder="1"/>
    <xf numFmtId="0" fontId="38" fillId="0" borderId="0" xfId="0" applyFont="1"/>
    <xf numFmtId="0" fontId="5" fillId="0" borderId="18" xfId="0" applyFont="1" applyBorder="1" applyAlignment="1">
      <alignment vertical="center"/>
    </xf>
    <xf numFmtId="0" fontId="36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6" fillId="0" borderId="26" xfId="2" applyFont="1" applyBorder="1" applyAlignment="1">
      <alignment horizontal="center" vertical="center"/>
    </xf>
    <xf numFmtId="0" fontId="36" fillId="0" borderId="5" xfId="2" applyFont="1" applyBorder="1" applyAlignment="1">
      <alignment horizontal="center" vertical="center"/>
    </xf>
    <xf numFmtId="0" fontId="6" fillId="0" borderId="5" xfId="2" applyFont="1" applyBorder="1" applyAlignment="1" applyProtection="1">
      <alignment horizontal="center" vertical="center"/>
      <protection locked="0"/>
    </xf>
    <xf numFmtId="0" fontId="36" fillId="0" borderId="34" xfId="2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6" fillId="0" borderId="6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36" fillId="0" borderId="6" xfId="0" applyFont="1" applyBorder="1" applyAlignment="1">
      <alignment horizontal="center" vertical="center"/>
    </xf>
    <xf numFmtId="0" fontId="36" fillId="0" borderId="18" xfId="0" applyFont="1" applyBorder="1" applyAlignment="1">
      <alignment horizontal="left" vertical="center" indent="1"/>
    </xf>
    <xf numFmtId="14" fontId="12" fillId="0" borderId="0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30" fillId="0" borderId="0" xfId="0" applyFont="1" applyBorder="1" applyAlignment="1">
      <alignment horizontal="left" vertical="center"/>
    </xf>
    <xf numFmtId="0" fontId="30" fillId="0" borderId="18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 indent="2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30" fillId="0" borderId="11" xfId="0" applyFont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 indent="1"/>
    </xf>
    <xf numFmtId="0" fontId="13" fillId="0" borderId="8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8" fillId="0" borderId="26" xfId="2" quotePrefix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8" fillId="0" borderId="5" xfId="2" applyFont="1" applyFill="1" applyBorder="1" applyAlignment="1">
      <alignment horizontal="center" vertical="center" wrapText="1"/>
    </xf>
    <xf numFmtId="0" fontId="28" fillId="0" borderId="26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/>
    </xf>
    <xf numFmtId="0" fontId="29" fillId="4" borderId="46" xfId="0" applyFont="1" applyFill="1" applyBorder="1" applyAlignment="1">
      <alignment vertical="center"/>
    </xf>
    <xf numFmtId="0" fontId="15" fillId="0" borderId="13" xfId="0" quotePrefix="1" applyFont="1" applyBorder="1" applyAlignment="1">
      <alignment horizontal="center" vertical="center" wrapText="1"/>
    </xf>
    <xf numFmtId="0" fontId="43" fillId="2" borderId="41" xfId="0" applyFont="1" applyFill="1" applyBorder="1" applyAlignment="1">
      <alignment horizontal="center" vertical="center" wrapText="1"/>
    </xf>
    <xf numFmtId="0" fontId="28" fillId="0" borderId="26" xfId="2" applyFont="1" applyFill="1" applyBorder="1" applyAlignment="1">
      <alignment horizontal="center" vertical="center" wrapText="1"/>
    </xf>
    <xf numFmtId="0" fontId="44" fillId="0" borderId="0" xfId="0" applyFont="1" applyBorder="1"/>
    <xf numFmtId="0" fontId="44" fillId="0" borderId="0" xfId="0" applyFont="1"/>
    <xf numFmtId="0" fontId="46" fillId="0" borderId="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7" borderId="5" xfId="0" applyFont="1" applyFill="1" applyBorder="1" applyAlignment="1">
      <alignment horizontal="center" vertical="center"/>
    </xf>
    <xf numFmtId="0" fontId="47" fillId="3" borderId="6" xfId="0" applyFont="1" applyFill="1" applyBorder="1" applyAlignment="1">
      <alignment vertical="center"/>
    </xf>
    <xf numFmtId="0" fontId="46" fillId="0" borderId="3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7" fillId="3" borderId="18" xfId="0" applyFont="1" applyFill="1" applyBorder="1" applyAlignment="1">
      <alignment vertical="center"/>
    </xf>
    <xf numFmtId="0" fontId="48" fillId="0" borderId="5" xfId="2" applyFont="1" applyBorder="1" applyAlignment="1" applyProtection="1">
      <alignment horizontal="center" vertical="center"/>
      <protection locked="0"/>
    </xf>
    <xf numFmtId="0" fontId="45" fillId="0" borderId="4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49" fillId="2" borderId="41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51" fillId="6" borderId="50" xfId="2" applyFont="1" applyFill="1" applyBorder="1" applyAlignment="1">
      <alignment horizontal="center" vertical="center"/>
    </xf>
    <xf numFmtId="0" fontId="52" fillId="6" borderId="48" xfId="2" applyFont="1" applyFill="1" applyBorder="1" applyAlignment="1">
      <alignment horizontal="center" vertical="center"/>
    </xf>
    <xf numFmtId="0" fontId="53" fillId="6" borderId="48" xfId="2" applyFont="1" applyFill="1" applyBorder="1" applyAlignment="1" applyProtection="1">
      <alignment horizontal="center" vertical="center"/>
    </xf>
    <xf numFmtId="0" fontId="51" fillId="6" borderId="48" xfId="2" applyFont="1" applyFill="1" applyBorder="1" applyAlignment="1">
      <alignment horizontal="center" vertical="center"/>
    </xf>
    <xf numFmtId="0" fontId="51" fillId="6" borderId="4" xfId="2" applyFont="1" applyFill="1" applyBorder="1" applyAlignment="1">
      <alignment horizontal="center" vertical="center"/>
    </xf>
    <xf numFmtId="0" fontId="51" fillId="6" borderId="38" xfId="2" applyFont="1" applyFill="1" applyBorder="1" applyAlignment="1">
      <alignment horizontal="center" vertical="center"/>
    </xf>
    <xf numFmtId="0" fontId="39" fillId="0" borderId="33" xfId="0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vertical="center"/>
    </xf>
    <xf numFmtId="0" fontId="36" fillId="0" borderId="6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26" xfId="2" applyFont="1" applyFill="1" applyBorder="1" applyAlignment="1">
      <alignment horizontal="center" vertical="center"/>
    </xf>
    <xf numFmtId="0" fontId="36" fillId="0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36" fillId="0" borderId="34" xfId="2" applyFont="1" applyFill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6" fillId="0" borderId="29" xfId="0" applyFont="1" applyBorder="1" applyAlignment="1">
      <alignment horizontal="left" vertical="center" indent="1"/>
    </xf>
    <xf numFmtId="0" fontId="39" fillId="0" borderId="17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36" fillId="0" borderId="18" xfId="0" applyFont="1" applyFill="1" applyBorder="1" applyAlignment="1">
      <alignment horizontal="left" vertical="center"/>
    </xf>
    <xf numFmtId="0" fontId="36" fillId="0" borderId="26" xfId="0" applyFont="1" applyFill="1" applyBorder="1" applyAlignment="1">
      <alignment horizontal="left" vertical="center"/>
    </xf>
    <xf numFmtId="0" fontId="39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5" xfId="2" applyFont="1" applyFill="1" applyBorder="1" applyAlignment="1" applyProtection="1">
      <alignment horizontal="center" vertical="center"/>
    </xf>
    <xf numFmtId="0" fontId="36" fillId="0" borderId="34" xfId="2" applyFont="1" applyFill="1" applyBorder="1" applyAlignment="1" applyProtection="1">
      <alignment horizontal="center" vertical="center"/>
    </xf>
    <xf numFmtId="0" fontId="36" fillId="0" borderId="51" xfId="0" applyFont="1" applyFill="1" applyBorder="1" applyAlignment="1">
      <alignment horizontal="left" vertical="center" indent="1"/>
    </xf>
    <xf numFmtId="0" fontId="5" fillId="0" borderId="31" xfId="0" applyFont="1" applyFill="1" applyBorder="1" applyAlignment="1">
      <alignment vertical="center"/>
    </xf>
    <xf numFmtId="0" fontId="36" fillId="0" borderId="3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 indent="1"/>
    </xf>
    <xf numFmtId="0" fontId="7" fillId="2" borderId="18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1" fillId="2" borderId="0" xfId="2" applyFont="1" applyFill="1" applyBorder="1" applyAlignment="1">
      <alignment horizontal="center" vertical="center"/>
    </xf>
    <xf numFmtId="0" fontId="54" fillId="2" borderId="0" xfId="2" applyFont="1" applyFill="1" applyBorder="1" applyAlignment="1" applyProtection="1">
      <alignment horizontal="center" vertical="center"/>
      <protection locked="0"/>
    </xf>
    <xf numFmtId="0" fontId="51" fillId="2" borderId="50" xfId="2" applyFont="1" applyFill="1" applyBorder="1" applyAlignment="1">
      <alignment horizontal="center" vertical="center"/>
    </xf>
    <xf numFmtId="0" fontId="51" fillId="2" borderId="5" xfId="2" applyFont="1" applyFill="1" applyBorder="1" applyAlignment="1">
      <alignment horizontal="center" vertical="center"/>
    </xf>
    <xf numFmtId="0" fontId="51" fillId="2" borderId="34" xfId="2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left" vertical="center" indent="1"/>
    </xf>
    <xf numFmtId="0" fontId="39" fillId="0" borderId="44" xfId="0" applyFont="1" applyFill="1" applyBorder="1" applyAlignment="1">
      <alignment horizontal="center" vertical="center"/>
    </xf>
    <xf numFmtId="0" fontId="36" fillId="0" borderId="31" xfId="0" applyFont="1" applyFill="1" applyBorder="1" applyAlignment="1">
      <alignment horizontal="left" vertical="center" indent="1"/>
    </xf>
    <xf numFmtId="0" fontId="39" fillId="0" borderId="44" xfId="0" applyFont="1" applyBorder="1" applyAlignment="1">
      <alignment horizontal="center" vertical="center"/>
    </xf>
    <xf numFmtId="0" fontId="36" fillId="0" borderId="31" xfId="0" applyFont="1" applyBorder="1" applyAlignment="1">
      <alignment horizontal="left" vertical="center" indent="1"/>
    </xf>
    <xf numFmtId="0" fontId="5" fillId="0" borderId="31" xfId="0" applyFont="1" applyBorder="1" applyAlignment="1">
      <alignment vertical="center"/>
    </xf>
    <xf numFmtId="0" fontId="36" fillId="0" borderId="31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1" fillId="2" borderId="29" xfId="2" applyFont="1" applyFill="1" applyBorder="1" applyAlignment="1">
      <alignment horizontal="center" vertical="center"/>
    </xf>
    <xf numFmtId="0" fontId="51" fillId="2" borderId="19" xfId="2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33" fillId="0" borderId="10" xfId="0" applyFont="1" applyBorder="1"/>
    <xf numFmtId="0" fontId="30" fillId="0" borderId="10" xfId="0" applyFont="1" applyBorder="1" applyAlignment="1">
      <alignment horizontal="left" vertical="center"/>
    </xf>
    <xf numFmtId="0" fontId="46" fillId="0" borderId="4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0" fontId="44" fillId="3" borderId="18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32" fillId="2" borderId="42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38" fillId="3" borderId="6" xfId="0" applyFont="1" applyFill="1" applyBorder="1" applyAlignment="1">
      <alignment vertical="center"/>
    </xf>
    <xf numFmtId="0" fontId="20" fillId="0" borderId="51" xfId="0" applyFont="1" applyBorder="1" applyAlignment="1">
      <alignment horizontal="center" vertical="center"/>
    </xf>
    <xf numFmtId="0" fontId="38" fillId="3" borderId="18" xfId="0" applyFont="1" applyFill="1" applyBorder="1" applyAlignment="1">
      <alignment vertical="center"/>
    </xf>
    <xf numFmtId="0" fontId="7" fillId="0" borderId="29" xfId="2" applyFont="1" applyBorder="1" applyAlignment="1" applyProtection="1">
      <alignment horizontal="center" vertical="center"/>
      <protection locked="0"/>
    </xf>
    <xf numFmtId="0" fontId="43" fillId="2" borderId="52" xfId="0" applyFont="1" applyFill="1" applyBorder="1" applyAlignment="1">
      <alignment horizontal="center" vertical="center" wrapText="1"/>
    </xf>
    <xf numFmtId="0" fontId="0" fillId="3" borderId="53" xfId="0" applyFill="1" applyBorder="1" applyAlignment="1">
      <alignment vertical="center"/>
    </xf>
    <xf numFmtId="0" fontId="12" fillId="0" borderId="54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0" fillId="3" borderId="54" xfId="0" applyFill="1" applyBorder="1" applyAlignment="1">
      <alignment vertical="center"/>
    </xf>
    <xf numFmtId="0" fontId="12" fillId="0" borderId="55" xfId="0" applyFont="1" applyBorder="1" applyAlignment="1">
      <alignment horizontal="center" vertical="center"/>
    </xf>
    <xf numFmtId="0" fontId="6" fillId="0" borderId="53" xfId="2" applyFont="1" applyBorder="1" applyAlignment="1" applyProtection="1">
      <alignment horizontal="center" vertical="center"/>
      <protection locked="0"/>
    </xf>
    <xf numFmtId="0" fontId="12" fillId="0" borderId="56" xfId="0" applyFont="1" applyBorder="1" applyAlignment="1">
      <alignment horizontal="center" vertical="center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32" fillId="0" borderId="29" xfId="0" applyFont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5" fillId="0" borderId="32" xfId="0" applyFont="1" applyFill="1" applyBorder="1" applyAlignment="1">
      <alignment horizontal="center" vertical="center"/>
    </xf>
    <xf numFmtId="0" fontId="46" fillId="0" borderId="32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27" fillId="0" borderId="0" xfId="0" applyFont="1"/>
    <xf numFmtId="0" fontId="13" fillId="0" borderId="0" xfId="0" applyFont="1"/>
    <xf numFmtId="0" fontId="41" fillId="0" borderId="0" xfId="0" applyFont="1"/>
    <xf numFmtId="0" fontId="12" fillId="0" borderId="5" xfId="0" applyFont="1" applyFill="1" applyBorder="1" applyAlignment="1">
      <alignment horizontal="center" vertical="center"/>
    </xf>
    <xf numFmtId="0" fontId="37" fillId="0" borderId="0" xfId="0" applyFont="1"/>
    <xf numFmtId="0" fontId="12" fillId="0" borderId="0" xfId="0" applyFont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1" fillId="0" borderId="0" xfId="0" applyFont="1"/>
    <xf numFmtId="0" fontId="62" fillId="6" borderId="48" xfId="2" applyFont="1" applyFill="1" applyBorder="1" applyAlignment="1">
      <alignment horizontal="center" vertical="center"/>
    </xf>
    <xf numFmtId="0" fontId="63" fillId="0" borderId="5" xfId="2" applyFont="1" applyFill="1" applyBorder="1" applyAlignment="1" applyProtection="1">
      <alignment horizontal="center" vertical="center"/>
      <protection locked="0"/>
    </xf>
    <xf numFmtId="0" fontId="64" fillId="2" borderId="0" xfId="2" applyFont="1" applyFill="1" applyBorder="1" applyAlignment="1" applyProtection="1">
      <alignment horizontal="center" vertical="center"/>
      <protection locked="0"/>
    </xf>
    <xf numFmtId="0" fontId="63" fillId="0" borderId="5" xfId="2" applyFont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66" fillId="0" borderId="0" xfId="0" applyFont="1"/>
    <xf numFmtId="0" fontId="60" fillId="3" borderId="0" xfId="0" applyFont="1" applyFill="1"/>
    <xf numFmtId="0" fontId="61" fillId="3" borderId="0" xfId="0" applyFont="1" applyFill="1"/>
    <xf numFmtId="0" fontId="44" fillId="3" borderId="0" xfId="0" applyFont="1" applyFill="1"/>
    <xf numFmtId="0" fontId="60" fillId="0" borderId="0" xfId="0" applyFont="1" applyFill="1"/>
    <xf numFmtId="0" fontId="61" fillId="0" borderId="0" xfId="0" applyFont="1" applyFill="1"/>
    <xf numFmtId="0" fontId="44" fillId="0" borderId="0" xfId="0" applyFont="1" applyFill="1"/>
    <xf numFmtId="0" fontId="47" fillId="0" borderId="0" xfId="0" applyFont="1"/>
    <xf numFmtId="0" fontId="60" fillId="0" borderId="0" xfId="0" applyFont="1"/>
    <xf numFmtId="0" fontId="67" fillId="0" borderId="0" xfId="0" applyFont="1"/>
    <xf numFmtId="0" fontId="27" fillId="6" borderId="0" xfId="0" applyFont="1" applyFill="1"/>
    <xf numFmtId="0" fontId="13" fillId="6" borderId="0" xfId="0" applyFont="1" applyFill="1"/>
    <xf numFmtId="0" fontId="67" fillId="6" borderId="0" xfId="0" applyFont="1" applyFill="1"/>
    <xf numFmtId="0" fontId="50" fillId="3" borderId="18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 wrapText="1"/>
    </xf>
    <xf numFmtId="0" fontId="68" fillId="7" borderId="5" xfId="0" applyFont="1" applyFill="1" applyBorder="1" applyAlignment="1">
      <alignment horizontal="center" vertical="center" wrapText="1"/>
    </xf>
    <xf numFmtId="0" fontId="28" fillId="7" borderId="5" xfId="2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69" fillId="0" borderId="2" xfId="0" applyFont="1" applyBorder="1"/>
    <xf numFmtId="0" fontId="27" fillId="6" borderId="0" xfId="0" applyFont="1" applyFill="1" applyBorder="1" applyAlignment="1">
      <alignment horizontal="left" vertical="center"/>
    </xf>
    <xf numFmtId="0" fontId="69" fillId="6" borderId="0" xfId="0" applyFont="1" applyFill="1" applyBorder="1" applyAlignment="1">
      <alignment horizontal="left" vertical="center" indent="1"/>
    </xf>
    <xf numFmtId="0" fontId="69" fillId="6" borderId="0" xfId="0" applyFont="1" applyFill="1" applyBorder="1" applyAlignment="1">
      <alignment vertical="center"/>
    </xf>
    <xf numFmtId="0" fontId="69" fillId="6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52" fillId="6" borderId="0" xfId="2" applyFont="1" applyFill="1" applyBorder="1" applyAlignment="1" applyProtection="1">
      <alignment horizontal="center" vertical="center"/>
      <protection locked="0"/>
    </xf>
    <xf numFmtId="0" fontId="69" fillId="0" borderId="3" xfId="0" applyFont="1" applyBorder="1"/>
    <xf numFmtId="0" fontId="69" fillId="0" borderId="0" xfId="0" applyFont="1" applyBorder="1"/>
    <xf numFmtId="0" fontId="69" fillId="0" borderId="0" xfId="0" applyFont="1"/>
    <xf numFmtId="0" fontId="33" fillId="0" borderId="0" xfId="0" applyFont="1" applyBorder="1"/>
    <xf numFmtId="0" fontId="70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 indent="1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2" fillId="0" borderId="0" xfId="2" applyFont="1" applyFill="1" applyBorder="1" applyAlignment="1" applyProtection="1">
      <alignment horizontal="center" vertical="center"/>
      <protection locked="0"/>
    </xf>
    <xf numFmtId="0" fontId="33" fillId="0" borderId="0" xfId="0" applyFont="1"/>
    <xf numFmtId="0" fontId="69" fillId="0" borderId="0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center" vertical="center"/>
    </xf>
    <xf numFmtId="0" fontId="70" fillId="0" borderId="0" xfId="0" applyFont="1"/>
    <xf numFmtId="0" fontId="46" fillId="0" borderId="13" xfId="0" applyFont="1" applyBorder="1" applyAlignment="1">
      <alignment horizontal="center" vertical="center"/>
    </xf>
    <xf numFmtId="0" fontId="45" fillId="7" borderId="4" xfId="0" applyFont="1" applyFill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4" fillId="3" borderId="5" xfId="0" applyFont="1" applyFill="1" applyBorder="1" applyAlignment="1">
      <alignment vertical="center"/>
    </xf>
    <xf numFmtId="0" fontId="44" fillId="3" borderId="6" xfId="0" applyFont="1" applyFill="1" applyBorder="1" applyAlignment="1">
      <alignment vertical="center"/>
    </xf>
    <xf numFmtId="0" fontId="46" fillId="0" borderId="57" xfId="0" applyFont="1" applyBorder="1" applyAlignment="1">
      <alignment horizontal="center" vertical="center"/>
    </xf>
    <xf numFmtId="0" fontId="44" fillId="3" borderId="18" xfId="0" applyFont="1" applyFill="1" applyBorder="1" applyAlignment="1">
      <alignment vertical="center"/>
    </xf>
    <xf numFmtId="0" fontId="71" fillId="0" borderId="26" xfId="2" applyFont="1" applyFill="1" applyBorder="1" applyAlignment="1">
      <alignment horizontal="center" vertical="center"/>
    </xf>
    <xf numFmtId="0" fontId="71" fillId="0" borderId="5" xfId="2" applyFont="1" applyBorder="1" applyAlignment="1" applyProtection="1">
      <alignment horizontal="center" vertical="center"/>
      <protection locked="0"/>
    </xf>
    <xf numFmtId="0" fontId="71" fillId="0" borderId="26" xfId="2" applyFont="1" applyBorder="1" applyAlignment="1">
      <alignment horizontal="center" vertical="center"/>
    </xf>
    <xf numFmtId="0" fontId="48" fillId="7" borderId="5" xfId="2" applyFont="1" applyFill="1" applyBorder="1" applyAlignment="1" applyProtection="1">
      <alignment horizontal="center" vertical="center"/>
      <protection locked="0"/>
    </xf>
    <xf numFmtId="0" fontId="45" fillId="7" borderId="32" xfId="0" applyFont="1" applyFill="1" applyBorder="1" applyAlignment="1">
      <alignment horizontal="center" vertical="center"/>
    </xf>
    <xf numFmtId="0" fontId="72" fillId="2" borderId="37" xfId="0" applyFont="1" applyFill="1" applyBorder="1" applyAlignment="1">
      <alignment horizontal="center" vertical="center" wrapText="1"/>
    </xf>
    <xf numFmtId="14" fontId="72" fillId="2" borderId="41" xfId="0" applyNumberFormat="1" applyFont="1" applyFill="1" applyBorder="1" applyAlignment="1">
      <alignment horizontal="center" vertical="center" wrapText="1"/>
    </xf>
    <xf numFmtId="0" fontId="74" fillId="2" borderId="37" xfId="0" applyFont="1" applyFill="1" applyBorder="1" applyAlignment="1">
      <alignment horizontal="center" vertical="center" wrapText="1"/>
    </xf>
    <xf numFmtId="0" fontId="76" fillId="3" borderId="18" xfId="0" applyFont="1" applyFill="1" applyBorder="1" applyAlignment="1">
      <alignment horizontal="center" vertical="center"/>
    </xf>
    <xf numFmtId="0" fontId="77" fillId="7" borderId="4" xfId="0" applyFont="1" applyFill="1" applyBorder="1" applyAlignment="1">
      <alignment horizontal="center" vertical="center"/>
    </xf>
    <xf numFmtId="0" fontId="77" fillId="7" borderId="5" xfId="0" applyFont="1" applyFill="1" applyBorder="1" applyAlignment="1">
      <alignment horizontal="center" vertical="center"/>
    </xf>
    <xf numFmtId="0" fontId="77" fillId="0" borderId="5" xfId="0" applyFont="1" applyFill="1" applyBorder="1" applyAlignment="1">
      <alignment horizontal="center" vertical="center"/>
    </xf>
    <xf numFmtId="0" fontId="76" fillId="3" borderId="6" xfId="0" applyFont="1" applyFill="1" applyBorder="1" applyAlignment="1">
      <alignment vertical="center"/>
    </xf>
    <xf numFmtId="0" fontId="77" fillId="0" borderId="4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/>
    </xf>
    <xf numFmtId="0" fontId="76" fillId="3" borderId="18" xfId="0" applyFont="1" applyFill="1" applyBorder="1" applyAlignment="1">
      <alignment vertical="center"/>
    </xf>
    <xf numFmtId="0" fontId="77" fillId="0" borderId="32" xfId="0" applyFont="1" applyFill="1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2" fillId="0" borderId="18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0" fillId="3" borderId="0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20" fillId="6" borderId="41" xfId="0" applyFont="1" applyFill="1" applyBorder="1" applyAlignment="1">
      <alignment horizontal="center" vertical="center"/>
    </xf>
    <xf numFmtId="0" fontId="20" fillId="6" borderId="42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15" fillId="5" borderId="29" xfId="0" applyFont="1" applyFill="1" applyBorder="1" applyAlignment="1">
      <alignment horizontal="left" vertical="center" wrapText="1" indent="1"/>
    </xf>
    <xf numFmtId="0" fontId="15" fillId="5" borderId="26" xfId="0" applyFont="1" applyFill="1" applyBorder="1" applyAlignment="1">
      <alignment horizontal="left" vertical="center" wrapText="1" indent="1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26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left" vertical="top"/>
    </xf>
    <xf numFmtId="0" fontId="27" fillId="0" borderId="18" xfId="0" applyFont="1" applyBorder="1" applyAlignment="1">
      <alignment horizontal="center" vertical="center"/>
    </xf>
    <xf numFmtId="0" fontId="13" fillId="4" borderId="31" xfId="0" applyFont="1" applyFill="1" applyBorder="1" applyAlignment="1">
      <alignment horizontal="left" vertical="center"/>
    </xf>
    <xf numFmtId="0" fontId="28" fillId="0" borderId="36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left" vertical="top"/>
    </xf>
    <xf numFmtId="0" fontId="28" fillId="5" borderId="18" xfId="0" applyFont="1" applyFill="1" applyBorder="1" applyAlignment="1">
      <alignment horizontal="left" vertical="top"/>
    </xf>
    <xf numFmtId="0" fontId="28" fillId="5" borderId="26" xfId="0" applyFont="1" applyFill="1" applyBorder="1" applyAlignment="1">
      <alignment horizontal="left" vertical="top"/>
    </xf>
    <xf numFmtId="0" fontId="36" fillId="0" borderId="17" xfId="0" applyFont="1" applyFill="1" applyBorder="1" applyAlignment="1">
      <alignment horizontal="left" vertical="top"/>
    </xf>
    <xf numFmtId="0" fontId="36" fillId="0" borderId="18" xfId="0" applyFont="1" applyFill="1" applyBorder="1" applyAlignment="1">
      <alignment horizontal="left" vertical="top"/>
    </xf>
    <xf numFmtId="0" fontId="36" fillId="0" borderId="26" xfId="0" applyFont="1" applyFill="1" applyBorder="1" applyAlignment="1">
      <alignment horizontal="left" vertical="top"/>
    </xf>
    <xf numFmtId="0" fontId="28" fillId="0" borderId="29" xfId="2" applyFont="1" applyFill="1" applyBorder="1" applyAlignment="1">
      <alignment horizontal="left" vertical="top"/>
    </xf>
    <xf numFmtId="0" fontId="28" fillId="0" borderId="18" xfId="2" applyFont="1" applyFill="1" applyBorder="1" applyAlignment="1">
      <alignment horizontal="left" vertical="top"/>
    </xf>
    <xf numFmtId="0" fontId="28" fillId="0" borderId="26" xfId="2" applyFont="1" applyFill="1" applyBorder="1" applyAlignment="1">
      <alignment horizontal="left" vertical="top"/>
    </xf>
    <xf numFmtId="0" fontId="28" fillId="0" borderId="29" xfId="2" applyFont="1" applyFill="1" applyBorder="1" applyAlignment="1">
      <alignment horizontal="left" vertical="top" wrapText="1"/>
    </xf>
    <xf numFmtId="0" fontId="28" fillId="0" borderId="18" xfId="2" applyFont="1" applyFill="1" applyBorder="1" applyAlignment="1">
      <alignment horizontal="left" vertical="top" wrapText="1"/>
    </xf>
    <xf numFmtId="0" fontId="28" fillId="0" borderId="26" xfId="2" applyFont="1" applyFill="1" applyBorder="1" applyAlignment="1">
      <alignment horizontal="left" vertical="top" wrapText="1"/>
    </xf>
    <xf numFmtId="0" fontId="28" fillId="0" borderId="5" xfId="2" quotePrefix="1" applyFont="1" applyFill="1" applyBorder="1" applyAlignment="1">
      <alignment horizontal="left" vertical="top" wrapText="1"/>
    </xf>
    <xf numFmtId="0" fontId="28" fillId="5" borderId="17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center" vertical="center"/>
    </xf>
    <xf numFmtId="0" fontId="20" fillId="5" borderId="17" xfId="0" applyFont="1" applyFill="1" applyBorder="1" applyAlignment="1">
      <alignment horizontal="left" vertical="top" wrapText="1"/>
    </xf>
    <xf numFmtId="0" fontId="20" fillId="5" borderId="18" xfId="0" applyFont="1" applyFill="1" applyBorder="1" applyAlignment="1">
      <alignment horizontal="left" vertical="top" wrapText="1"/>
    </xf>
    <xf numFmtId="0" fontId="20" fillId="5" borderId="26" xfId="0" applyFont="1" applyFill="1" applyBorder="1" applyAlignment="1">
      <alignment horizontal="left" vertical="top" wrapText="1"/>
    </xf>
    <xf numFmtId="0" fontId="28" fillId="0" borderId="5" xfId="2" applyFont="1" applyFill="1" applyBorder="1" applyAlignment="1">
      <alignment horizontal="left" vertical="top"/>
    </xf>
    <xf numFmtId="0" fontId="36" fillId="0" borderId="17" xfId="0" applyFont="1" applyFill="1" applyBorder="1" applyAlignment="1">
      <alignment horizontal="left" vertical="top" wrapText="1"/>
    </xf>
    <xf numFmtId="0" fontId="20" fillId="0" borderId="18" xfId="0" applyFont="1" applyFill="1" applyBorder="1" applyAlignment="1">
      <alignment horizontal="left" vertical="top"/>
    </xf>
    <xf numFmtId="0" fontId="20" fillId="0" borderId="26" xfId="0" applyFont="1" applyFill="1" applyBorder="1" applyAlignment="1">
      <alignment horizontal="left" vertical="top"/>
    </xf>
    <xf numFmtId="0" fontId="12" fillId="5" borderId="17" xfId="0" applyFont="1" applyFill="1" applyBorder="1" applyAlignment="1">
      <alignment horizontal="left" vertical="top" wrapText="1"/>
    </xf>
    <xf numFmtId="0" fontId="20" fillId="5" borderId="18" xfId="0" applyFont="1" applyFill="1" applyBorder="1" applyAlignment="1">
      <alignment horizontal="left" vertical="top"/>
    </xf>
    <xf numFmtId="0" fontId="20" fillId="5" borderId="26" xfId="0" applyFont="1" applyFill="1" applyBorder="1" applyAlignment="1">
      <alignment horizontal="left" vertical="top"/>
    </xf>
    <xf numFmtId="0" fontId="20" fillId="0" borderId="5" xfId="2" applyFont="1" applyFill="1" applyBorder="1" applyAlignment="1">
      <alignment horizontal="left" vertical="top"/>
    </xf>
    <xf numFmtId="0" fontId="13" fillId="0" borderId="17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/>
    </xf>
    <xf numFmtId="0" fontId="13" fillId="0" borderId="26" xfId="0" applyFont="1" applyFill="1" applyBorder="1" applyAlignment="1">
      <alignment horizontal="left" vertical="top"/>
    </xf>
    <xf numFmtId="0" fontId="28" fillId="0" borderId="5" xfId="2" applyFont="1" applyBorder="1" applyAlignment="1">
      <alignment horizontal="left" vertical="top"/>
    </xf>
    <xf numFmtId="0" fontId="13" fillId="0" borderId="29" xfId="0" applyFont="1" applyFill="1" applyBorder="1" applyAlignment="1">
      <alignment horizontal="left" vertical="top" wrapText="1"/>
    </xf>
    <xf numFmtId="0" fontId="28" fillId="0" borderId="17" xfId="0" applyFont="1" applyFill="1" applyBorder="1" applyAlignment="1">
      <alignment horizontal="left" vertical="top" wrapText="1"/>
    </xf>
    <xf numFmtId="0" fontId="28" fillId="0" borderId="18" xfId="0" applyFont="1" applyFill="1" applyBorder="1" applyAlignment="1">
      <alignment horizontal="left" vertical="top" wrapText="1"/>
    </xf>
    <xf numFmtId="0" fontId="28" fillId="0" borderId="2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0" borderId="14" xfId="0" applyFont="1" applyFill="1" applyBorder="1" applyAlignment="1">
      <alignment horizontal="left" vertical="top" wrapText="1"/>
    </xf>
    <xf numFmtId="0" fontId="13" fillId="0" borderId="15" xfId="0" applyFont="1" applyFill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4" fillId="4" borderId="16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4" borderId="15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62" fillId="8" borderId="23" xfId="0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horizontal="center" vertical="center"/>
    </xf>
    <xf numFmtId="0" fontId="39" fillId="8" borderId="16" xfId="0" applyFont="1" applyFill="1" applyBorder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39" fillId="8" borderId="15" xfId="0" applyFont="1" applyFill="1" applyBorder="1" applyAlignment="1">
      <alignment horizontal="center" vertical="center"/>
    </xf>
    <xf numFmtId="0" fontId="52" fillId="8" borderId="23" xfId="0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right" vertical="center"/>
    </xf>
    <xf numFmtId="14" fontId="12" fillId="0" borderId="10" xfId="0" applyNumberFormat="1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left" vertical="center"/>
    </xf>
    <xf numFmtId="0" fontId="20" fillId="0" borderId="20" xfId="0" applyFont="1" applyBorder="1" applyAlignment="1">
      <alignment horizontal="right" vertical="center"/>
    </xf>
  </cellXfs>
  <cellStyles count="7">
    <cellStyle name="0,0_x000a__x000a_NA_x000a__x000a_ 2" xfId="1"/>
    <cellStyle name="Normal 2" xfId="2"/>
    <cellStyle name="Normal 2 2" xfId="3"/>
    <cellStyle name="Normal 2 3" xfId="4"/>
    <cellStyle name="Normal 3" xfId="5"/>
    <cellStyle name="Style 1" xfId="6"/>
    <cellStyle name="一般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emf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26.emf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17.jpeg"/><Relationship Id="rId24" Type="http://schemas.openxmlformats.org/officeDocument/2006/relationships/image" Target="../media/image30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105834</xdr:colOff>
      <xdr:row>0</xdr:row>
      <xdr:rowOff>27516</xdr:rowOff>
    </xdr:from>
    <xdr:to>
      <xdr:col>1</xdr:col>
      <xdr:colOff>677334</xdr:colOff>
      <xdr:row>0</xdr:row>
      <xdr:rowOff>431691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4" y="27516"/>
          <a:ext cx="1152525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38100</xdr:rowOff>
    </xdr:from>
    <xdr:to>
      <xdr:col>9</xdr:col>
      <xdr:colOff>219075</xdr:colOff>
      <xdr:row>35</xdr:row>
      <xdr:rowOff>117789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133475"/>
          <a:ext cx="7267575" cy="4994589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7</xdr:row>
      <xdr:rowOff>95250</xdr:rowOff>
    </xdr:from>
    <xdr:to>
      <xdr:col>10</xdr:col>
      <xdr:colOff>504825</xdr:colOff>
      <xdr:row>12</xdr:row>
      <xdr:rowOff>66675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5915025" y="1752600"/>
          <a:ext cx="2419350" cy="819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REVERSIBLE JKT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104528</xdr:colOff>
      <xdr:row>4</xdr:row>
      <xdr:rowOff>77281</xdr:rowOff>
    </xdr:from>
    <xdr:to>
      <xdr:col>9</xdr:col>
      <xdr:colOff>134470</xdr:colOff>
      <xdr:row>57</xdr:row>
      <xdr:rowOff>21163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8" y="1265105"/>
          <a:ext cx="12479677" cy="8662058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25" y="79375"/>
          <a:ext cx="1153583" cy="404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5"/>
          <a:ext cx="1150408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5</xdr:row>
      <xdr:rowOff>11206</xdr:rowOff>
    </xdr:from>
    <xdr:to>
      <xdr:col>6</xdr:col>
      <xdr:colOff>561708</xdr:colOff>
      <xdr:row>46</xdr:row>
      <xdr:rowOff>33617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765" y="1400735"/>
          <a:ext cx="8641149" cy="6768353"/>
        </a:xfrm>
        <a:prstGeom prst="rect">
          <a:avLst/>
        </a:prstGeom>
      </xdr:spPr>
    </xdr:pic>
    <xdr:clientData/>
  </xdr:twoCellAnchor>
  <xdr:twoCellAnchor editAs="oneCell">
    <xdr:from>
      <xdr:col>3</xdr:col>
      <xdr:colOff>2980766</xdr:colOff>
      <xdr:row>4</xdr:row>
      <xdr:rowOff>144460</xdr:rowOff>
    </xdr:from>
    <xdr:to>
      <xdr:col>6</xdr:col>
      <xdr:colOff>1024894</xdr:colOff>
      <xdr:row>24</xdr:row>
      <xdr:rowOff>100853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4354" y="1332284"/>
          <a:ext cx="4173746" cy="3452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83344</xdr:rowOff>
    </xdr:from>
    <xdr:to>
      <xdr:col>2</xdr:col>
      <xdr:colOff>212990</xdr:colOff>
      <xdr:row>0</xdr:row>
      <xdr:rowOff>487519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83344"/>
          <a:ext cx="1153583" cy="404175"/>
        </a:xfrm>
        <a:prstGeom prst="rect">
          <a:avLst/>
        </a:prstGeom>
      </xdr:spPr>
    </xdr:pic>
    <xdr:clientData/>
  </xdr:twoCellAnchor>
  <xdr:oneCellAnchor>
    <xdr:from>
      <xdr:col>8</xdr:col>
      <xdr:colOff>462651</xdr:colOff>
      <xdr:row>65</xdr:row>
      <xdr:rowOff>0</xdr:rowOff>
    </xdr:from>
    <xdr:ext cx="184730" cy="7811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7673076" y="12434888"/>
          <a:ext cx="18473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4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415636</xdr:colOff>
      <xdr:row>72</xdr:row>
      <xdr:rowOff>51956</xdr:rowOff>
    </xdr:from>
    <xdr:to>
      <xdr:col>13</xdr:col>
      <xdr:colOff>212280</xdr:colOff>
      <xdr:row>95</xdr:row>
      <xdr:rowOff>190501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350" y="20108885"/>
          <a:ext cx="6096751" cy="567665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87</xdr:row>
      <xdr:rowOff>77931</xdr:rowOff>
    </xdr:from>
    <xdr:to>
      <xdr:col>6</xdr:col>
      <xdr:colOff>406978</xdr:colOff>
      <xdr:row>87</xdr:row>
      <xdr:rowOff>233794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2805545" y="12780817"/>
          <a:ext cx="3532910" cy="155863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42057</xdr:colOff>
      <xdr:row>113</xdr:row>
      <xdr:rowOff>40821</xdr:rowOff>
    </xdr:from>
    <xdr:to>
      <xdr:col>0</xdr:col>
      <xdr:colOff>272143</xdr:colOff>
      <xdr:row>113</xdr:row>
      <xdr:rowOff>231321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42057" y="30099000"/>
          <a:ext cx="230086" cy="190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</xdr:col>
      <xdr:colOff>677333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85159</xdr:colOff>
      <xdr:row>7</xdr:row>
      <xdr:rowOff>9524</xdr:rowOff>
    </xdr:from>
    <xdr:to>
      <xdr:col>11</xdr:col>
      <xdr:colOff>427667</xdr:colOff>
      <xdr:row>35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9" y="1638299"/>
          <a:ext cx="10200883" cy="429577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</xdr:row>
      <xdr:rowOff>76200</xdr:rowOff>
    </xdr:from>
    <xdr:to>
      <xdr:col>3</xdr:col>
      <xdr:colOff>428326</xdr:colOff>
      <xdr:row>7</xdr:row>
      <xdr:rowOff>57088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190625"/>
          <a:ext cx="2390476" cy="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  <xdr:twoCellAnchor>
    <xdr:from>
      <xdr:col>0</xdr:col>
      <xdr:colOff>476250</xdr:colOff>
      <xdr:row>16</xdr:row>
      <xdr:rowOff>66675</xdr:rowOff>
    </xdr:from>
    <xdr:to>
      <xdr:col>2</xdr:col>
      <xdr:colOff>57151</xdr:colOff>
      <xdr:row>17</xdr:row>
      <xdr:rowOff>133351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76250" y="3105150"/>
          <a:ext cx="971551" cy="219076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152400</xdr:colOff>
      <xdr:row>7</xdr:row>
      <xdr:rowOff>47625</xdr:rowOff>
    </xdr:from>
    <xdr:to>
      <xdr:col>11</xdr:col>
      <xdr:colOff>104775</xdr:colOff>
      <xdr:row>37</xdr:row>
      <xdr:rowOff>47625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714500"/>
          <a:ext cx="1034415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95250</xdr:rowOff>
    </xdr:from>
    <xdr:to>
      <xdr:col>3</xdr:col>
      <xdr:colOff>409276</xdr:colOff>
      <xdr:row>7</xdr:row>
      <xdr:rowOff>38038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209675"/>
          <a:ext cx="2390476" cy="495238"/>
        </a:xfrm>
        <a:prstGeom prst="rect">
          <a:avLst/>
        </a:prstGeom>
      </xdr:spPr>
    </xdr:pic>
    <xdr:clientData/>
  </xdr:twoCellAnchor>
  <xdr:twoCellAnchor>
    <xdr:from>
      <xdr:col>6</xdr:col>
      <xdr:colOff>438151</xdr:colOff>
      <xdr:row>7</xdr:row>
      <xdr:rowOff>133350</xdr:rowOff>
    </xdr:from>
    <xdr:to>
      <xdr:col>7</xdr:col>
      <xdr:colOff>638176</xdr:colOff>
      <xdr:row>9</xdr:row>
      <xdr:rowOff>104775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 txBox="1"/>
      </xdr:nvSpPr>
      <xdr:spPr>
        <a:xfrm>
          <a:off x="5943601" y="1800225"/>
          <a:ext cx="1924050" cy="276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rgbClr val="FF0000"/>
              </a:solidFill>
            </a:rPr>
            <a:t>QUILTING 1,5 INCH - 3,81 CM</a:t>
          </a:r>
        </a:p>
      </xdr:txBody>
    </xdr:sp>
    <xdr:clientData/>
  </xdr:twoCellAnchor>
  <xdr:twoCellAnchor>
    <xdr:from>
      <xdr:col>6</xdr:col>
      <xdr:colOff>1590675</xdr:colOff>
      <xdr:row>9</xdr:row>
      <xdr:rowOff>114300</xdr:rowOff>
    </xdr:from>
    <xdr:to>
      <xdr:col>8</xdr:col>
      <xdr:colOff>57150</xdr:colOff>
      <xdr:row>13</xdr:row>
      <xdr:rowOff>123825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7096125" y="2085975"/>
          <a:ext cx="1085850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0</xdr:row>
      <xdr:rowOff>470850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1</xdr:row>
      <xdr:rowOff>4125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83344</xdr:colOff>
      <xdr:row>6</xdr:row>
      <xdr:rowOff>107166</xdr:rowOff>
    </xdr:from>
    <xdr:to>
      <xdr:col>11</xdr:col>
      <xdr:colOff>574154</xdr:colOff>
      <xdr:row>23</xdr:row>
      <xdr:rowOff>142874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4" y="1416854"/>
          <a:ext cx="8086998" cy="26669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38</xdr:row>
      <xdr:rowOff>104775</xdr:rowOff>
    </xdr:from>
    <xdr:to>
      <xdr:col>2</xdr:col>
      <xdr:colOff>495300</xdr:colOff>
      <xdr:row>38</xdr:row>
      <xdr:rowOff>857250</xdr:rowOff>
    </xdr:to>
    <xdr:pic>
      <xdr:nvPicPr>
        <xdr:cNvPr id="49576" name="Image 38">
          <a:extLst>
            <a:ext uri="{FF2B5EF4-FFF2-40B4-BE49-F238E27FC236}">
              <a16:creationId xmlns:a16="http://schemas.microsoft.com/office/drawing/2014/main" xmlns="" id="{00000000-0008-0000-0600-0000A8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889432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131884</xdr:colOff>
      <xdr:row>0</xdr:row>
      <xdr:rowOff>87923</xdr:rowOff>
    </xdr:from>
    <xdr:to>
      <xdr:col>1</xdr:col>
      <xdr:colOff>582082</xdr:colOff>
      <xdr:row>0</xdr:row>
      <xdr:rowOff>492098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4" y="87923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2</xdr:col>
      <xdr:colOff>242593</xdr:colOff>
      <xdr:row>27</xdr:row>
      <xdr:rowOff>212702</xdr:rowOff>
    </xdr:from>
    <xdr:to>
      <xdr:col>2</xdr:col>
      <xdr:colOff>1289024</xdr:colOff>
      <xdr:row>27</xdr:row>
      <xdr:rowOff>1106586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147667" y="23209788"/>
          <a:ext cx="893884" cy="1046431"/>
        </a:xfrm>
        <a:prstGeom prst="rect">
          <a:avLst/>
        </a:prstGeom>
      </xdr:spPr>
    </xdr:pic>
    <xdr:clientData/>
  </xdr:twoCellAnchor>
  <xdr:twoCellAnchor editAs="oneCell">
    <xdr:from>
      <xdr:col>2</xdr:col>
      <xdr:colOff>70338</xdr:colOff>
      <xdr:row>37</xdr:row>
      <xdr:rowOff>162066</xdr:rowOff>
    </xdr:from>
    <xdr:to>
      <xdr:col>2</xdr:col>
      <xdr:colOff>1170549</xdr:colOff>
      <xdr:row>37</xdr:row>
      <xdr:rowOff>1242731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1908911" y="42458533"/>
          <a:ext cx="1080665" cy="110021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12</xdr:row>
      <xdr:rowOff>47626</xdr:rowOff>
    </xdr:from>
    <xdr:to>
      <xdr:col>3</xdr:col>
      <xdr:colOff>864578</xdr:colOff>
      <xdr:row>12</xdr:row>
      <xdr:rowOff>828268</xdr:rowOff>
    </xdr:to>
    <xdr:pic>
      <xdr:nvPicPr>
        <xdr:cNvPr id="21" name="Image 2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7318" y="6011741"/>
          <a:ext cx="816952" cy="780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680524</xdr:colOff>
      <xdr:row>25</xdr:row>
      <xdr:rowOff>322385</xdr:rowOff>
    </xdr:from>
    <xdr:to>
      <xdr:col>2</xdr:col>
      <xdr:colOff>1134580</xdr:colOff>
      <xdr:row>25</xdr:row>
      <xdr:rowOff>1494693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5844" y="20073425"/>
          <a:ext cx="1627536" cy="1172308"/>
        </a:xfrm>
        <a:prstGeom prst="rect">
          <a:avLst/>
        </a:prstGeom>
      </xdr:spPr>
    </xdr:pic>
    <xdr:clientData/>
  </xdr:twoCellAnchor>
  <xdr:twoCellAnchor editAs="oneCell">
    <xdr:from>
      <xdr:col>1</xdr:col>
      <xdr:colOff>1231656</xdr:colOff>
      <xdr:row>31</xdr:row>
      <xdr:rowOff>253949</xdr:rowOff>
    </xdr:from>
    <xdr:to>
      <xdr:col>2</xdr:col>
      <xdr:colOff>1351085</xdr:colOff>
      <xdr:row>31</xdr:row>
      <xdr:rowOff>2756094</xdr:rowOff>
    </xdr:to>
    <xdr:pic>
      <xdr:nvPicPr>
        <xdr:cNvPr id="18" name="Image 3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031" y="27566887"/>
          <a:ext cx="1381492" cy="2502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202956</xdr:colOff>
      <xdr:row>31</xdr:row>
      <xdr:rowOff>0</xdr:rowOff>
    </xdr:from>
    <xdr:to>
      <xdr:col>2</xdr:col>
      <xdr:colOff>322385</xdr:colOff>
      <xdr:row>31</xdr:row>
      <xdr:rowOff>4396</xdr:rowOff>
    </xdr:to>
    <xdr:pic>
      <xdr:nvPicPr>
        <xdr:cNvPr id="20" name="Image 3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806" y="23374350"/>
          <a:ext cx="1376729" cy="4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828234</xdr:colOff>
      <xdr:row>19</xdr:row>
      <xdr:rowOff>307611</xdr:rowOff>
    </xdr:from>
    <xdr:ext cx="1624129" cy="979140"/>
    <xdr:pic>
      <xdr:nvPicPr>
        <xdr:cNvPr id="28" name="Image 27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3554" y="13215891"/>
          <a:ext cx="1624129" cy="979140"/>
        </a:xfrm>
        <a:prstGeom prst="rect">
          <a:avLst/>
        </a:prstGeom>
      </xdr:spPr>
    </xdr:pic>
    <xdr:clientData/>
  </xdr:oneCellAnchor>
  <xdr:twoCellAnchor editAs="oneCell">
    <xdr:from>
      <xdr:col>1</xdr:col>
      <xdr:colOff>1113692</xdr:colOff>
      <xdr:row>35</xdr:row>
      <xdr:rowOff>13182</xdr:rowOff>
    </xdr:from>
    <xdr:to>
      <xdr:col>2</xdr:col>
      <xdr:colOff>1101858</xdr:colOff>
      <xdr:row>35</xdr:row>
      <xdr:rowOff>1069731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870138" y="26926861"/>
          <a:ext cx="1056549" cy="1159741"/>
        </a:xfrm>
        <a:prstGeom prst="rect">
          <a:avLst/>
        </a:prstGeom>
      </xdr:spPr>
    </xdr:pic>
    <xdr:clientData/>
  </xdr:twoCellAnchor>
  <xdr:twoCellAnchor editAs="oneCell">
    <xdr:from>
      <xdr:col>1</xdr:col>
      <xdr:colOff>1169543</xdr:colOff>
      <xdr:row>32</xdr:row>
      <xdr:rowOff>23446</xdr:rowOff>
    </xdr:from>
    <xdr:to>
      <xdr:col>3</xdr:col>
      <xdr:colOff>1758</xdr:colOff>
      <xdr:row>32</xdr:row>
      <xdr:rowOff>2373924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72928" y="28627754"/>
          <a:ext cx="1497456" cy="2350478"/>
        </a:xfrm>
        <a:prstGeom prst="rect">
          <a:avLst/>
        </a:prstGeom>
      </xdr:spPr>
    </xdr:pic>
    <xdr:clientData/>
  </xdr:twoCellAnchor>
  <xdr:twoCellAnchor editAs="oneCell">
    <xdr:from>
      <xdr:col>0</xdr:col>
      <xdr:colOff>470388</xdr:colOff>
      <xdr:row>30</xdr:row>
      <xdr:rowOff>285750</xdr:rowOff>
    </xdr:from>
    <xdr:to>
      <xdr:col>2</xdr:col>
      <xdr:colOff>956165</xdr:colOff>
      <xdr:row>30</xdr:row>
      <xdr:rowOff>1634628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388" y="26908125"/>
          <a:ext cx="2462215" cy="1348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183173</xdr:colOff>
      <xdr:row>36</xdr:row>
      <xdr:rowOff>16486</xdr:rowOff>
    </xdr:from>
    <xdr:to>
      <xdr:col>2</xdr:col>
      <xdr:colOff>1230792</xdr:colOff>
      <xdr:row>36</xdr:row>
      <xdr:rowOff>1026010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9611" y="39926236"/>
          <a:ext cx="1047619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667681</xdr:colOff>
      <xdr:row>23</xdr:row>
      <xdr:rowOff>293077</xdr:rowOff>
    </xdr:from>
    <xdr:to>
      <xdr:col>2</xdr:col>
      <xdr:colOff>1208739</xdr:colOff>
      <xdr:row>23</xdr:row>
      <xdr:rowOff>1172529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066" y="15811500"/>
          <a:ext cx="1801288" cy="879452"/>
        </a:xfrm>
        <a:prstGeom prst="rect">
          <a:avLst/>
        </a:prstGeom>
      </xdr:spPr>
    </xdr:pic>
    <xdr:clientData/>
  </xdr:twoCellAnchor>
  <xdr:twoCellAnchor editAs="oneCell">
    <xdr:from>
      <xdr:col>1</xdr:col>
      <xdr:colOff>656085</xdr:colOff>
      <xdr:row>24</xdr:row>
      <xdr:rowOff>337039</xdr:rowOff>
    </xdr:from>
    <xdr:to>
      <xdr:col>2</xdr:col>
      <xdr:colOff>1186772</xdr:colOff>
      <xdr:row>24</xdr:row>
      <xdr:rowOff>1221304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9470" y="17262231"/>
          <a:ext cx="1790917" cy="884265"/>
        </a:xfrm>
        <a:prstGeom prst="rect">
          <a:avLst/>
        </a:prstGeom>
      </xdr:spPr>
    </xdr:pic>
    <xdr:clientData/>
  </xdr:twoCellAnchor>
  <xdr:twoCellAnchor editAs="oneCell">
    <xdr:from>
      <xdr:col>0</xdr:col>
      <xdr:colOff>575498</xdr:colOff>
      <xdr:row>18</xdr:row>
      <xdr:rowOff>293664</xdr:rowOff>
    </xdr:from>
    <xdr:to>
      <xdr:col>2</xdr:col>
      <xdr:colOff>1323302</xdr:colOff>
      <xdr:row>18</xdr:row>
      <xdr:rowOff>1234360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5498" y="11860824"/>
          <a:ext cx="2576604" cy="940696"/>
        </a:xfrm>
        <a:prstGeom prst="rect">
          <a:avLst/>
        </a:prstGeom>
      </xdr:spPr>
    </xdr:pic>
    <xdr:clientData/>
  </xdr:twoCellAnchor>
  <xdr:oneCellAnchor>
    <xdr:from>
      <xdr:col>3</xdr:col>
      <xdr:colOff>47625</xdr:colOff>
      <xdr:row>13</xdr:row>
      <xdr:rowOff>47626</xdr:rowOff>
    </xdr:from>
    <xdr:ext cx="839615" cy="802298"/>
    <xdr:pic>
      <xdr:nvPicPr>
        <xdr:cNvPr id="44" name="Image 2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7317" y="6890972"/>
          <a:ext cx="839615" cy="802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104775</xdr:colOff>
      <xdr:row>11</xdr:row>
      <xdr:rowOff>33704</xdr:rowOff>
    </xdr:from>
    <xdr:to>
      <xdr:col>3</xdr:col>
      <xdr:colOff>895350</xdr:colOff>
      <xdr:row>11</xdr:row>
      <xdr:rowOff>945906</xdr:rowOff>
    </xdr:to>
    <xdr:pic>
      <xdr:nvPicPr>
        <xdr:cNvPr id="45" name="Image 51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4467" y="5499589"/>
          <a:ext cx="790575" cy="912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492902</xdr:colOff>
      <xdr:row>14</xdr:row>
      <xdr:rowOff>293077</xdr:rowOff>
    </xdr:from>
    <xdr:to>
      <xdr:col>2</xdr:col>
      <xdr:colOff>714215</xdr:colOff>
      <xdr:row>14</xdr:row>
      <xdr:rowOff>827171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2902" y="8015654"/>
          <a:ext cx="2184928" cy="534094"/>
        </a:xfrm>
        <a:prstGeom prst="rect">
          <a:avLst/>
        </a:prstGeom>
      </xdr:spPr>
    </xdr:pic>
    <xdr:clientData/>
  </xdr:twoCellAnchor>
  <xdr:oneCellAnchor>
    <xdr:from>
      <xdr:col>0</xdr:col>
      <xdr:colOff>492902</xdr:colOff>
      <xdr:row>15</xdr:row>
      <xdr:rowOff>293077</xdr:rowOff>
    </xdr:from>
    <xdr:ext cx="2184928" cy="534094"/>
    <xdr:pic>
      <xdr:nvPicPr>
        <xdr:cNvPr id="46" name="Image 4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2902" y="8015654"/>
          <a:ext cx="2184928" cy="534094"/>
        </a:xfrm>
        <a:prstGeom prst="rect">
          <a:avLst/>
        </a:prstGeom>
      </xdr:spPr>
    </xdr:pic>
    <xdr:clientData/>
  </xdr:oneCellAnchor>
  <xdr:twoCellAnchor>
    <xdr:from>
      <xdr:col>0</xdr:col>
      <xdr:colOff>216478</xdr:colOff>
      <xdr:row>34</xdr:row>
      <xdr:rowOff>0</xdr:rowOff>
    </xdr:from>
    <xdr:to>
      <xdr:col>2</xdr:col>
      <xdr:colOff>1220932</xdr:colOff>
      <xdr:row>34</xdr:row>
      <xdr:rowOff>0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GrpSpPr/>
      </xdr:nvGrpSpPr>
      <xdr:grpSpPr>
        <a:xfrm>
          <a:off x="216478" y="36247917"/>
          <a:ext cx="2972954" cy="0"/>
          <a:chOff x="6147955" y="7273636"/>
          <a:chExt cx="2914840" cy="1442796"/>
        </a:xfrm>
      </xdr:grpSpPr>
      <xdr:pic>
        <xdr:nvPicPr>
          <xdr:cNvPr id="38" name="Image 37">
            <a:extLst>
              <a:ext uri="{FF2B5EF4-FFF2-40B4-BE49-F238E27FC236}">
                <a16:creationId xmlns:a16="http://schemas.microsoft.com/office/drawing/2014/main" xmlns="" id="{00000000-0008-0000-06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47955" y="7273636"/>
            <a:ext cx="1440000" cy="1440000"/>
          </a:xfrm>
          <a:prstGeom prst="rect">
            <a:avLst/>
          </a:prstGeom>
        </xdr:spPr>
      </xdr:pic>
      <xdr:pic>
        <xdr:nvPicPr>
          <xdr:cNvPr id="39" name="Image 38">
            <a:extLst>
              <a:ext uri="{FF2B5EF4-FFF2-40B4-BE49-F238E27FC236}">
                <a16:creationId xmlns:a16="http://schemas.microsoft.com/office/drawing/2014/main" xmlns="" id="{00000000-0008-0000-06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2795" y="727643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512885</xdr:colOff>
      <xdr:row>20</xdr:row>
      <xdr:rowOff>334693</xdr:rowOff>
    </xdr:from>
    <xdr:to>
      <xdr:col>2</xdr:col>
      <xdr:colOff>1004901</xdr:colOff>
      <xdr:row>20</xdr:row>
      <xdr:rowOff>1274884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85" y="13874847"/>
          <a:ext cx="2455631" cy="940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703479</xdr:colOff>
      <xdr:row>21</xdr:row>
      <xdr:rowOff>475957</xdr:rowOff>
    </xdr:from>
    <xdr:to>
      <xdr:col>2</xdr:col>
      <xdr:colOff>978597</xdr:colOff>
      <xdr:row>21</xdr:row>
      <xdr:rowOff>1040423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64" y="15364265"/>
          <a:ext cx="1535348" cy="564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35</xdr:row>
      <xdr:rowOff>0</xdr:rowOff>
    </xdr:from>
    <xdr:to>
      <xdr:col>3</xdr:col>
      <xdr:colOff>171450</xdr:colOff>
      <xdr:row>35</xdr:row>
      <xdr:rowOff>0</xdr:rowOff>
    </xdr:to>
    <xdr:pic>
      <xdr:nvPicPr>
        <xdr:cNvPr id="41" name="Image 29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23348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143206</xdr:colOff>
      <xdr:row>34</xdr:row>
      <xdr:rowOff>67273</xdr:rowOff>
    </xdr:from>
    <xdr:to>
      <xdr:col>2</xdr:col>
      <xdr:colOff>1044017</xdr:colOff>
      <xdr:row>34</xdr:row>
      <xdr:rowOff>1802422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06821" y="36775158"/>
          <a:ext cx="900811" cy="1735149"/>
        </a:xfrm>
        <a:prstGeom prst="rect">
          <a:avLst/>
        </a:prstGeom>
      </xdr:spPr>
    </xdr:pic>
    <xdr:clientData/>
  </xdr:twoCellAnchor>
  <xdr:twoCellAnchor editAs="oneCell">
    <xdr:from>
      <xdr:col>1</xdr:col>
      <xdr:colOff>1219156</xdr:colOff>
      <xdr:row>33</xdr:row>
      <xdr:rowOff>47625</xdr:rowOff>
    </xdr:from>
    <xdr:to>
      <xdr:col>3</xdr:col>
      <xdr:colOff>1007</xdr:colOff>
      <xdr:row>33</xdr:row>
      <xdr:rowOff>2359269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22541" y="31582702"/>
          <a:ext cx="1478158" cy="2311644"/>
        </a:xfrm>
        <a:prstGeom prst="rect">
          <a:avLst/>
        </a:prstGeom>
      </xdr:spPr>
    </xdr:pic>
    <xdr:clientData/>
  </xdr:twoCellAnchor>
  <xdr:twoCellAnchor>
    <xdr:from>
      <xdr:col>0</xdr:col>
      <xdr:colOff>146539</xdr:colOff>
      <xdr:row>29</xdr:row>
      <xdr:rowOff>322384</xdr:rowOff>
    </xdr:from>
    <xdr:to>
      <xdr:col>2</xdr:col>
      <xdr:colOff>1350631</xdr:colOff>
      <xdr:row>29</xdr:row>
      <xdr:rowOff>1890345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GrpSpPr/>
      </xdr:nvGrpSpPr>
      <xdr:grpSpPr>
        <a:xfrm>
          <a:off x="146539" y="24896884"/>
          <a:ext cx="3172592" cy="1567961"/>
          <a:chOff x="6147955" y="7273636"/>
          <a:chExt cx="2914840" cy="1442796"/>
        </a:xfrm>
      </xdr:grpSpPr>
      <xdr:pic>
        <xdr:nvPicPr>
          <xdr:cNvPr id="49" name="Image 48">
            <a:extLst>
              <a:ext uri="{FF2B5EF4-FFF2-40B4-BE49-F238E27FC236}">
                <a16:creationId xmlns:a16="http://schemas.microsoft.com/office/drawing/2014/main" xmlns="" id="{00000000-0008-0000-06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47955" y="7273636"/>
            <a:ext cx="1440000" cy="1440000"/>
          </a:xfrm>
          <a:prstGeom prst="rect">
            <a:avLst/>
          </a:prstGeom>
        </xdr:spPr>
      </xdr:pic>
      <xdr:pic>
        <xdr:nvPicPr>
          <xdr:cNvPr id="50" name="Image 49">
            <a:extLst>
              <a:ext uri="{FF2B5EF4-FFF2-40B4-BE49-F238E27FC236}">
                <a16:creationId xmlns:a16="http://schemas.microsoft.com/office/drawing/2014/main" xmlns="" id="{00000000-0008-0000-06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2795" y="727643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539262</xdr:colOff>
      <xdr:row>26</xdr:row>
      <xdr:rowOff>72677</xdr:rowOff>
    </xdr:from>
    <xdr:to>
      <xdr:col>2</xdr:col>
      <xdr:colOff>1271429</xdr:colOff>
      <xdr:row>26</xdr:row>
      <xdr:rowOff>1661809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68062" y="21385231"/>
          <a:ext cx="732167" cy="1589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102577</xdr:colOff>
      <xdr:row>0</xdr:row>
      <xdr:rowOff>73270</xdr:rowOff>
    </xdr:from>
    <xdr:to>
      <xdr:col>1</xdr:col>
      <xdr:colOff>567429</xdr:colOff>
      <xdr:row>0</xdr:row>
      <xdr:rowOff>477445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xmlns="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7" y="73270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1</xdr:col>
      <xdr:colOff>58616</xdr:colOff>
      <xdr:row>7</xdr:row>
      <xdr:rowOff>908539</xdr:rowOff>
    </xdr:from>
    <xdr:to>
      <xdr:col>3</xdr:col>
      <xdr:colOff>70823</xdr:colOff>
      <xdr:row>7</xdr:row>
      <xdr:rowOff>2108539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347" y="6550270"/>
          <a:ext cx="1990476" cy="1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908539</xdr:rowOff>
    </xdr:from>
    <xdr:to>
      <xdr:col>3</xdr:col>
      <xdr:colOff>733151</xdr:colOff>
      <xdr:row>6</xdr:row>
      <xdr:rowOff>1849235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2" y="2667001"/>
          <a:ext cx="2711419" cy="94069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79374</xdr:rowOff>
    </xdr:from>
    <xdr:to>
      <xdr:col>2</xdr:col>
      <xdr:colOff>32808</xdr:colOff>
      <xdr:row>0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4"/>
          <a:ext cx="1236133" cy="32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zoomScaleNormal="100" zoomScaleSheetLayoutView="100" workbookViewId="0">
      <selection activeCell="N14" sqref="N14"/>
    </sheetView>
  </sheetViews>
  <sheetFormatPr defaultColWidth="12" defaultRowHeight="11.25"/>
  <cols>
    <col min="1" max="1" width="10.1640625" customWidth="1"/>
    <col min="2" max="2" width="13.83203125" customWidth="1"/>
    <col min="9" max="9" width="29" customWidth="1"/>
    <col min="11" max="11" width="13" customWidth="1"/>
    <col min="12" max="12" width="15.83203125" customWidth="1"/>
  </cols>
  <sheetData>
    <row r="1" spans="1:12" s="1" customFormat="1" ht="37.5" customHeight="1" thickBot="1">
      <c r="A1" s="35"/>
      <c r="B1" s="36"/>
      <c r="C1" s="36"/>
      <c r="D1" s="36"/>
      <c r="E1" s="45" t="s">
        <v>0</v>
      </c>
      <c r="F1" s="36"/>
      <c r="G1" s="36"/>
      <c r="H1" s="36"/>
      <c r="I1" s="36"/>
      <c r="J1" s="512" t="s">
        <v>163</v>
      </c>
      <c r="K1" s="512"/>
      <c r="L1" s="513"/>
    </row>
    <row r="2" spans="1:12" s="4" customFormat="1" ht="15" customHeight="1">
      <c r="A2" s="182" t="s">
        <v>161</v>
      </c>
      <c r="B2" s="183"/>
      <c r="C2" s="514" t="s">
        <v>162</v>
      </c>
      <c r="D2" s="514"/>
      <c r="E2" s="514"/>
      <c r="F2" s="514"/>
      <c r="G2" s="514"/>
      <c r="H2" s="514"/>
      <c r="I2" s="514"/>
      <c r="J2" s="57" t="s">
        <v>3</v>
      </c>
      <c r="K2" s="59" t="s">
        <v>263</v>
      </c>
      <c r="L2" s="60"/>
    </row>
    <row r="3" spans="1:12" s="3" customFormat="1" ht="15" customHeight="1">
      <c r="A3" s="176" t="s">
        <v>1</v>
      </c>
      <c r="B3" s="52"/>
      <c r="C3" s="517" t="s">
        <v>164</v>
      </c>
      <c r="D3" s="517"/>
      <c r="E3" s="517"/>
      <c r="F3" s="517"/>
      <c r="G3" s="517"/>
      <c r="H3" s="517"/>
      <c r="I3" s="517"/>
      <c r="J3" s="52" t="s">
        <v>13</v>
      </c>
      <c r="K3" s="23"/>
      <c r="L3" s="112" t="s">
        <v>53</v>
      </c>
    </row>
    <row r="4" spans="1:12" s="3" customFormat="1" ht="15" customHeight="1" thickBot="1">
      <c r="A4" s="116" t="s">
        <v>2</v>
      </c>
      <c r="B4" s="54">
        <f ca="1">TODAY()</f>
        <v>43119</v>
      </c>
      <c r="C4" s="55"/>
      <c r="D4" s="55"/>
      <c r="E4" s="55"/>
      <c r="F4" s="55"/>
      <c r="G4" s="55"/>
      <c r="H4" s="55"/>
      <c r="I4" s="55"/>
      <c r="J4" s="85" t="s">
        <v>61</v>
      </c>
      <c r="K4" s="55"/>
      <c r="L4" s="239" t="s">
        <v>90</v>
      </c>
    </row>
    <row r="5" spans="1:12" s="3" customFormat="1" ht="6" customHeight="1">
      <c r="A5" s="234"/>
      <c r="B5" s="235"/>
      <c r="C5" s="236"/>
      <c r="D5" s="236"/>
      <c r="E5" s="236"/>
      <c r="F5" s="236"/>
      <c r="G5" s="236"/>
      <c r="H5" s="236"/>
      <c r="I5" s="236"/>
      <c r="J5" s="237"/>
      <c r="K5" s="236"/>
      <c r="L5" s="238"/>
    </row>
    <row r="6" spans="1:12" s="1" customFormat="1" ht="16.5">
      <c r="A6" s="520"/>
      <c r="B6" s="521"/>
      <c r="C6" s="521"/>
      <c r="D6" s="521"/>
      <c r="E6" s="521"/>
      <c r="F6" s="40"/>
      <c r="G6" s="40"/>
      <c r="H6" s="156"/>
      <c r="I6" s="156"/>
      <c r="J6" s="156"/>
      <c r="K6" s="156"/>
      <c r="L6" s="269"/>
    </row>
    <row r="7" spans="1:12" s="1" customFormat="1" ht="22.5" customHeight="1">
      <c r="A7" s="515"/>
      <c r="B7" s="516"/>
      <c r="C7" s="516"/>
      <c r="D7" s="516"/>
      <c r="E7" s="516"/>
      <c r="F7" s="232"/>
      <c r="G7" s="232"/>
      <c r="H7" s="233"/>
      <c r="I7" s="518"/>
      <c r="J7" s="518"/>
      <c r="K7" s="518"/>
      <c r="L7" s="519"/>
    </row>
    <row r="8" spans="1:12" s="1" customFormat="1" ht="19.5">
      <c r="A8" s="41"/>
      <c r="B8" s="42"/>
      <c r="C8" s="42"/>
      <c r="D8" s="42"/>
      <c r="E8" s="42"/>
      <c r="F8" s="42"/>
      <c r="G8" s="42"/>
      <c r="H8" s="42"/>
      <c r="I8" s="321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 t="s">
        <v>41</v>
      </c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 t="s">
        <v>41</v>
      </c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 ht="12" thickBot="1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spans="1:12" s="1" customFormat="1"/>
  </sheetData>
  <mergeCells count="6">
    <mergeCell ref="J1:L1"/>
    <mergeCell ref="C2:I2"/>
    <mergeCell ref="A7:E7"/>
    <mergeCell ref="C3:I3"/>
    <mergeCell ref="I7:L7"/>
    <mergeCell ref="A6:E6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zoomScale="110" zoomScaleNormal="110" zoomScaleSheetLayoutView="64" workbookViewId="0">
      <selection activeCell="M3" sqref="M3"/>
    </sheetView>
  </sheetViews>
  <sheetFormatPr defaultColWidth="12" defaultRowHeight="11.25"/>
  <cols>
    <col min="1" max="1" width="10.5" customWidth="1"/>
    <col min="2" max="3" width="14.5" customWidth="1"/>
    <col min="4" max="4" width="90" customWidth="1"/>
    <col min="5" max="5" width="15.6640625" customWidth="1"/>
    <col min="6" max="6" width="21.1640625" customWidth="1"/>
    <col min="7" max="7" width="27" customWidth="1"/>
    <col min="8" max="11" width="12.1640625" customWidth="1"/>
    <col min="12" max="12" width="14.6640625" customWidth="1"/>
    <col min="13" max="13" width="22.83203125" customWidth="1"/>
    <col min="14" max="16" width="12.6640625" customWidth="1"/>
  </cols>
  <sheetData>
    <row r="1" spans="1:13" s="1" customFormat="1" ht="42.75" customHeight="1" thickBot="1">
      <c r="A1" s="34"/>
      <c r="B1" s="31"/>
      <c r="C1" s="527" t="s">
        <v>25</v>
      </c>
      <c r="D1" s="527"/>
      <c r="E1" s="527"/>
      <c r="F1" s="527"/>
      <c r="G1" s="527"/>
      <c r="H1" s="527"/>
      <c r="I1" s="527"/>
      <c r="J1" s="527"/>
      <c r="K1" s="33" t="str">
        <f>'TECHNICAL SHEET GARMENT'!J1</f>
        <v>WINTER 2018/19</v>
      </c>
      <c r="L1" s="31"/>
      <c r="M1" s="32"/>
    </row>
    <row r="2" spans="1:13" s="4" customFormat="1" ht="19.5">
      <c r="A2" s="88" t="str">
        <f>'TECHNICAL SHEET GARMENT'!A2</f>
        <v>LFV11422</v>
      </c>
      <c r="B2" s="89"/>
      <c r="C2" s="618" t="str">
        <f>'TECHNICAL SHEET GARMENT'!C2</f>
        <v>WONDER WARM JKT</v>
      </c>
      <c r="D2" s="618"/>
      <c r="E2" s="618"/>
      <c r="F2" s="618"/>
      <c r="G2" s="618"/>
      <c r="H2" s="618"/>
      <c r="I2" s="618"/>
      <c r="J2" s="618"/>
      <c r="K2" s="618"/>
      <c r="L2" s="117" t="s">
        <v>3</v>
      </c>
      <c r="M2" s="94" t="str">
        <f>'TECHNICAL SHEET GARMENT'!$K$2</f>
        <v>V1 BULK</v>
      </c>
    </row>
    <row r="3" spans="1:13" s="3" customFormat="1" ht="16.5">
      <c r="A3" s="75" t="s">
        <v>1</v>
      </c>
      <c r="B3" s="76"/>
      <c r="C3" s="118" t="str">
        <f>'TECHNICAL SHEET GARMENT'!C3</f>
        <v>MEN CHUEN / PTB-239-11B - CAROLTEX / 8093LDF3</v>
      </c>
      <c r="D3" s="23"/>
      <c r="E3" s="69"/>
      <c r="F3" s="69"/>
      <c r="G3" s="69"/>
      <c r="H3" s="69"/>
      <c r="I3" s="69"/>
      <c r="J3" s="69"/>
      <c r="K3" s="615" t="str">
        <f>'TECHNICAL SHEET GARMENT'!J3</f>
        <v>DEVELOPPER</v>
      </c>
      <c r="L3" s="615"/>
      <c r="M3" s="221" t="str">
        <f>'TECHNICAL SHEET GARMENT'!L3</f>
        <v>Marjorie</v>
      </c>
    </row>
    <row r="4" spans="1:13" s="3" customFormat="1" ht="17.25" thickBot="1">
      <c r="A4" s="220" t="s">
        <v>2</v>
      </c>
      <c r="B4" s="619">
        <f ca="1">TODAY()</f>
        <v>43119</v>
      </c>
      <c r="C4" s="619"/>
      <c r="D4" s="72"/>
      <c r="E4" s="72"/>
      <c r="F4" s="72"/>
      <c r="G4" s="72"/>
      <c r="H4" s="72"/>
      <c r="I4" s="72"/>
      <c r="J4" s="72"/>
      <c r="K4" s="620" t="str">
        <f>'TECHNICAL SHEET GARMENT'!J4</f>
        <v xml:space="preserve">SUPPLIER : </v>
      </c>
      <c r="L4" s="620"/>
      <c r="M4" s="222" t="str">
        <f>'TECHNICAL SHEET GARMENT'!L4</f>
        <v>PRIMA CHANNEL</v>
      </c>
    </row>
    <row r="5" spans="1:13" s="23" customFormat="1" ht="16.5">
      <c r="A5" s="9"/>
      <c r="B5" s="217"/>
      <c r="D5" s="9"/>
      <c r="E5" s="9"/>
      <c r="F5" s="9"/>
      <c r="G5" s="9"/>
      <c r="H5" s="9"/>
      <c r="I5" s="9"/>
      <c r="J5" s="9"/>
      <c r="K5" s="218"/>
      <c r="M5" s="219"/>
    </row>
    <row r="6" spans="1:13" s="6" customFormat="1" ht="16.5">
      <c r="A6" s="5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7"/>
    </row>
    <row r="7" spans="1:13" s="6" customFormat="1" ht="16.5">
      <c r="A7" s="5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7"/>
    </row>
    <row r="8" spans="1:13" s="6" customFormat="1" ht="16.5">
      <c r="A8" s="5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7"/>
    </row>
    <row r="9" spans="1:13" s="6" customFormat="1" ht="16.5">
      <c r="A9" s="5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7"/>
    </row>
    <row r="10" spans="1:13" s="6" customFormat="1">
      <c r="A10" s="5"/>
      <c r="M10" s="7"/>
    </row>
    <row r="11" spans="1:13" s="6" customFormat="1">
      <c r="A11" s="5"/>
      <c r="M11" s="7"/>
    </row>
    <row r="12" spans="1:13" s="6" customFormat="1" ht="16.5">
      <c r="A12" s="5"/>
      <c r="B12" s="12"/>
      <c r="M12" s="7"/>
    </row>
    <row r="13" spans="1:13" s="6" customFormat="1" ht="16.5">
      <c r="A13" s="5"/>
      <c r="B13" s="9"/>
      <c r="M13" s="7"/>
    </row>
    <row r="14" spans="1:13" s="6" customFormat="1">
      <c r="A14" s="5"/>
      <c r="M14" s="7"/>
    </row>
    <row r="15" spans="1:13" s="6" customFormat="1">
      <c r="A15" s="5"/>
      <c r="M15" s="7"/>
    </row>
    <row r="16" spans="1:13" s="6" customFormat="1">
      <c r="A16" s="5"/>
      <c r="M16" s="7"/>
    </row>
    <row r="17" spans="1:13" s="6" customFormat="1">
      <c r="A17" s="5"/>
      <c r="M17" s="7"/>
    </row>
    <row r="18" spans="1:13" s="6" customFormat="1">
      <c r="A18" s="5"/>
      <c r="M18" s="7"/>
    </row>
    <row r="19" spans="1:13" s="6" customFormat="1">
      <c r="A19" s="5"/>
      <c r="M19" s="7"/>
    </row>
    <row r="20" spans="1:13" s="6" customFormat="1">
      <c r="A20" s="5"/>
      <c r="M20" s="7"/>
    </row>
    <row r="21" spans="1:13" s="6" customFormat="1">
      <c r="A21" s="5"/>
      <c r="M21" s="7"/>
    </row>
    <row r="22" spans="1:13" s="6" customFormat="1" ht="16.5">
      <c r="A22" s="5"/>
      <c r="B22" s="12"/>
      <c r="M22" s="7"/>
    </row>
    <row r="23" spans="1:13" s="6" customFormat="1" ht="16.5">
      <c r="A23" s="5"/>
      <c r="B23" s="9"/>
      <c r="M23" s="7"/>
    </row>
    <row r="24" spans="1:13" s="6" customFormat="1">
      <c r="A24" s="5"/>
      <c r="M24" s="7"/>
    </row>
    <row r="25" spans="1:13" s="6" customFormat="1">
      <c r="A25" s="5"/>
      <c r="M25" s="7"/>
    </row>
    <row r="26" spans="1:13" s="6" customFormat="1">
      <c r="A26" s="5"/>
      <c r="M26" s="7"/>
    </row>
    <row r="27" spans="1:13" s="6" customFormat="1">
      <c r="A27" s="5"/>
      <c r="M27" s="7"/>
    </row>
    <row r="28" spans="1:13" s="6" customFormat="1">
      <c r="A28" s="5"/>
      <c r="M28" s="7"/>
    </row>
    <row r="29" spans="1:13" s="6" customFormat="1">
      <c r="A29" s="5"/>
      <c r="M29" s="7"/>
    </row>
    <row r="30" spans="1:13" s="6" customFormat="1">
      <c r="A30" s="5"/>
      <c r="M30" s="7"/>
    </row>
    <row r="31" spans="1:13" s="6" customFormat="1">
      <c r="A31" s="5"/>
      <c r="M31" s="7"/>
    </row>
    <row r="32" spans="1:13" s="6" customFormat="1">
      <c r="A32" s="5"/>
      <c r="M32" s="7"/>
    </row>
    <row r="33" spans="1:13" s="6" customFormat="1">
      <c r="A33" s="5"/>
      <c r="M33" s="7"/>
    </row>
    <row r="34" spans="1:13" s="22" customFormat="1">
      <c r="A34" s="121"/>
      <c r="M34" s="122"/>
    </row>
    <row r="35" spans="1:13" s="22" customFormat="1">
      <c r="A35" s="121"/>
      <c r="M35" s="122"/>
    </row>
    <row r="36" spans="1:13" s="22" customFormat="1">
      <c r="A36" s="121"/>
      <c r="M36" s="122"/>
    </row>
    <row r="37" spans="1:13" s="22" customFormat="1">
      <c r="A37" s="121"/>
      <c r="M37" s="122"/>
    </row>
    <row r="38" spans="1:13" s="22" customFormat="1">
      <c r="A38" s="121"/>
      <c r="M38" s="122"/>
    </row>
    <row r="39" spans="1:13" s="22" customFormat="1">
      <c r="A39" s="121"/>
      <c r="M39" s="122"/>
    </row>
    <row r="40" spans="1:13" s="22" customFormat="1">
      <c r="A40" s="121"/>
      <c r="M40" s="122"/>
    </row>
    <row r="41" spans="1:13" s="22" customFormat="1">
      <c r="A41" s="121"/>
      <c r="M41" s="122"/>
    </row>
    <row r="42" spans="1:13">
      <c r="A42" s="1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22"/>
    </row>
    <row r="43" spans="1:13">
      <c r="A43" s="1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22"/>
    </row>
    <row r="44" spans="1:13">
      <c r="A44" s="1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22"/>
    </row>
    <row r="45" spans="1:13">
      <c r="A45" s="1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22"/>
    </row>
    <row r="46" spans="1:13">
      <c r="A46" s="1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22"/>
    </row>
    <row r="47" spans="1:13">
      <c r="A47" s="1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22"/>
    </row>
    <row r="48" spans="1:13">
      <c r="A48" s="1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22"/>
    </row>
    <row r="49" spans="1:13">
      <c r="A49" s="1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22"/>
    </row>
    <row r="50" spans="1:13">
      <c r="A50" s="1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22"/>
    </row>
    <row r="51" spans="1:13">
      <c r="A51" s="1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22"/>
    </row>
    <row r="52" spans="1:13">
      <c r="A52" s="1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2"/>
    </row>
    <row r="53" spans="1:13">
      <c r="A53" s="1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22"/>
    </row>
    <row r="54" spans="1:13">
      <c r="A54" s="1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22"/>
    </row>
    <row r="55" spans="1:13">
      <c r="A55" s="1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22"/>
    </row>
    <row r="56" spans="1:13">
      <c r="A56" s="1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22"/>
    </row>
    <row r="57" spans="1:13">
      <c r="A57" s="1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22"/>
    </row>
    <row r="58" spans="1:13">
      <c r="A58" s="1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22"/>
    </row>
    <row r="59" spans="1:13">
      <c r="A59" s="1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22"/>
    </row>
    <row r="60" spans="1:13">
      <c r="A60" s="1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22"/>
    </row>
    <row r="61" spans="1:13">
      <c r="A61" s="1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22"/>
    </row>
    <row r="62" spans="1:13">
      <c r="A62" s="1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122"/>
    </row>
    <row r="63" spans="1:13" ht="23.25" customHeight="1" thickBot="1">
      <c r="A63" s="123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</row>
  </sheetData>
  <mergeCells count="5">
    <mergeCell ref="C2:K2"/>
    <mergeCell ref="B4:C4"/>
    <mergeCell ref="C1:J1"/>
    <mergeCell ref="K3:L3"/>
    <mergeCell ref="K4:L4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zoomScale="60" zoomScaleNormal="60" zoomScaleSheetLayoutView="64" workbookViewId="0">
      <selection activeCell="I22" sqref="I22"/>
    </sheetView>
  </sheetViews>
  <sheetFormatPr defaultColWidth="12" defaultRowHeight="11.25"/>
  <cols>
    <col min="1" max="1" width="10.5" customWidth="1"/>
    <col min="2" max="3" width="14.5" customWidth="1"/>
    <col min="4" max="4" width="70.33203125" customWidth="1"/>
    <col min="5" max="5" width="15.6640625" customWidth="1"/>
    <col min="6" max="6" width="21.1640625" customWidth="1"/>
    <col min="7" max="7" width="45.6640625" customWidth="1"/>
    <col min="8" max="11" width="12.1640625" customWidth="1"/>
    <col min="12" max="12" width="14.6640625" customWidth="1"/>
    <col min="13" max="13" width="20.33203125" customWidth="1"/>
    <col min="14" max="16" width="12.6640625" customWidth="1"/>
  </cols>
  <sheetData>
    <row r="1" spans="1:13" s="1" customFormat="1" ht="42.75" customHeight="1" thickBot="1">
      <c r="A1" s="34"/>
      <c r="B1" s="31"/>
      <c r="C1" s="527" t="s">
        <v>52</v>
      </c>
      <c r="D1" s="527"/>
      <c r="E1" s="527"/>
      <c r="F1" s="527"/>
      <c r="G1" s="527"/>
      <c r="H1" s="527"/>
      <c r="I1" s="527"/>
      <c r="J1" s="527"/>
      <c r="K1" s="33" t="str">
        <f>'TECHNICAL SHEET GARMENT'!J1</f>
        <v>WINTER 2018/19</v>
      </c>
      <c r="L1" s="31"/>
      <c r="M1" s="32"/>
    </row>
    <row r="2" spans="1:13" s="4" customFormat="1" ht="19.5">
      <c r="A2" s="88" t="str">
        <f>'TECHNICAL SHEET GARMENT'!A2</f>
        <v>LFV11422</v>
      </c>
      <c r="B2" s="89"/>
      <c r="C2" s="618" t="str">
        <f>'TECHNICAL SHEET GARMENT'!C2</f>
        <v>WONDER WARM JKT</v>
      </c>
      <c r="D2" s="618"/>
      <c r="E2" s="618"/>
      <c r="F2" s="618"/>
      <c r="G2" s="618"/>
      <c r="H2" s="618"/>
      <c r="I2" s="618"/>
      <c r="J2" s="618"/>
      <c r="K2" s="618"/>
      <c r="L2" s="265" t="s">
        <v>3</v>
      </c>
      <c r="M2" s="94" t="str">
        <f>'TECHNICAL SHEET GARMENT'!K2</f>
        <v>V1 BULK</v>
      </c>
    </row>
    <row r="3" spans="1:13" s="3" customFormat="1" ht="16.5">
      <c r="A3" s="75" t="s">
        <v>1</v>
      </c>
      <c r="B3" s="76"/>
      <c r="C3" s="118" t="str">
        <f>'TECHNICAL SHEET GARMENT'!C3</f>
        <v>MEN CHUEN / PTB-239-11B - CAROLTEX / 8093LDF3</v>
      </c>
      <c r="D3" s="23"/>
      <c r="E3" s="69"/>
      <c r="F3" s="69"/>
      <c r="G3" s="69"/>
      <c r="H3" s="69"/>
      <c r="I3" s="69"/>
      <c r="J3" s="69"/>
      <c r="K3" s="615" t="str">
        <f>'TECHNICAL SHEET GARMENT'!J3</f>
        <v>DEVELOPPER</v>
      </c>
      <c r="L3" s="615"/>
      <c r="M3" s="221" t="str">
        <f>'TECHNICAL SHEET GARMENT'!L3</f>
        <v>Marjorie</v>
      </c>
    </row>
    <row r="4" spans="1:13" s="3" customFormat="1" ht="17.25" thickBot="1">
      <c r="A4" s="220" t="s">
        <v>2</v>
      </c>
      <c r="B4" s="619">
        <f ca="1">TODAY()</f>
        <v>43119</v>
      </c>
      <c r="C4" s="619"/>
      <c r="D4" s="72"/>
      <c r="E4" s="72"/>
      <c r="F4" s="72"/>
      <c r="G4" s="72"/>
      <c r="H4" s="72"/>
      <c r="I4" s="72"/>
      <c r="J4" s="72"/>
      <c r="K4" s="620" t="str">
        <f>'TECHNICAL SHEET GARMENT'!J4</f>
        <v xml:space="preserve">SUPPLIER : </v>
      </c>
      <c r="L4" s="620"/>
      <c r="M4" s="222" t="str">
        <f>'TECHNICAL SHEET GARMENT'!L4</f>
        <v>PRIMA CHANNEL</v>
      </c>
    </row>
    <row r="5" spans="1:13" s="6" customFormat="1" ht="16.5">
      <c r="A5" s="5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7"/>
    </row>
    <row r="6" spans="1:13" s="6" customFormat="1" ht="16.5">
      <c r="A6" s="5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7"/>
    </row>
    <row r="7" spans="1:13" s="6" customFormat="1" ht="16.5">
      <c r="A7" s="5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7"/>
    </row>
    <row r="8" spans="1:13" s="6" customFormat="1" ht="16.5">
      <c r="A8" s="5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7"/>
    </row>
    <row r="9" spans="1:13" s="6" customFormat="1">
      <c r="A9" s="5"/>
      <c r="M9" s="7"/>
    </row>
    <row r="10" spans="1:13" s="6" customFormat="1">
      <c r="A10" s="5"/>
      <c r="M10" s="7"/>
    </row>
    <row r="11" spans="1:13" s="6" customFormat="1" ht="16.5">
      <c r="A11" s="5"/>
      <c r="B11" s="12"/>
      <c r="M11" s="7"/>
    </row>
    <row r="12" spans="1:13" s="6" customFormat="1" ht="16.5">
      <c r="A12" s="5"/>
      <c r="B12" s="9"/>
      <c r="M12" s="7"/>
    </row>
    <row r="13" spans="1:13" s="6" customFormat="1">
      <c r="A13" s="5"/>
      <c r="M13" s="7"/>
    </row>
    <row r="14" spans="1:13" s="6" customFormat="1">
      <c r="A14" s="5"/>
      <c r="M14" s="7"/>
    </row>
    <row r="15" spans="1:13" s="6" customFormat="1">
      <c r="A15" s="5"/>
      <c r="M15" s="7"/>
    </row>
    <row r="16" spans="1:13" s="6" customFormat="1">
      <c r="A16" s="5"/>
      <c r="M16" s="7"/>
    </row>
    <row r="17" spans="1:13" s="6" customFormat="1">
      <c r="A17" s="5"/>
      <c r="M17" s="7"/>
    </row>
    <row r="18" spans="1:13" s="6" customFormat="1">
      <c r="A18" s="5"/>
      <c r="M18" s="7"/>
    </row>
    <row r="19" spans="1:13" s="6" customFormat="1">
      <c r="A19" s="5"/>
      <c r="M19" s="7"/>
    </row>
    <row r="20" spans="1:13" s="6" customFormat="1">
      <c r="A20" s="5"/>
      <c r="M20" s="7"/>
    </row>
    <row r="21" spans="1:13" s="6" customFormat="1" ht="16.5">
      <c r="A21" s="5"/>
      <c r="B21" s="12"/>
      <c r="M21" s="7"/>
    </row>
    <row r="22" spans="1:13" s="6" customFormat="1" ht="16.5">
      <c r="A22" s="5"/>
      <c r="B22" s="9"/>
      <c r="M22" s="7"/>
    </row>
    <row r="23" spans="1:13" s="6" customFormat="1">
      <c r="A23" s="5"/>
      <c r="M23" s="7"/>
    </row>
    <row r="24" spans="1:13" s="6" customFormat="1">
      <c r="A24" s="5"/>
      <c r="M24" s="7"/>
    </row>
    <row r="25" spans="1:13" s="6" customFormat="1">
      <c r="A25" s="5"/>
      <c r="M25" s="7"/>
    </row>
    <row r="26" spans="1:13" s="6" customFormat="1">
      <c r="A26" s="5"/>
      <c r="M26" s="7"/>
    </row>
    <row r="27" spans="1:13" s="6" customFormat="1">
      <c r="A27" s="5"/>
      <c r="M27" s="7"/>
    </row>
    <row r="28" spans="1:13" s="6" customFormat="1">
      <c r="A28" s="5"/>
      <c r="M28" s="7"/>
    </row>
    <row r="29" spans="1:13" s="6" customFormat="1">
      <c r="A29" s="5"/>
      <c r="M29" s="7"/>
    </row>
    <row r="30" spans="1:13" s="6" customFormat="1">
      <c r="A30" s="5"/>
      <c r="M30" s="7"/>
    </row>
    <row r="31" spans="1:13" s="6" customFormat="1">
      <c r="A31" s="5"/>
      <c r="M31" s="7"/>
    </row>
    <row r="32" spans="1:13" s="6" customFormat="1">
      <c r="A32" s="5"/>
      <c r="M32" s="7"/>
    </row>
    <row r="33" spans="1:13" s="22" customFormat="1">
      <c r="A33" s="121"/>
      <c r="M33" s="122"/>
    </row>
    <row r="34" spans="1:13" s="22" customFormat="1">
      <c r="A34" s="121"/>
      <c r="M34" s="122"/>
    </row>
    <row r="35" spans="1:13" s="22" customFormat="1">
      <c r="A35" s="121"/>
      <c r="M35" s="122"/>
    </row>
    <row r="36" spans="1:13" s="22" customFormat="1">
      <c r="A36" s="121"/>
      <c r="M36" s="122"/>
    </row>
    <row r="37" spans="1:13" s="22" customFormat="1">
      <c r="A37" s="121"/>
      <c r="M37" s="122"/>
    </row>
    <row r="38" spans="1:13" s="22" customFormat="1">
      <c r="A38" s="121"/>
      <c r="M38" s="122"/>
    </row>
    <row r="39" spans="1:13" s="22" customFormat="1">
      <c r="A39" s="121"/>
      <c r="M39" s="122"/>
    </row>
    <row r="40" spans="1:13" s="22" customFormat="1">
      <c r="A40" s="121"/>
      <c r="M40" s="122"/>
    </row>
    <row r="41" spans="1:13">
      <c r="A41" s="1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22"/>
    </row>
    <row r="42" spans="1:13">
      <c r="A42" s="1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22"/>
    </row>
    <row r="43" spans="1:13">
      <c r="A43" s="1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22"/>
    </row>
    <row r="44" spans="1:13">
      <c r="A44" s="1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22"/>
    </row>
    <row r="45" spans="1:13">
      <c r="A45" s="1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22"/>
    </row>
    <row r="46" spans="1:13">
      <c r="A46" s="1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22"/>
    </row>
    <row r="47" spans="1:13">
      <c r="A47" s="1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22"/>
    </row>
    <row r="48" spans="1:13">
      <c r="A48" s="1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22"/>
    </row>
    <row r="49" spans="1:14">
      <c r="A49" s="1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22"/>
    </row>
    <row r="50" spans="1:14">
      <c r="A50" s="1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22"/>
    </row>
    <row r="51" spans="1:14">
      <c r="A51" s="1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22"/>
    </row>
    <row r="52" spans="1:14">
      <c r="A52" s="1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2"/>
    </row>
    <row r="53" spans="1:14">
      <c r="A53" s="1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22"/>
    </row>
    <row r="54" spans="1:14">
      <c r="A54" s="1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22"/>
    </row>
    <row r="55" spans="1:14">
      <c r="A55" s="1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22"/>
    </row>
    <row r="56" spans="1:14">
      <c r="A56" s="1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22"/>
    </row>
    <row r="57" spans="1:14">
      <c r="A57" s="1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22"/>
    </row>
    <row r="58" spans="1:14">
      <c r="A58" s="1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22"/>
    </row>
    <row r="59" spans="1:14">
      <c r="A59" s="1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22"/>
    </row>
    <row r="60" spans="1:14">
      <c r="A60" s="1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22"/>
    </row>
    <row r="61" spans="1:14">
      <c r="A61" s="1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22"/>
    </row>
    <row r="62" spans="1:14">
      <c r="A62" s="1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122"/>
    </row>
    <row r="63" spans="1:14" ht="12" thickBot="1">
      <c r="A63" s="123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</row>
    <row r="64" spans="1:14">
      <c r="A64" s="1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>
      <c r="A65" s="1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4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</sheetData>
  <mergeCells count="5">
    <mergeCell ref="C2:K2"/>
    <mergeCell ref="B4:C4"/>
    <mergeCell ref="C1:J1"/>
    <mergeCell ref="K3:L3"/>
    <mergeCell ref="K4:L4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4"/>
  <sheetViews>
    <sheetView showGridLines="0" view="pageBreakPreview" topLeftCell="A87" zoomScale="70" zoomScaleNormal="60" zoomScaleSheetLayoutView="70" workbookViewId="0">
      <selection activeCell="E118" sqref="E118"/>
    </sheetView>
  </sheetViews>
  <sheetFormatPr defaultColWidth="12" defaultRowHeight="11.25"/>
  <cols>
    <col min="1" max="1" width="5.1640625" customWidth="1"/>
    <col min="2" max="2" width="12.5" customWidth="1"/>
    <col min="3" max="3" width="16.83203125" customWidth="1"/>
    <col min="4" max="4" width="14.33203125" customWidth="1"/>
    <col min="5" max="5" width="19.83203125" customWidth="1"/>
    <col min="6" max="6" width="35" customWidth="1"/>
    <col min="7" max="7" width="18.83203125" customWidth="1"/>
    <col min="8" max="9" width="15.33203125" customWidth="1"/>
    <col min="10" max="10" width="15.33203125" style="280" customWidth="1"/>
    <col min="11" max="16" width="15.33203125" customWidth="1"/>
    <col min="17" max="17" width="8.83203125" customWidth="1"/>
    <col min="18" max="18" width="12.6640625" customWidth="1"/>
  </cols>
  <sheetData>
    <row r="1" spans="1:27" s="1" customFormat="1" ht="42" customHeight="1">
      <c r="A1" s="62"/>
      <c r="B1" s="63"/>
      <c r="C1" s="63"/>
      <c r="D1" s="523" t="s">
        <v>15</v>
      </c>
      <c r="E1" s="523"/>
      <c r="F1" s="523"/>
      <c r="G1" s="523"/>
      <c r="H1" s="523"/>
      <c r="I1" s="523"/>
      <c r="J1" s="523"/>
      <c r="K1" s="523"/>
      <c r="L1" s="523"/>
      <c r="M1" s="523"/>
      <c r="N1" s="64" t="str">
        <f>'TECHNICAL SHEET GARMENT'!J1</f>
        <v>WINTER 2018/19</v>
      </c>
      <c r="O1" s="63"/>
      <c r="P1" s="63"/>
      <c r="Q1" s="65"/>
      <c r="R1" s="6"/>
    </row>
    <row r="2" spans="1:27" s="4" customFormat="1" ht="19.5">
      <c r="A2" s="73"/>
      <c r="B2" s="67" t="str">
        <f>'TECHNICAL SHEET GARMENT'!A2</f>
        <v>LFV11422</v>
      </c>
      <c r="C2" s="66"/>
      <c r="D2" s="66"/>
      <c r="E2" s="133" t="str">
        <f>'TECHNICAL SHEET GARMENT'!C2</f>
        <v>WONDER WARM JKT</v>
      </c>
      <c r="F2" s="66"/>
      <c r="G2" s="66"/>
      <c r="H2" s="66"/>
      <c r="I2" s="66"/>
      <c r="J2" s="276"/>
      <c r="K2" s="66"/>
      <c r="L2" s="66"/>
      <c r="M2" s="66"/>
      <c r="N2" s="66" t="s">
        <v>3</v>
      </c>
      <c r="O2" s="67" t="str">
        <f>'TECHNICAL SHEET GARMENT'!K2</f>
        <v>V1 BULK</v>
      </c>
      <c r="P2" s="66"/>
      <c r="Q2" s="68"/>
      <c r="R2" s="8"/>
    </row>
    <row r="3" spans="1:27" s="3" customFormat="1" ht="16.5">
      <c r="A3" s="75"/>
      <c r="B3" s="69" t="s">
        <v>1</v>
      </c>
      <c r="C3" s="69"/>
      <c r="D3" s="70" t="str">
        <f>'TECHNICAL SHEET GARMENT'!C3</f>
        <v>MEN CHUEN / PTB-239-11B - CAROLTEX / 8093LDF3</v>
      </c>
      <c r="E3" s="69"/>
      <c r="F3" s="69"/>
      <c r="G3" s="69"/>
      <c r="H3" s="69"/>
      <c r="I3" s="69"/>
      <c r="J3" s="275"/>
      <c r="K3" s="76"/>
      <c r="L3" s="69"/>
      <c r="M3" s="69"/>
      <c r="N3" s="69" t="s">
        <v>13</v>
      </c>
      <c r="O3" s="76"/>
      <c r="P3" s="223" t="str">
        <f>'TECHNICAL SHEET GARMENT'!L3</f>
        <v>Marjorie</v>
      </c>
      <c r="Q3" s="79"/>
      <c r="R3" s="23"/>
    </row>
    <row r="4" spans="1:27" s="3" customFormat="1" ht="17.25" thickBot="1">
      <c r="A4" s="77"/>
      <c r="B4" s="175" t="s">
        <v>2</v>
      </c>
      <c r="C4" s="71">
        <f ca="1">'TECHNICAL SHEET GARMENT'!B4</f>
        <v>43119</v>
      </c>
      <c r="D4" s="72"/>
      <c r="E4" s="72"/>
      <c r="F4" s="72"/>
      <c r="G4" s="72"/>
      <c r="H4" s="72"/>
      <c r="I4" s="72"/>
      <c r="J4" s="277"/>
      <c r="K4" s="78"/>
      <c r="L4" s="72"/>
      <c r="M4" s="72"/>
      <c r="N4" s="93" t="str">
        <f>'TECHNICAL SHEET GARMENT'!J4</f>
        <v xml:space="preserve">SUPPLIER : </v>
      </c>
      <c r="O4" s="78"/>
      <c r="P4" s="224" t="str">
        <f>'TECHNICAL SHEET GARMENT'!L4</f>
        <v>PRIMA CHANNEL</v>
      </c>
      <c r="Q4" s="80"/>
      <c r="R4" s="23"/>
    </row>
    <row r="5" spans="1:27" s="1" customFormat="1" ht="9.75" customHeight="1">
      <c r="A5" s="29"/>
      <c r="B5" s="119"/>
      <c r="C5" s="26"/>
      <c r="D5" s="26"/>
      <c r="E5" s="26"/>
      <c r="F5" s="26"/>
      <c r="G5" s="26"/>
      <c r="H5" s="26"/>
      <c r="I5" s="26"/>
      <c r="J5" s="278"/>
      <c r="K5" s="26"/>
      <c r="L5" s="26"/>
      <c r="M5" s="26"/>
      <c r="N5" s="43"/>
      <c r="O5" s="43"/>
      <c r="P5" s="43"/>
      <c r="Q5" s="44"/>
      <c r="R5" s="6"/>
    </row>
    <row r="6" spans="1:27" ht="17.25" thickBot="1">
      <c r="A6" s="121"/>
      <c r="B6" s="22"/>
      <c r="C6" s="28" t="s">
        <v>16</v>
      </c>
      <c r="D6" s="22"/>
      <c r="E6" s="22"/>
      <c r="F6" s="22"/>
      <c r="G6" s="22"/>
      <c r="H6" s="22"/>
      <c r="I6" s="22"/>
      <c r="J6" s="279"/>
      <c r="K6" s="22"/>
      <c r="L6" s="22"/>
      <c r="M6" s="22"/>
      <c r="N6" s="22"/>
      <c r="O6" s="22"/>
      <c r="P6" s="22"/>
      <c r="Q6" s="122"/>
      <c r="R6" s="22"/>
    </row>
    <row r="7" spans="1:27" s="108" customFormat="1" ht="58.5" customHeight="1">
      <c r="A7" s="152"/>
      <c r="B7" s="524" t="s">
        <v>208</v>
      </c>
      <c r="C7" s="525"/>
      <c r="D7" s="525"/>
      <c r="E7" s="525"/>
      <c r="F7" s="526"/>
      <c r="G7" s="214" t="s">
        <v>17</v>
      </c>
      <c r="H7" s="500" t="s">
        <v>257</v>
      </c>
      <c r="I7" s="501" t="s">
        <v>188</v>
      </c>
      <c r="J7" s="500" t="s">
        <v>258</v>
      </c>
      <c r="K7" s="500" t="s">
        <v>239</v>
      </c>
      <c r="L7" s="324" t="s">
        <v>251</v>
      </c>
      <c r="M7" s="215"/>
      <c r="N7" s="339"/>
      <c r="O7" s="404"/>
      <c r="P7" s="411"/>
      <c r="Q7" s="153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21.75" customHeight="1">
      <c r="A8" s="121"/>
      <c r="B8" s="231" t="s">
        <v>23</v>
      </c>
      <c r="C8" s="100"/>
      <c r="D8" s="100"/>
      <c r="E8" s="100"/>
      <c r="F8" s="100"/>
      <c r="G8" s="177"/>
      <c r="H8" s="494"/>
      <c r="I8" s="494"/>
      <c r="J8" s="402" t="s">
        <v>191</v>
      </c>
      <c r="K8" s="402" t="s">
        <v>191</v>
      </c>
      <c r="L8" s="462" t="s">
        <v>191</v>
      </c>
      <c r="M8" s="338"/>
      <c r="N8" s="130"/>
      <c r="O8" s="130"/>
      <c r="P8" s="412"/>
      <c r="Q8" s="122"/>
      <c r="R8" s="22"/>
    </row>
    <row r="9" spans="1:27" s="108" customFormat="1" ht="21" customHeight="1">
      <c r="A9" s="152"/>
      <c r="B9" s="128" t="s">
        <v>28</v>
      </c>
      <c r="C9" s="127" t="s">
        <v>81</v>
      </c>
      <c r="D9" s="172"/>
      <c r="E9" s="132"/>
      <c r="F9" s="132"/>
      <c r="G9" s="422" t="s">
        <v>20</v>
      </c>
      <c r="H9" s="403">
        <v>43</v>
      </c>
      <c r="I9" s="488">
        <v>43</v>
      </c>
      <c r="J9" s="403">
        <v>43</v>
      </c>
      <c r="K9" s="399">
        <v>42</v>
      </c>
      <c r="L9" s="432">
        <v>43</v>
      </c>
      <c r="M9" s="399"/>
      <c r="N9" s="329"/>
      <c r="O9" s="405"/>
      <c r="P9" s="413"/>
      <c r="Q9" s="153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108" customFormat="1" ht="21" customHeight="1">
      <c r="A10" s="152"/>
      <c r="B10" s="142" t="s">
        <v>29</v>
      </c>
      <c r="C10" s="264" t="s">
        <v>18</v>
      </c>
      <c r="D10" s="82"/>
      <c r="E10" s="129"/>
      <c r="F10" s="129"/>
      <c r="G10" s="422" t="s">
        <v>19</v>
      </c>
      <c r="H10" s="403">
        <v>57</v>
      </c>
      <c r="I10" s="490">
        <v>57</v>
      </c>
      <c r="J10" s="403">
        <v>57</v>
      </c>
      <c r="K10" s="400">
        <v>56</v>
      </c>
      <c r="L10" s="432">
        <v>57</v>
      </c>
      <c r="M10" s="400"/>
      <c r="N10" s="330"/>
      <c r="O10" s="406"/>
      <c r="P10" s="414"/>
      <c r="Q10" s="153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108" customFormat="1" ht="21" customHeight="1">
      <c r="A11" s="152"/>
      <c r="B11" s="142" t="s">
        <v>30</v>
      </c>
      <c r="C11" s="264" t="s">
        <v>122</v>
      </c>
      <c r="D11" s="82"/>
      <c r="E11" s="129"/>
      <c r="F11" s="129"/>
      <c r="G11" s="422" t="s">
        <v>19</v>
      </c>
      <c r="H11" s="403">
        <v>55</v>
      </c>
      <c r="I11" s="490">
        <v>55</v>
      </c>
      <c r="J11" s="403">
        <v>55</v>
      </c>
      <c r="K11" s="400">
        <v>53</v>
      </c>
      <c r="L11" s="432">
        <v>55</v>
      </c>
      <c r="M11" s="400"/>
      <c r="N11" s="330"/>
      <c r="O11" s="406"/>
      <c r="P11" s="414"/>
      <c r="Q11" s="153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s="108" customFormat="1" ht="21" customHeight="1">
      <c r="A12" s="152"/>
      <c r="B12" s="142" t="s">
        <v>31</v>
      </c>
      <c r="C12" s="264" t="s">
        <v>60</v>
      </c>
      <c r="D12" s="82"/>
      <c r="E12" s="129"/>
      <c r="F12" s="129"/>
      <c r="G12" s="422" t="s">
        <v>19</v>
      </c>
      <c r="H12" s="403">
        <v>50</v>
      </c>
      <c r="I12" s="490">
        <v>49</v>
      </c>
      <c r="J12" s="403">
        <v>49</v>
      </c>
      <c r="K12" s="400">
        <v>50</v>
      </c>
      <c r="L12" s="432">
        <v>49</v>
      </c>
      <c r="M12" s="400"/>
      <c r="N12" s="330"/>
      <c r="O12" s="406"/>
      <c r="P12" s="414"/>
      <c r="Q12" s="153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s="108" customFormat="1" ht="21" customHeight="1">
      <c r="A13" s="152"/>
      <c r="B13" s="142" t="s">
        <v>120</v>
      </c>
      <c r="C13" s="264" t="s">
        <v>119</v>
      </c>
      <c r="D13" s="82"/>
      <c r="E13" s="129"/>
      <c r="F13" s="129"/>
      <c r="G13" s="422" t="s">
        <v>19</v>
      </c>
      <c r="H13" s="403">
        <v>55</v>
      </c>
      <c r="I13" s="490">
        <v>56</v>
      </c>
      <c r="J13" s="403">
        <v>55</v>
      </c>
      <c r="K13" s="400">
        <v>53</v>
      </c>
      <c r="L13" s="432">
        <v>55</v>
      </c>
      <c r="M13" s="400"/>
      <c r="N13" s="330"/>
      <c r="O13" s="406"/>
      <c r="P13" s="414"/>
      <c r="Q13" s="153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108" customFormat="1" ht="21" customHeight="1">
      <c r="A14" s="152"/>
      <c r="B14" s="145" t="s">
        <v>58</v>
      </c>
      <c r="C14" s="230" t="s">
        <v>59</v>
      </c>
      <c r="D14" s="146"/>
      <c r="E14" s="147"/>
      <c r="F14" s="147"/>
      <c r="G14" s="423" t="s">
        <v>19</v>
      </c>
      <c r="H14" s="403">
        <v>71</v>
      </c>
      <c r="I14" s="490" t="s">
        <v>182</v>
      </c>
      <c r="J14" s="331">
        <v>71</v>
      </c>
      <c r="K14" s="400">
        <v>71</v>
      </c>
      <c r="L14" s="436">
        <v>71</v>
      </c>
      <c r="M14" s="400"/>
      <c r="N14" s="330"/>
      <c r="O14" s="406"/>
      <c r="P14" s="415"/>
      <c r="Q14" s="153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s="108" customFormat="1" ht="21" customHeight="1">
      <c r="A15" s="152"/>
      <c r="B15" s="142" t="s">
        <v>26</v>
      </c>
      <c r="C15" s="264" t="s">
        <v>32</v>
      </c>
      <c r="D15" s="82"/>
      <c r="E15" s="129"/>
      <c r="F15" s="129"/>
      <c r="G15" s="422" t="s">
        <v>20</v>
      </c>
      <c r="H15" s="403">
        <v>14</v>
      </c>
      <c r="I15" s="490">
        <v>14</v>
      </c>
      <c r="J15" s="330">
        <v>14</v>
      </c>
      <c r="K15" s="400">
        <v>14</v>
      </c>
      <c r="L15" s="436">
        <v>14</v>
      </c>
      <c r="M15" s="400"/>
      <c r="N15" s="330"/>
      <c r="O15" s="406"/>
      <c r="P15" s="414"/>
      <c r="Q15" s="153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s="108" customFormat="1" ht="21" customHeight="1">
      <c r="A16" s="152"/>
      <c r="B16" s="142" t="s">
        <v>240</v>
      </c>
      <c r="C16" s="264" t="s">
        <v>241</v>
      </c>
      <c r="D16" s="82"/>
      <c r="E16" s="129"/>
      <c r="F16" s="129"/>
      <c r="G16" s="422" t="s">
        <v>20</v>
      </c>
      <c r="H16" s="403"/>
      <c r="I16" s="490"/>
      <c r="J16" s="330"/>
      <c r="K16" s="400">
        <v>24</v>
      </c>
      <c r="L16" s="330"/>
      <c r="M16" s="400"/>
      <c r="N16" s="330"/>
      <c r="O16" s="406"/>
      <c r="P16" s="414"/>
      <c r="Q16" s="153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43" s="108" customFormat="1" ht="21" customHeight="1">
      <c r="A17" s="152"/>
      <c r="B17" s="142" t="s">
        <v>33</v>
      </c>
      <c r="C17" s="264" t="s">
        <v>74</v>
      </c>
      <c r="D17" s="82"/>
      <c r="E17" s="129"/>
      <c r="F17" s="129"/>
      <c r="G17" s="422" t="s">
        <v>20</v>
      </c>
      <c r="H17" s="403">
        <v>24.5</v>
      </c>
      <c r="I17" s="490" t="s">
        <v>183</v>
      </c>
      <c r="J17" s="403">
        <v>24.5</v>
      </c>
      <c r="K17" s="400">
        <v>23</v>
      </c>
      <c r="L17" s="432">
        <v>24.5</v>
      </c>
      <c r="M17" s="400"/>
      <c r="N17" s="330"/>
      <c r="O17" s="406"/>
      <c r="P17" s="414"/>
      <c r="Q17" s="153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43" s="108" customFormat="1" ht="21" customHeight="1">
      <c r="A18" s="152"/>
      <c r="B18" s="142" t="s">
        <v>34</v>
      </c>
      <c r="C18" s="264" t="s">
        <v>121</v>
      </c>
      <c r="D18" s="82"/>
      <c r="E18" s="129"/>
      <c r="F18" s="129"/>
      <c r="G18" s="422" t="s">
        <v>20</v>
      </c>
      <c r="H18" s="403">
        <v>18</v>
      </c>
      <c r="I18" s="490">
        <v>18</v>
      </c>
      <c r="J18" s="331" t="s">
        <v>186</v>
      </c>
      <c r="K18" s="400">
        <v>18</v>
      </c>
      <c r="L18" s="432" t="s">
        <v>186</v>
      </c>
      <c r="M18" s="400"/>
      <c r="N18" s="330"/>
      <c r="O18" s="406"/>
      <c r="P18" s="414"/>
      <c r="Q18" s="153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43" s="108" customFormat="1" ht="21" customHeight="1">
      <c r="A19" s="152"/>
      <c r="B19" s="142" t="s">
        <v>35</v>
      </c>
      <c r="C19" s="264" t="s">
        <v>71</v>
      </c>
      <c r="D19" s="82"/>
      <c r="E19" s="129"/>
      <c r="F19" s="129"/>
      <c r="G19" s="422" t="s">
        <v>20</v>
      </c>
      <c r="H19" s="403">
        <v>11</v>
      </c>
      <c r="I19" s="490">
        <v>12</v>
      </c>
      <c r="J19" s="403">
        <v>11.5</v>
      </c>
      <c r="K19" s="400">
        <v>11.5</v>
      </c>
      <c r="L19" s="426">
        <v>11.5</v>
      </c>
      <c r="M19" s="400"/>
      <c r="N19" s="330"/>
      <c r="O19" s="406"/>
      <c r="P19" s="414"/>
      <c r="Q19" s="153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43" s="108" customFormat="1" ht="21" customHeight="1">
      <c r="A20" s="152"/>
      <c r="B20" s="142" t="s">
        <v>36</v>
      </c>
      <c r="C20" s="264" t="s">
        <v>72</v>
      </c>
      <c r="D20" s="82"/>
      <c r="E20" s="129"/>
      <c r="F20" s="129"/>
      <c r="G20" s="422" t="s">
        <v>20</v>
      </c>
      <c r="H20" s="403">
        <v>14</v>
      </c>
      <c r="I20" s="490" t="s">
        <v>184</v>
      </c>
      <c r="J20" s="403">
        <v>14.5</v>
      </c>
      <c r="K20" s="400">
        <v>13.5</v>
      </c>
      <c r="L20" s="426">
        <v>14.5</v>
      </c>
      <c r="M20" s="400"/>
      <c r="N20" s="330"/>
      <c r="O20" s="406"/>
      <c r="P20" s="414"/>
      <c r="Q20" s="153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43" s="108" customFormat="1" ht="21" customHeight="1">
      <c r="A21" s="152"/>
      <c r="B21" s="142" t="s">
        <v>37</v>
      </c>
      <c r="C21" s="264" t="s">
        <v>73</v>
      </c>
      <c r="D21" s="82"/>
      <c r="E21" s="129"/>
      <c r="F21" s="129"/>
      <c r="G21" s="422" t="s">
        <v>19</v>
      </c>
      <c r="H21" s="403">
        <v>65</v>
      </c>
      <c r="I21" s="490">
        <v>65</v>
      </c>
      <c r="J21" s="331" t="s">
        <v>187</v>
      </c>
      <c r="K21" s="400">
        <v>66</v>
      </c>
      <c r="L21" s="436" t="s">
        <v>187</v>
      </c>
      <c r="M21" s="400"/>
      <c r="N21" s="330"/>
      <c r="O21" s="406"/>
      <c r="P21" s="414"/>
      <c r="Q21" s="153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43" s="108" customFormat="1" ht="21" hidden="1" customHeight="1">
      <c r="A22" s="152"/>
      <c r="B22" s="142" t="s">
        <v>142</v>
      </c>
      <c r="C22" s="264" t="s">
        <v>143</v>
      </c>
      <c r="D22" s="82"/>
      <c r="E22" s="129"/>
      <c r="F22" s="129"/>
      <c r="G22" s="422" t="s">
        <v>19</v>
      </c>
      <c r="H22" s="403">
        <v>14</v>
      </c>
      <c r="I22" s="490"/>
      <c r="J22" s="330"/>
      <c r="K22" s="400"/>
      <c r="L22" s="330"/>
      <c r="M22" s="400"/>
      <c r="N22" s="331"/>
      <c r="O22" s="406"/>
      <c r="P22" s="414"/>
      <c r="Q22" s="153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43" s="108" customFormat="1" ht="21" customHeight="1">
      <c r="A23" s="152"/>
      <c r="B23" s="231" t="s">
        <v>24</v>
      </c>
      <c r="C23" s="100"/>
      <c r="D23" s="100"/>
      <c r="E23" s="100"/>
      <c r="F23" s="100"/>
      <c r="G23" s="228"/>
      <c r="H23" s="491"/>
      <c r="I23" s="492"/>
      <c r="J23" s="332"/>
      <c r="K23" s="492"/>
      <c r="L23" s="332"/>
      <c r="M23" s="401"/>
      <c r="N23" s="332"/>
      <c r="O23" s="407"/>
      <c r="P23" s="416"/>
      <c r="Q23" s="153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43" s="108" customFormat="1" ht="21" customHeight="1">
      <c r="A24" s="152"/>
      <c r="B24" s="128" t="s">
        <v>38</v>
      </c>
      <c r="C24" s="131" t="s">
        <v>82</v>
      </c>
      <c r="D24" s="172"/>
      <c r="E24" s="132"/>
      <c r="F24" s="132"/>
      <c r="G24" s="424" t="s">
        <v>20</v>
      </c>
      <c r="H24" s="403">
        <v>45</v>
      </c>
      <c r="I24" s="488">
        <v>44</v>
      </c>
      <c r="J24" s="403">
        <v>45</v>
      </c>
      <c r="K24" s="399">
        <v>44.5</v>
      </c>
      <c r="L24" s="426">
        <v>45</v>
      </c>
      <c r="M24" s="328"/>
      <c r="N24" s="329"/>
      <c r="O24" s="405"/>
      <c r="P24" s="413"/>
      <c r="Q24" s="153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43" s="108" customFormat="1" ht="21" customHeight="1">
      <c r="A25" s="152"/>
      <c r="B25" s="216" t="s">
        <v>8</v>
      </c>
      <c r="C25" s="126" t="s">
        <v>21</v>
      </c>
      <c r="D25" s="143"/>
      <c r="E25" s="144"/>
      <c r="F25" s="144"/>
      <c r="G25" s="422" t="s">
        <v>19</v>
      </c>
      <c r="H25" s="403">
        <v>71</v>
      </c>
      <c r="I25" s="493">
        <v>69.5</v>
      </c>
      <c r="J25" s="403">
        <v>71</v>
      </c>
      <c r="K25" s="333">
        <v>70</v>
      </c>
      <c r="L25" s="426">
        <v>71</v>
      </c>
      <c r="M25" s="333"/>
      <c r="N25" s="334"/>
      <c r="O25" s="408"/>
      <c r="P25" s="417"/>
      <c r="Q25" s="153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43" s="108" customFormat="1" ht="21" customHeight="1">
      <c r="A26" s="152"/>
      <c r="B26" s="231" t="s">
        <v>83</v>
      </c>
      <c r="C26" s="100"/>
      <c r="D26" s="100"/>
      <c r="E26" s="100"/>
      <c r="F26" s="100"/>
      <c r="G26" s="228"/>
      <c r="H26" s="491"/>
      <c r="I26" s="494"/>
      <c r="J26" s="335"/>
      <c r="K26" s="494"/>
      <c r="L26" s="335"/>
      <c r="M26" s="402"/>
      <c r="N26" s="335"/>
      <c r="O26" s="409"/>
      <c r="P26" s="412"/>
      <c r="Q26" s="153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43" s="108" customFormat="1" ht="21" customHeight="1">
      <c r="A27" s="152"/>
      <c r="B27" s="288" t="s">
        <v>113</v>
      </c>
      <c r="C27" s="289" t="s">
        <v>114</v>
      </c>
      <c r="D27" s="290"/>
      <c r="E27" s="291"/>
      <c r="F27" s="291"/>
      <c r="G27" s="425" t="s">
        <v>19</v>
      </c>
      <c r="H27" s="336">
        <v>19</v>
      </c>
      <c r="I27" s="495">
        <v>22</v>
      </c>
      <c r="J27" s="336">
        <v>19</v>
      </c>
      <c r="K27" s="496">
        <v>20</v>
      </c>
      <c r="L27" s="286">
        <v>20</v>
      </c>
      <c r="M27" s="336"/>
      <c r="N27" s="336"/>
      <c r="O27" s="410"/>
      <c r="P27" s="418"/>
      <c r="Q27" s="153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43" s="108" customFormat="1" ht="21" customHeight="1">
      <c r="A28" s="152"/>
      <c r="B28" s="288" t="s">
        <v>115</v>
      </c>
      <c r="C28" s="289" t="s">
        <v>116</v>
      </c>
      <c r="D28" s="290"/>
      <c r="E28" s="291"/>
      <c r="F28" s="291"/>
      <c r="G28" s="425" t="s">
        <v>19</v>
      </c>
      <c r="H28" s="336">
        <v>8</v>
      </c>
      <c r="I28" s="497">
        <v>7</v>
      </c>
      <c r="J28" s="498">
        <v>8</v>
      </c>
      <c r="K28" s="496">
        <v>8</v>
      </c>
      <c r="L28" s="357">
        <v>8</v>
      </c>
      <c r="M28" s="336"/>
      <c r="N28" s="336"/>
      <c r="O28" s="410"/>
      <c r="P28" s="418"/>
      <c r="Q28" s="153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43" s="108" customFormat="1" ht="21" customHeight="1">
      <c r="A29" s="152"/>
      <c r="B29" s="128" t="s">
        <v>39</v>
      </c>
      <c r="C29" s="131" t="s">
        <v>65</v>
      </c>
      <c r="D29" s="172"/>
      <c r="E29" s="132"/>
      <c r="F29" s="132"/>
      <c r="G29" s="422" t="s">
        <v>19</v>
      </c>
      <c r="H29" s="403">
        <v>49</v>
      </c>
      <c r="I29" s="488">
        <v>48</v>
      </c>
      <c r="J29" s="403">
        <v>49</v>
      </c>
      <c r="K29" s="328">
        <v>49.5</v>
      </c>
      <c r="L29" s="436">
        <v>49</v>
      </c>
      <c r="M29" s="328"/>
      <c r="N29" s="337"/>
      <c r="O29" s="405"/>
      <c r="P29" s="413"/>
      <c r="Q29" s="153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43" s="108" customFormat="1" ht="21" customHeight="1">
      <c r="A30" s="152"/>
      <c r="B30" s="288" t="s">
        <v>165</v>
      </c>
      <c r="C30" s="292" t="s">
        <v>166</v>
      </c>
      <c r="D30" s="281"/>
      <c r="E30" s="282"/>
      <c r="F30" s="282"/>
      <c r="G30" s="283" t="s">
        <v>19</v>
      </c>
      <c r="H30" s="403">
        <v>48</v>
      </c>
      <c r="I30" s="493">
        <v>47</v>
      </c>
      <c r="J30" s="403">
        <v>47</v>
      </c>
      <c r="K30" s="428">
        <v>47.5</v>
      </c>
      <c r="L30" s="436">
        <v>47</v>
      </c>
      <c r="M30" s="428"/>
      <c r="N30" s="427"/>
      <c r="O30" s="408"/>
      <c r="P30" s="417"/>
      <c r="Q30" s="153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43" ht="20.25" customHeight="1">
      <c r="A31" s="121"/>
      <c r="B31" s="288" t="s">
        <v>167</v>
      </c>
      <c r="C31" s="292" t="s">
        <v>168</v>
      </c>
      <c r="D31" s="281"/>
      <c r="E31" s="282"/>
      <c r="F31" s="282"/>
      <c r="G31" s="283" t="s">
        <v>20</v>
      </c>
      <c r="H31" s="403">
        <v>7</v>
      </c>
      <c r="I31" s="493" t="s">
        <v>185</v>
      </c>
      <c r="J31" s="499">
        <v>8</v>
      </c>
      <c r="K31" s="333">
        <v>7.5</v>
      </c>
      <c r="L31" s="486">
        <v>8</v>
      </c>
      <c r="M31" s="333"/>
      <c r="N31" s="334"/>
      <c r="O31" s="408"/>
      <c r="P31" s="417"/>
      <c r="Q31" s="122"/>
      <c r="R31" s="22"/>
    </row>
    <row r="32" spans="1:43" s="108" customFormat="1" ht="21" customHeight="1">
      <c r="A32" s="152"/>
      <c r="B32" s="384" t="s">
        <v>169</v>
      </c>
      <c r="C32" s="385" t="s">
        <v>27</v>
      </c>
      <c r="D32" s="386"/>
      <c r="E32" s="387"/>
      <c r="F32" s="387"/>
      <c r="G32" s="283" t="s">
        <v>20</v>
      </c>
      <c r="H32" s="403">
        <v>7</v>
      </c>
      <c r="I32" s="493">
        <v>7</v>
      </c>
      <c r="J32" s="499">
        <v>8</v>
      </c>
      <c r="K32" s="333">
        <v>8</v>
      </c>
      <c r="L32" s="486">
        <v>8</v>
      </c>
      <c r="M32" s="333"/>
      <c r="N32" s="334"/>
      <c r="O32" s="408"/>
      <c r="P32" s="417"/>
      <c r="Q32" s="153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27" ht="18.75" customHeight="1">
      <c r="A33" s="121"/>
      <c r="B33" s="231" t="s">
        <v>66</v>
      </c>
      <c r="C33" s="100"/>
      <c r="D33" s="100"/>
      <c r="E33" s="100"/>
      <c r="F33" s="100"/>
      <c r="G33" s="228"/>
      <c r="H33" s="491"/>
      <c r="I33" s="494"/>
      <c r="J33" s="335"/>
      <c r="K33" s="494"/>
      <c r="L33" s="335"/>
      <c r="M33" s="402"/>
      <c r="N33" s="335"/>
      <c r="O33" s="409"/>
      <c r="P33" s="412"/>
      <c r="Q33" s="122"/>
      <c r="R33" s="22"/>
    </row>
    <row r="34" spans="1:27" s="108" customFormat="1" ht="21" customHeight="1">
      <c r="A34" s="152"/>
      <c r="B34" s="128" t="s">
        <v>67</v>
      </c>
      <c r="C34" s="131" t="s">
        <v>69</v>
      </c>
      <c r="D34" s="172"/>
      <c r="E34" s="132"/>
      <c r="F34" s="132"/>
      <c r="G34" s="422" t="s">
        <v>19</v>
      </c>
      <c r="H34" s="403">
        <v>70</v>
      </c>
      <c r="I34" s="488">
        <v>69</v>
      </c>
      <c r="J34" s="403">
        <v>70</v>
      </c>
      <c r="K34" s="399">
        <v>70</v>
      </c>
      <c r="L34" s="426">
        <v>70</v>
      </c>
      <c r="M34" s="403"/>
      <c r="N34" s="330"/>
      <c r="O34" s="405"/>
      <c r="P34" s="413"/>
      <c r="Q34" s="153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s="108" customFormat="1" ht="21" customHeight="1" thickBot="1">
      <c r="A35" s="152"/>
      <c r="B35" s="128" t="s">
        <v>68</v>
      </c>
      <c r="C35" s="229" t="s">
        <v>217</v>
      </c>
      <c r="D35" s="82"/>
      <c r="E35" s="129"/>
      <c r="F35" s="129"/>
      <c r="G35" s="422" t="s">
        <v>20</v>
      </c>
      <c r="H35" s="403">
        <v>17</v>
      </c>
      <c r="I35" s="490">
        <v>15</v>
      </c>
      <c r="J35" s="403">
        <v>15</v>
      </c>
      <c r="K35" s="400">
        <v>15</v>
      </c>
      <c r="L35" s="426">
        <v>15</v>
      </c>
      <c r="M35" s="403"/>
      <c r="N35" s="330"/>
      <c r="O35" s="406"/>
      <c r="P35" s="419"/>
      <c r="Q35" s="153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s="108" customFormat="1" ht="21" customHeight="1">
      <c r="A36" s="152"/>
      <c r="B36" s="165"/>
      <c r="C36" s="159"/>
      <c r="D36" s="10"/>
      <c r="E36" s="171"/>
      <c r="F36" s="171"/>
      <c r="G36" s="166"/>
      <c r="H36" s="438"/>
      <c r="I36" s="171"/>
      <c r="J36" s="438"/>
      <c r="K36" s="439"/>
      <c r="L36" s="440"/>
      <c r="M36" s="441"/>
      <c r="N36" s="440"/>
      <c r="O36" s="167"/>
      <c r="P36" s="438"/>
      <c r="Q36" s="153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7.25" thickBot="1">
      <c r="A37" s="121"/>
      <c r="B37" s="22"/>
      <c r="C37" s="28"/>
      <c r="D37" s="22"/>
      <c r="E37" s="22"/>
      <c r="F37" s="22"/>
      <c r="G37" s="22"/>
      <c r="H37" s="22"/>
      <c r="I37" s="22"/>
      <c r="J37" s="279"/>
      <c r="K37" s="22"/>
      <c r="L37" s="22"/>
      <c r="M37" s="22"/>
      <c r="N37" s="22"/>
      <c r="O37" s="22"/>
      <c r="P37" s="22"/>
      <c r="Q37" s="122"/>
      <c r="R37" s="22"/>
    </row>
    <row r="38" spans="1:27" s="108" customFormat="1" ht="58.5" customHeight="1">
      <c r="A38" s="152"/>
      <c r="B38" s="524" t="s">
        <v>209</v>
      </c>
      <c r="C38" s="525"/>
      <c r="D38" s="525"/>
      <c r="E38" s="525"/>
      <c r="F38" s="526"/>
      <c r="G38" s="214" t="s">
        <v>17</v>
      </c>
      <c r="H38" s="500" t="s">
        <v>257</v>
      </c>
      <c r="I38" s="501" t="s">
        <v>188</v>
      </c>
      <c r="J38" s="500" t="s">
        <v>258</v>
      </c>
      <c r="K38" s="500" t="s">
        <v>239</v>
      </c>
      <c r="L38" s="502" t="s">
        <v>259</v>
      </c>
      <c r="M38" s="215"/>
      <c r="N38" s="339"/>
      <c r="O38" s="404"/>
      <c r="P38" s="411"/>
      <c r="Q38" s="153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21.75" customHeight="1">
      <c r="A39" s="121"/>
      <c r="B39" s="231" t="s">
        <v>23</v>
      </c>
      <c r="C39" s="100"/>
      <c r="D39" s="100"/>
      <c r="E39" s="100"/>
      <c r="F39" s="100"/>
      <c r="G39" s="177"/>
      <c r="H39" s="494"/>
      <c r="I39" s="494"/>
      <c r="J39" s="402" t="s">
        <v>125</v>
      </c>
      <c r="K39" s="402" t="s">
        <v>125</v>
      </c>
      <c r="L39" s="503" t="s">
        <v>125</v>
      </c>
      <c r="M39" s="338"/>
      <c r="N39" s="130"/>
      <c r="O39" s="130"/>
      <c r="P39" s="412"/>
      <c r="Q39" s="122"/>
      <c r="R39" s="22"/>
    </row>
    <row r="40" spans="1:27" s="108" customFormat="1" ht="21" customHeight="1">
      <c r="A40" s="152"/>
      <c r="B40" s="128" t="s">
        <v>28</v>
      </c>
      <c r="C40" s="127" t="s">
        <v>81</v>
      </c>
      <c r="D40" s="172"/>
      <c r="E40" s="132"/>
      <c r="F40" s="132"/>
      <c r="G40" s="422" t="s">
        <v>20</v>
      </c>
      <c r="H40" s="403">
        <v>43</v>
      </c>
      <c r="I40" s="488">
        <v>43</v>
      </c>
      <c r="J40" s="489">
        <v>42</v>
      </c>
      <c r="K40" s="399">
        <v>43</v>
      </c>
      <c r="L40" s="504">
        <v>42</v>
      </c>
      <c r="M40" s="399"/>
      <c r="N40" s="329"/>
      <c r="O40" s="405"/>
      <c r="P40" s="413"/>
      <c r="Q40" s="153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s="108" customFormat="1" ht="21" customHeight="1">
      <c r="A41" s="152"/>
      <c r="B41" s="142" t="s">
        <v>29</v>
      </c>
      <c r="C41" s="264" t="s">
        <v>18</v>
      </c>
      <c r="D41" s="82"/>
      <c r="E41" s="129"/>
      <c r="F41" s="129"/>
      <c r="G41" s="422" t="s">
        <v>19</v>
      </c>
      <c r="H41" s="403">
        <v>57</v>
      </c>
      <c r="I41" s="490">
        <v>57</v>
      </c>
      <c r="J41" s="331">
        <v>56</v>
      </c>
      <c r="K41" s="400">
        <v>57</v>
      </c>
      <c r="L41" s="505">
        <v>56</v>
      </c>
      <c r="M41" s="400"/>
      <c r="N41" s="330"/>
      <c r="O41" s="406"/>
      <c r="P41" s="414"/>
      <c r="Q41" s="153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s="108" customFormat="1" ht="21" customHeight="1">
      <c r="A42" s="152"/>
      <c r="B42" s="142" t="s">
        <v>30</v>
      </c>
      <c r="C42" s="264" t="s">
        <v>122</v>
      </c>
      <c r="D42" s="82"/>
      <c r="E42" s="129"/>
      <c r="F42" s="129"/>
      <c r="G42" s="422" t="s">
        <v>19</v>
      </c>
      <c r="H42" s="403">
        <v>55</v>
      </c>
      <c r="I42" s="490">
        <v>55</v>
      </c>
      <c r="J42" s="331">
        <v>54</v>
      </c>
      <c r="K42" s="400">
        <v>54</v>
      </c>
      <c r="L42" s="505">
        <v>54</v>
      </c>
      <c r="M42" s="400"/>
      <c r="N42" s="330"/>
      <c r="O42" s="406"/>
      <c r="P42" s="414"/>
      <c r="Q42" s="153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s="108" customFormat="1" ht="21" customHeight="1">
      <c r="A43" s="152"/>
      <c r="B43" s="142" t="s">
        <v>31</v>
      </c>
      <c r="C43" s="264" t="s">
        <v>60</v>
      </c>
      <c r="D43" s="82"/>
      <c r="E43" s="129"/>
      <c r="F43" s="129"/>
      <c r="G43" s="422" t="s">
        <v>19</v>
      </c>
      <c r="H43" s="403">
        <v>50</v>
      </c>
      <c r="I43" s="490">
        <v>49</v>
      </c>
      <c r="J43" s="331">
        <v>49</v>
      </c>
      <c r="K43" s="400">
        <v>50</v>
      </c>
      <c r="L43" s="506">
        <v>49</v>
      </c>
      <c r="M43" s="400"/>
      <c r="N43" s="330"/>
      <c r="O43" s="406"/>
      <c r="P43" s="414"/>
      <c r="Q43" s="153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s="108" customFormat="1" ht="21" customHeight="1">
      <c r="A44" s="152"/>
      <c r="B44" s="142" t="s">
        <v>120</v>
      </c>
      <c r="C44" s="264" t="s">
        <v>119</v>
      </c>
      <c r="D44" s="82"/>
      <c r="E44" s="129"/>
      <c r="F44" s="129"/>
      <c r="G44" s="422" t="s">
        <v>19</v>
      </c>
      <c r="H44" s="403">
        <v>55</v>
      </c>
      <c r="I44" s="490">
        <v>56</v>
      </c>
      <c r="J44" s="331">
        <v>55</v>
      </c>
      <c r="K44" s="400">
        <v>54</v>
      </c>
      <c r="L44" s="506">
        <v>55</v>
      </c>
      <c r="M44" s="400"/>
      <c r="N44" s="330"/>
      <c r="O44" s="406"/>
      <c r="P44" s="414"/>
      <c r="Q44" s="153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s="108" customFormat="1" ht="21" customHeight="1">
      <c r="A45" s="152"/>
      <c r="B45" s="145" t="s">
        <v>58</v>
      </c>
      <c r="C45" s="230" t="s">
        <v>59</v>
      </c>
      <c r="D45" s="146"/>
      <c r="E45" s="147"/>
      <c r="F45" s="147"/>
      <c r="G45" s="423" t="s">
        <v>19</v>
      </c>
      <c r="H45" s="403">
        <v>71</v>
      </c>
      <c r="I45" s="490" t="s">
        <v>182</v>
      </c>
      <c r="J45" s="330">
        <v>69.5</v>
      </c>
      <c r="K45" s="400">
        <v>69.5</v>
      </c>
      <c r="L45" s="506">
        <v>69.5</v>
      </c>
      <c r="M45" s="400"/>
      <c r="N45" s="330"/>
      <c r="O45" s="406"/>
      <c r="P45" s="415"/>
      <c r="Q45" s="153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s="108" customFormat="1" ht="21" customHeight="1">
      <c r="A46" s="152"/>
      <c r="B46" s="142" t="s">
        <v>26</v>
      </c>
      <c r="C46" s="264" t="s">
        <v>32</v>
      </c>
      <c r="D46" s="82"/>
      <c r="E46" s="129"/>
      <c r="F46" s="129"/>
      <c r="G46" s="422" t="s">
        <v>20</v>
      </c>
      <c r="H46" s="403">
        <v>14</v>
      </c>
      <c r="I46" s="490">
        <v>14</v>
      </c>
      <c r="J46" s="330">
        <v>14</v>
      </c>
      <c r="K46" s="400">
        <v>14</v>
      </c>
      <c r="L46" s="506">
        <v>14</v>
      </c>
      <c r="M46" s="400"/>
      <c r="N46" s="330"/>
      <c r="O46" s="406"/>
      <c r="P46" s="414"/>
      <c r="Q46" s="153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s="108" customFormat="1" ht="21" customHeight="1">
      <c r="A47" s="152"/>
      <c r="B47" s="142" t="s">
        <v>33</v>
      </c>
      <c r="C47" s="264" t="s">
        <v>74</v>
      </c>
      <c r="D47" s="82"/>
      <c r="E47" s="129"/>
      <c r="F47" s="129"/>
      <c r="G47" s="422" t="s">
        <v>20</v>
      </c>
      <c r="H47" s="403">
        <v>24.5</v>
      </c>
      <c r="I47" s="490" t="s">
        <v>183</v>
      </c>
      <c r="J47" s="330">
        <v>24.5</v>
      </c>
      <c r="K47" s="400">
        <v>24.5</v>
      </c>
      <c r="L47" s="506">
        <v>24.5</v>
      </c>
      <c r="M47" s="400"/>
      <c r="N47" s="330"/>
      <c r="O47" s="406"/>
      <c r="P47" s="414"/>
      <c r="Q47" s="153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s="108" customFormat="1" ht="21" customHeight="1">
      <c r="A48" s="152"/>
      <c r="B48" s="142" t="s">
        <v>34</v>
      </c>
      <c r="C48" s="264" t="s">
        <v>121</v>
      </c>
      <c r="D48" s="82"/>
      <c r="E48" s="129"/>
      <c r="F48" s="129"/>
      <c r="G48" s="422" t="s">
        <v>20</v>
      </c>
      <c r="H48" s="403">
        <v>18</v>
      </c>
      <c r="I48" s="490">
        <v>18</v>
      </c>
      <c r="J48" s="330">
        <v>18</v>
      </c>
      <c r="K48" s="400">
        <v>19</v>
      </c>
      <c r="L48" s="506">
        <v>18</v>
      </c>
      <c r="M48" s="400"/>
      <c r="N48" s="330"/>
      <c r="O48" s="406"/>
      <c r="P48" s="414"/>
      <c r="Q48" s="153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43" s="108" customFormat="1" ht="21" customHeight="1">
      <c r="A49" s="152"/>
      <c r="B49" s="142" t="s">
        <v>35</v>
      </c>
      <c r="C49" s="264" t="s">
        <v>71</v>
      </c>
      <c r="D49" s="82"/>
      <c r="E49" s="129"/>
      <c r="F49" s="129"/>
      <c r="G49" s="422" t="s">
        <v>20</v>
      </c>
      <c r="H49" s="403">
        <v>11</v>
      </c>
      <c r="I49" s="490">
        <v>12</v>
      </c>
      <c r="J49" s="330">
        <v>11</v>
      </c>
      <c r="K49" s="400">
        <v>11</v>
      </c>
      <c r="L49" s="506">
        <v>11</v>
      </c>
      <c r="M49" s="400"/>
      <c r="N49" s="330"/>
      <c r="O49" s="406"/>
      <c r="P49" s="414"/>
      <c r="Q49" s="153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43" s="108" customFormat="1" ht="21" customHeight="1">
      <c r="A50" s="152"/>
      <c r="B50" s="142" t="s">
        <v>36</v>
      </c>
      <c r="C50" s="264" t="s">
        <v>72</v>
      </c>
      <c r="D50" s="82"/>
      <c r="E50" s="129"/>
      <c r="F50" s="129"/>
      <c r="G50" s="422" t="s">
        <v>20</v>
      </c>
      <c r="H50" s="403">
        <v>14</v>
      </c>
      <c r="I50" s="490" t="s">
        <v>184</v>
      </c>
      <c r="J50" s="330">
        <v>14</v>
      </c>
      <c r="K50" s="400">
        <v>14</v>
      </c>
      <c r="L50" s="506">
        <v>14</v>
      </c>
      <c r="M50" s="400"/>
      <c r="N50" s="330"/>
      <c r="O50" s="406"/>
      <c r="P50" s="414"/>
      <c r="Q50" s="153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43" s="108" customFormat="1" ht="21" customHeight="1">
      <c r="A51" s="152"/>
      <c r="B51" s="142" t="s">
        <v>37</v>
      </c>
      <c r="C51" s="264" t="s">
        <v>73</v>
      </c>
      <c r="D51" s="82"/>
      <c r="E51" s="129"/>
      <c r="F51" s="129"/>
      <c r="G51" s="422" t="s">
        <v>19</v>
      </c>
      <c r="H51" s="403">
        <v>65</v>
      </c>
      <c r="I51" s="490">
        <v>65</v>
      </c>
      <c r="J51" s="330">
        <v>65</v>
      </c>
      <c r="K51" s="400">
        <v>65</v>
      </c>
      <c r="L51" s="506">
        <v>65</v>
      </c>
      <c r="M51" s="400"/>
      <c r="N51" s="330"/>
      <c r="O51" s="406"/>
      <c r="P51" s="414"/>
      <c r="Q51" s="153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43" s="108" customFormat="1" ht="21" customHeight="1">
      <c r="A52" s="152"/>
      <c r="B52" s="231" t="s">
        <v>24</v>
      </c>
      <c r="C52" s="100"/>
      <c r="D52" s="100"/>
      <c r="E52" s="100"/>
      <c r="F52" s="100"/>
      <c r="G52" s="228"/>
      <c r="H52" s="491"/>
      <c r="I52" s="492"/>
      <c r="J52" s="332"/>
      <c r="K52" s="492"/>
      <c r="L52" s="507"/>
      <c r="M52" s="401"/>
      <c r="N52" s="332"/>
      <c r="O52" s="407"/>
      <c r="P52" s="416"/>
      <c r="Q52" s="153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43" s="108" customFormat="1" ht="21" customHeight="1">
      <c r="A53" s="152"/>
      <c r="B53" s="128" t="s">
        <v>38</v>
      </c>
      <c r="C53" s="131" t="s">
        <v>82</v>
      </c>
      <c r="D53" s="172"/>
      <c r="E53" s="132"/>
      <c r="F53" s="132"/>
      <c r="G53" s="424" t="s">
        <v>20</v>
      </c>
      <c r="H53" s="403">
        <v>45</v>
      </c>
      <c r="I53" s="488">
        <v>44</v>
      </c>
      <c r="J53" s="329">
        <v>44</v>
      </c>
      <c r="K53" s="399">
        <v>44</v>
      </c>
      <c r="L53" s="508">
        <v>44</v>
      </c>
      <c r="M53" s="328"/>
      <c r="N53" s="329"/>
      <c r="O53" s="405"/>
      <c r="P53" s="413"/>
      <c r="Q53" s="153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43" s="108" customFormat="1" ht="21" customHeight="1">
      <c r="A54" s="152"/>
      <c r="B54" s="216" t="s">
        <v>8</v>
      </c>
      <c r="C54" s="126" t="s">
        <v>21</v>
      </c>
      <c r="D54" s="143"/>
      <c r="E54" s="144"/>
      <c r="F54" s="144"/>
      <c r="G54" s="422" t="s">
        <v>19</v>
      </c>
      <c r="H54" s="403">
        <v>71</v>
      </c>
      <c r="I54" s="493">
        <v>69.5</v>
      </c>
      <c r="J54" s="334">
        <v>69.5</v>
      </c>
      <c r="K54" s="333">
        <v>70.5</v>
      </c>
      <c r="L54" s="509">
        <v>69.5</v>
      </c>
      <c r="M54" s="333"/>
      <c r="N54" s="334"/>
      <c r="O54" s="408"/>
      <c r="P54" s="417"/>
      <c r="Q54" s="153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43" s="108" customFormat="1" ht="21" customHeight="1">
      <c r="A55" s="152"/>
      <c r="B55" s="231" t="s">
        <v>83</v>
      </c>
      <c r="C55" s="100"/>
      <c r="D55" s="100"/>
      <c r="E55" s="100"/>
      <c r="F55" s="100"/>
      <c r="G55" s="228"/>
      <c r="H55" s="491"/>
      <c r="I55" s="494"/>
      <c r="J55" s="335"/>
      <c r="K55" s="494"/>
      <c r="L55" s="510"/>
      <c r="M55" s="402"/>
      <c r="N55" s="335"/>
      <c r="O55" s="409"/>
      <c r="P55" s="412"/>
      <c r="Q55" s="153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43" s="108" customFormat="1" ht="21" customHeight="1">
      <c r="A56" s="152"/>
      <c r="B56" s="288" t="s">
        <v>113</v>
      </c>
      <c r="C56" s="289" t="s">
        <v>114</v>
      </c>
      <c r="D56" s="290"/>
      <c r="E56" s="291"/>
      <c r="F56" s="291"/>
      <c r="G56" s="425" t="s">
        <v>19</v>
      </c>
      <c r="H56" s="336">
        <v>19</v>
      </c>
      <c r="I56" s="495">
        <v>22</v>
      </c>
      <c r="J56" s="336">
        <v>20</v>
      </c>
      <c r="K56" s="496">
        <v>19</v>
      </c>
      <c r="L56" s="446">
        <v>20</v>
      </c>
      <c r="M56" s="336"/>
      <c r="N56" s="336"/>
      <c r="O56" s="410"/>
      <c r="P56" s="418"/>
      <c r="Q56" s="153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43" s="108" customFormat="1" ht="21" customHeight="1">
      <c r="A57" s="152"/>
      <c r="B57" s="288" t="s">
        <v>115</v>
      </c>
      <c r="C57" s="289" t="s">
        <v>116</v>
      </c>
      <c r="D57" s="290"/>
      <c r="E57" s="291"/>
      <c r="F57" s="291"/>
      <c r="G57" s="425" t="s">
        <v>19</v>
      </c>
      <c r="H57" s="336">
        <v>8</v>
      </c>
      <c r="I57" s="497">
        <v>7</v>
      </c>
      <c r="J57" s="498">
        <v>8</v>
      </c>
      <c r="K57" s="496">
        <v>9</v>
      </c>
      <c r="L57" s="444">
        <v>8</v>
      </c>
      <c r="M57" s="336"/>
      <c r="N57" s="336"/>
      <c r="O57" s="410"/>
      <c r="P57" s="418"/>
      <c r="Q57" s="153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43" s="108" customFormat="1" ht="21" customHeight="1">
      <c r="A58" s="152"/>
      <c r="B58" s="128" t="s">
        <v>39</v>
      </c>
      <c r="C58" s="131" t="s">
        <v>65</v>
      </c>
      <c r="D58" s="172"/>
      <c r="E58" s="132"/>
      <c r="F58" s="132"/>
      <c r="G58" s="422" t="s">
        <v>19</v>
      </c>
      <c r="H58" s="403">
        <v>49</v>
      </c>
      <c r="I58" s="488">
        <v>48</v>
      </c>
      <c r="J58" s="337">
        <v>49</v>
      </c>
      <c r="K58" s="328">
        <v>49</v>
      </c>
      <c r="L58" s="508">
        <v>49</v>
      </c>
      <c r="M58" s="328"/>
      <c r="N58" s="337"/>
      <c r="O58" s="405"/>
      <c r="P58" s="413"/>
      <c r="Q58" s="153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43" s="108" customFormat="1" ht="21" customHeight="1">
      <c r="A59" s="152"/>
      <c r="B59" s="288" t="s">
        <v>165</v>
      </c>
      <c r="C59" s="292" t="s">
        <v>166</v>
      </c>
      <c r="D59" s="281"/>
      <c r="E59" s="282"/>
      <c r="F59" s="282"/>
      <c r="G59" s="283" t="s">
        <v>19</v>
      </c>
      <c r="H59" s="403">
        <v>48</v>
      </c>
      <c r="I59" s="493">
        <v>47</v>
      </c>
      <c r="J59" s="427">
        <v>47</v>
      </c>
      <c r="K59" s="428">
        <v>47</v>
      </c>
      <c r="L59" s="511">
        <v>47</v>
      </c>
      <c r="M59" s="428"/>
      <c r="N59" s="427"/>
      <c r="O59" s="408"/>
      <c r="P59" s="417"/>
      <c r="Q59" s="153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43" ht="20.25" customHeight="1">
      <c r="A60" s="121"/>
      <c r="B60" s="288" t="s">
        <v>167</v>
      </c>
      <c r="C60" s="292" t="s">
        <v>168</v>
      </c>
      <c r="D60" s="281"/>
      <c r="E60" s="282"/>
      <c r="F60" s="282"/>
      <c r="G60" s="283" t="s">
        <v>20</v>
      </c>
      <c r="H60" s="403">
        <v>7</v>
      </c>
      <c r="I60" s="493" t="s">
        <v>185</v>
      </c>
      <c r="J60" s="499">
        <v>7.5</v>
      </c>
      <c r="K60" s="333">
        <v>8</v>
      </c>
      <c r="L60" s="511">
        <v>7.5</v>
      </c>
      <c r="M60" s="333"/>
      <c r="N60" s="334"/>
      <c r="O60" s="408"/>
      <c r="P60" s="417"/>
      <c r="Q60" s="122"/>
      <c r="R60" s="22"/>
    </row>
    <row r="61" spans="1:43" s="108" customFormat="1" ht="21" customHeight="1">
      <c r="A61" s="152"/>
      <c r="B61" s="384" t="s">
        <v>169</v>
      </c>
      <c r="C61" s="385" t="s">
        <v>27</v>
      </c>
      <c r="D61" s="386"/>
      <c r="E61" s="387"/>
      <c r="F61" s="387"/>
      <c r="G61" s="283" t="s">
        <v>20</v>
      </c>
      <c r="H61" s="403">
        <v>7</v>
      </c>
      <c r="I61" s="493">
        <v>7</v>
      </c>
      <c r="J61" s="499">
        <v>7.5</v>
      </c>
      <c r="K61" s="333">
        <v>8</v>
      </c>
      <c r="L61" s="511">
        <v>7.5</v>
      </c>
      <c r="M61" s="333"/>
      <c r="N61" s="334"/>
      <c r="O61" s="408"/>
      <c r="P61" s="417"/>
      <c r="Q61" s="153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 ht="18.75" customHeight="1">
      <c r="A62" s="121"/>
      <c r="B62" s="231" t="s">
        <v>66</v>
      </c>
      <c r="C62" s="100"/>
      <c r="D62" s="100"/>
      <c r="E62" s="100"/>
      <c r="F62" s="100"/>
      <c r="G62" s="228"/>
      <c r="H62" s="491"/>
      <c r="I62" s="494"/>
      <c r="J62" s="335"/>
      <c r="K62" s="494"/>
      <c r="L62" s="510"/>
      <c r="M62" s="402"/>
      <c r="N62" s="335"/>
      <c r="O62" s="409"/>
      <c r="P62" s="412"/>
      <c r="Q62" s="122"/>
      <c r="R62" s="22"/>
    </row>
    <row r="63" spans="1:43" s="108" customFormat="1" ht="21" customHeight="1">
      <c r="A63" s="152"/>
      <c r="B63" s="128" t="s">
        <v>67</v>
      </c>
      <c r="C63" s="131" t="s">
        <v>69</v>
      </c>
      <c r="D63" s="172"/>
      <c r="E63" s="132"/>
      <c r="F63" s="132"/>
      <c r="G63" s="422" t="s">
        <v>19</v>
      </c>
      <c r="H63" s="403">
        <v>70</v>
      </c>
      <c r="I63" s="488">
        <v>69</v>
      </c>
      <c r="J63" s="329">
        <v>70</v>
      </c>
      <c r="K63" s="399">
        <v>70</v>
      </c>
      <c r="L63" s="508">
        <v>70</v>
      </c>
      <c r="M63" s="403"/>
      <c r="N63" s="330"/>
      <c r="O63" s="405"/>
      <c r="P63" s="413"/>
      <c r="Q63" s="153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43" s="108" customFormat="1" ht="21" customHeight="1" thickBot="1">
      <c r="A64" s="152"/>
      <c r="B64" s="128" t="s">
        <v>68</v>
      </c>
      <c r="C64" s="229" t="s">
        <v>218</v>
      </c>
      <c r="D64" s="82"/>
      <c r="E64" s="129"/>
      <c r="F64" s="129"/>
      <c r="G64" s="422" t="s">
        <v>20</v>
      </c>
      <c r="H64" s="403">
        <v>17</v>
      </c>
      <c r="I64" s="490">
        <v>17</v>
      </c>
      <c r="J64" s="330">
        <v>17</v>
      </c>
      <c r="K64" s="400">
        <v>17</v>
      </c>
      <c r="L64" s="506">
        <v>17</v>
      </c>
      <c r="M64" s="403"/>
      <c r="N64" s="330"/>
      <c r="O64" s="406"/>
      <c r="P64" s="419"/>
      <c r="Q64" s="153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s="108" customFormat="1" ht="21" customHeight="1">
      <c r="A65" s="152"/>
      <c r="B65" s="165"/>
      <c r="C65" s="159"/>
      <c r="D65" s="10"/>
      <c r="E65" s="171"/>
      <c r="F65" s="171"/>
      <c r="G65" s="166"/>
      <c r="H65" s="167"/>
      <c r="I65" s="171"/>
      <c r="J65" s="157"/>
      <c r="K65" s="157"/>
      <c r="L65" s="168"/>
      <c r="M65" s="171"/>
      <c r="N65" s="167"/>
      <c r="O65" s="10"/>
      <c r="P65" s="10"/>
      <c r="Q65" s="153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s="327" customFormat="1" ht="17.25" customHeight="1">
      <c r="A66" s="326"/>
      <c r="B66" s="522" t="s">
        <v>174</v>
      </c>
      <c r="C66" s="522"/>
      <c r="D66" s="522"/>
      <c r="E66" s="522"/>
      <c r="F66" s="522"/>
      <c r="G66" s="522"/>
      <c r="H66" s="522"/>
      <c r="I66" s="522"/>
      <c r="J66" s="522"/>
      <c r="K66" s="522"/>
      <c r="L66" s="522"/>
      <c r="M66" s="522"/>
      <c r="N66" s="522"/>
      <c r="O66" s="522"/>
      <c r="P66" s="522"/>
      <c r="Q66" s="326"/>
      <c r="R66" s="326"/>
    </row>
    <row r="67" spans="1:27" s="327" customFormat="1" ht="19.5">
      <c r="B67" s="442" t="s">
        <v>175</v>
      </c>
    </row>
    <row r="68" spans="1:27" s="327" customFormat="1" ht="19.5">
      <c r="B68" s="442" t="s">
        <v>176</v>
      </c>
    </row>
    <row r="69" spans="1:27" s="327" customFormat="1" ht="19.5">
      <c r="A69" s="442"/>
      <c r="B69" s="442" t="s">
        <v>177</v>
      </c>
      <c r="C69" s="442"/>
      <c r="D69" s="442"/>
      <c r="E69" s="442"/>
      <c r="F69" s="442"/>
      <c r="G69" s="442"/>
    </row>
    <row r="70" spans="1:27" ht="19.5">
      <c r="A70" s="435"/>
      <c r="B70" s="435"/>
      <c r="C70" s="435"/>
      <c r="D70" s="435"/>
      <c r="E70" s="435"/>
      <c r="F70" s="435"/>
      <c r="G70" s="435"/>
    </row>
    <row r="71" spans="1:27" s="327" customFormat="1" ht="19.5">
      <c r="A71" s="449"/>
      <c r="B71" s="450" t="s">
        <v>189</v>
      </c>
      <c r="C71" s="451"/>
      <c r="D71" s="451"/>
      <c r="E71" s="451"/>
      <c r="F71" s="451"/>
      <c r="G71" s="451"/>
      <c r="H71" s="452"/>
      <c r="I71" s="452"/>
      <c r="J71" s="452"/>
      <c r="K71" s="452"/>
      <c r="L71" s="452"/>
      <c r="M71" s="452"/>
      <c r="N71" s="452"/>
      <c r="O71" s="452"/>
      <c r="P71" s="452"/>
    </row>
    <row r="72" spans="1:27" s="327" customFormat="1" ht="19.5">
      <c r="A72" s="449"/>
      <c r="B72" s="453" t="s">
        <v>210</v>
      </c>
      <c r="C72" s="454"/>
      <c r="D72" s="454"/>
      <c r="E72" s="454"/>
      <c r="F72" s="454"/>
      <c r="G72" s="454"/>
      <c r="H72" s="455"/>
      <c r="I72" s="455"/>
      <c r="J72" s="455"/>
      <c r="K72" s="455"/>
      <c r="L72" s="455"/>
      <c r="M72" s="455"/>
      <c r="N72" s="455"/>
      <c r="O72" s="455"/>
      <c r="P72" s="455"/>
    </row>
    <row r="73" spans="1:27" s="327" customFormat="1" ht="19.5">
      <c r="A73" s="449"/>
      <c r="B73" s="453"/>
      <c r="C73" s="454"/>
      <c r="D73" s="454"/>
      <c r="E73" s="454"/>
      <c r="F73" s="454"/>
      <c r="G73" s="454"/>
      <c r="H73" s="455"/>
      <c r="I73" s="455"/>
      <c r="J73" s="455"/>
      <c r="K73" s="455"/>
      <c r="L73" s="455"/>
      <c r="M73" s="455"/>
      <c r="N73" s="455"/>
      <c r="O73" s="455"/>
      <c r="P73" s="455"/>
    </row>
    <row r="74" spans="1:27" s="327" customFormat="1" ht="19.5">
      <c r="A74" s="442"/>
      <c r="B74" s="442" t="s">
        <v>197</v>
      </c>
      <c r="C74" s="454"/>
      <c r="D74" s="442"/>
      <c r="E74" s="442"/>
      <c r="F74" s="442"/>
      <c r="G74" s="442"/>
    </row>
    <row r="75" spans="1:27" s="327" customFormat="1" ht="19.5">
      <c r="A75" s="442"/>
      <c r="B75" s="449" t="s">
        <v>198</v>
      </c>
      <c r="C75" s="442"/>
      <c r="D75" s="442"/>
      <c r="E75" s="442"/>
      <c r="F75" s="442"/>
      <c r="G75" s="442"/>
    </row>
    <row r="76" spans="1:27" s="442" customFormat="1" ht="19.5">
      <c r="B76" s="442" t="s">
        <v>200</v>
      </c>
    </row>
    <row r="77" spans="1:27" s="442" customFormat="1" ht="19.5">
      <c r="B77" s="442" t="s">
        <v>199</v>
      </c>
    </row>
    <row r="78" spans="1:27" s="442" customFormat="1" ht="19.5">
      <c r="B78" s="442" t="s">
        <v>201</v>
      </c>
    </row>
    <row r="79" spans="1:27" s="456" customFormat="1" ht="19.5">
      <c r="B79" s="442" t="s">
        <v>213</v>
      </c>
    </row>
    <row r="80" spans="1:27" s="456" customFormat="1" ht="19.5">
      <c r="B80" s="442"/>
    </row>
    <row r="81" spans="2:10" s="456" customFormat="1" ht="19.5">
      <c r="B81" s="442" t="s">
        <v>211</v>
      </c>
    </row>
    <row r="82" spans="2:10" s="442" customFormat="1" ht="19.5">
      <c r="B82" s="449" t="s">
        <v>212</v>
      </c>
    </row>
    <row r="83" spans="2:10" s="442" customFormat="1" ht="19.5">
      <c r="B83" s="442" t="s">
        <v>215</v>
      </c>
    </row>
    <row r="84" spans="2:10" s="442" customFormat="1" ht="19.5">
      <c r="B84" s="442" t="s">
        <v>216</v>
      </c>
    </row>
    <row r="85" spans="2:10" s="456" customFormat="1" ht="19.5">
      <c r="B85" s="442" t="s">
        <v>214</v>
      </c>
    </row>
    <row r="86" spans="2:10" s="442" customFormat="1" ht="19.5"/>
    <row r="87" spans="2:10" s="456" customFormat="1" ht="19.5">
      <c r="B87" s="449" t="s">
        <v>204</v>
      </c>
    </row>
    <row r="88" spans="2:10" s="456" customFormat="1" ht="19.5">
      <c r="B88" s="442" t="s">
        <v>202</v>
      </c>
    </row>
    <row r="89" spans="2:10" s="456" customFormat="1" ht="19.5">
      <c r="B89" s="442" t="s">
        <v>203</v>
      </c>
    </row>
    <row r="90" spans="2:10" s="456" customFormat="1"/>
    <row r="91" spans="2:10" s="456" customFormat="1" ht="19.5">
      <c r="B91" s="457" t="s">
        <v>205</v>
      </c>
    </row>
    <row r="92" spans="2:10" s="434" customFormat="1" ht="19.5">
      <c r="B92" s="433"/>
      <c r="J92" s="458"/>
    </row>
    <row r="93" spans="2:10" s="434" customFormat="1" ht="19.5">
      <c r="B93" s="433"/>
      <c r="J93" s="458"/>
    </row>
    <row r="94" spans="2:10" s="434" customFormat="1" ht="19.5">
      <c r="B94" s="433"/>
      <c r="J94" s="458"/>
    </row>
    <row r="95" spans="2:10" s="434" customFormat="1" ht="19.5">
      <c r="B95" s="433"/>
      <c r="J95" s="458"/>
    </row>
    <row r="96" spans="2:10" s="434" customFormat="1" ht="19.5">
      <c r="B96" s="433"/>
      <c r="J96" s="458"/>
    </row>
    <row r="97" spans="1:46" s="434" customFormat="1" ht="19.5">
      <c r="B97" s="459" t="s">
        <v>238</v>
      </c>
      <c r="C97" s="460"/>
      <c r="D97" s="460"/>
      <c r="E97" s="460"/>
      <c r="F97" s="460"/>
      <c r="G97" s="460"/>
      <c r="H97" s="460"/>
      <c r="I97" s="460"/>
      <c r="J97" s="461"/>
      <c r="K97" s="460"/>
      <c r="L97" s="460"/>
      <c r="M97" s="460"/>
      <c r="N97" s="460"/>
      <c r="O97" s="460"/>
      <c r="P97" s="460"/>
    </row>
    <row r="98" spans="1:46" s="434" customFormat="1" ht="19.5">
      <c r="B98" s="433" t="s">
        <v>242</v>
      </c>
      <c r="J98" s="458"/>
    </row>
    <row r="99" spans="1:46" s="434" customFormat="1" ht="19.5">
      <c r="B99" s="433"/>
      <c r="J99" s="458"/>
    </row>
    <row r="100" spans="1:46" s="476" customFormat="1" ht="21" customHeight="1">
      <c r="A100" s="467"/>
      <c r="B100" s="468" t="s">
        <v>248</v>
      </c>
      <c r="C100" s="469"/>
      <c r="D100" s="470"/>
      <c r="E100" s="471"/>
      <c r="F100" s="471"/>
      <c r="G100" s="471"/>
      <c r="H100" s="472"/>
      <c r="I100" s="471"/>
      <c r="J100" s="473"/>
      <c r="K100" s="472"/>
      <c r="L100" s="472"/>
      <c r="M100" s="472"/>
      <c r="N100" s="472"/>
      <c r="O100" s="472"/>
      <c r="P100" s="471"/>
      <c r="Q100" s="474"/>
      <c r="R100" s="475"/>
      <c r="S100" s="475"/>
      <c r="T100" s="475"/>
      <c r="U100" s="475"/>
      <c r="V100" s="475"/>
      <c r="W100" s="475"/>
      <c r="X100" s="475"/>
      <c r="Y100" s="475"/>
      <c r="Z100" s="475"/>
      <c r="AA100" s="475"/>
      <c r="AB100" s="475"/>
      <c r="AC100" s="475"/>
      <c r="AD100" s="475"/>
      <c r="AE100" s="475"/>
      <c r="AF100" s="475"/>
      <c r="AG100" s="475"/>
      <c r="AH100" s="475"/>
      <c r="AI100" s="475"/>
      <c r="AJ100" s="475"/>
      <c r="AK100" s="475"/>
      <c r="AL100" s="475"/>
      <c r="AM100" s="475"/>
      <c r="AN100" s="475"/>
      <c r="AO100" s="475"/>
      <c r="AP100" s="475"/>
      <c r="AQ100" s="475"/>
      <c r="AR100" s="475"/>
      <c r="AS100" s="475"/>
      <c r="AT100" s="475"/>
    </row>
    <row r="101" spans="1:46" s="484" customFormat="1" ht="21" customHeight="1">
      <c r="A101" s="477"/>
      <c r="B101" s="478" t="s">
        <v>249</v>
      </c>
      <c r="C101" s="479"/>
      <c r="D101" s="480"/>
      <c r="E101" s="481"/>
      <c r="F101" s="481"/>
      <c r="G101" s="482"/>
      <c r="H101" s="168"/>
      <c r="I101" s="481"/>
      <c r="J101" s="483"/>
      <c r="K101" s="168"/>
      <c r="L101" s="168"/>
      <c r="M101" s="168"/>
      <c r="N101" s="168"/>
      <c r="O101" s="168"/>
      <c r="P101" s="481"/>
      <c r="Q101" s="477"/>
      <c r="R101" s="477"/>
      <c r="S101" s="477"/>
      <c r="T101" s="477"/>
      <c r="U101" s="477"/>
      <c r="V101" s="477"/>
      <c r="W101" s="477"/>
      <c r="X101" s="477"/>
      <c r="Y101" s="477"/>
      <c r="Z101" s="477"/>
      <c r="AA101" s="477"/>
      <c r="AB101" s="477"/>
      <c r="AC101" s="477"/>
      <c r="AD101" s="477"/>
      <c r="AE101" s="477"/>
      <c r="AF101" s="477"/>
      <c r="AG101" s="477"/>
      <c r="AH101" s="477"/>
      <c r="AI101" s="477"/>
      <c r="AJ101" s="477"/>
      <c r="AK101" s="477"/>
      <c r="AL101" s="477"/>
      <c r="AM101" s="477"/>
      <c r="AN101" s="477"/>
      <c r="AO101" s="477"/>
      <c r="AP101" s="477"/>
      <c r="AQ101" s="477"/>
      <c r="AR101" s="477"/>
      <c r="AS101" s="477"/>
      <c r="AT101" s="477"/>
    </row>
    <row r="102" spans="1:46" s="484" customFormat="1" ht="21" customHeight="1">
      <c r="A102" s="477"/>
      <c r="B102" s="485" t="s">
        <v>250</v>
      </c>
      <c r="C102" s="479"/>
      <c r="D102" s="480"/>
      <c r="E102" s="481"/>
      <c r="F102" s="481"/>
      <c r="G102" s="482"/>
      <c r="H102" s="168"/>
      <c r="I102" s="481"/>
      <c r="J102" s="483"/>
      <c r="K102" s="168"/>
      <c r="L102" s="168"/>
      <c r="M102" s="168"/>
      <c r="N102" s="168"/>
      <c r="O102" s="168"/>
      <c r="P102" s="481"/>
      <c r="Q102" s="477"/>
      <c r="R102" s="477"/>
      <c r="S102" s="477"/>
      <c r="T102" s="477"/>
      <c r="U102" s="477"/>
      <c r="V102" s="477"/>
      <c r="W102" s="477"/>
      <c r="X102" s="477"/>
      <c r="Y102" s="477"/>
      <c r="Z102" s="477"/>
      <c r="AA102" s="477"/>
      <c r="AB102" s="477"/>
      <c r="AC102" s="477"/>
      <c r="AD102" s="477"/>
      <c r="AE102" s="477"/>
      <c r="AF102" s="477"/>
      <c r="AG102" s="477"/>
      <c r="AH102" s="477"/>
      <c r="AI102" s="477"/>
      <c r="AJ102" s="477"/>
      <c r="AK102" s="477"/>
      <c r="AL102" s="477"/>
      <c r="AM102" s="477"/>
      <c r="AN102" s="477"/>
      <c r="AO102" s="477"/>
      <c r="AP102" s="477"/>
      <c r="AQ102" s="477"/>
      <c r="AR102" s="477"/>
      <c r="AS102" s="477"/>
      <c r="AT102" s="477"/>
    </row>
    <row r="103" spans="1:46" s="434" customFormat="1" ht="19.5">
      <c r="B103" s="433"/>
      <c r="J103" s="458"/>
    </row>
    <row r="104" spans="1:46" s="434" customFormat="1" ht="19.5">
      <c r="B104" s="487" t="s">
        <v>252</v>
      </c>
      <c r="J104" s="458"/>
    </row>
    <row r="105" spans="1:46" s="434" customFormat="1" ht="19.5">
      <c r="B105" s="433" t="s">
        <v>253</v>
      </c>
      <c r="J105" s="458"/>
    </row>
    <row r="106" spans="1:46" s="434" customFormat="1" ht="19.5">
      <c r="B106" s="433" t="s">
        <v>254</v>
      </c>
      <c r="J106" s="458"/>
    </row>
    <row r="107" spans="1:46" s="434" customFormat="1" ht="19.5">
      <c r="B107" s="433"/>
      <c r="J107" s="458"/>
    </row>
    <row r="108" spans="1:46" s="434" customFormat="1" ht="19.5">
      <c r="B108" s="487" t="s">
        <v>255</v>
      </c>
      <c r="J108" s="458"/>
    </row>
    <row r="109" spans="1:46" s="434" customFormat="1" ht="19.5">
      <c r="B109" s="433" t="s">
        <v>256</v>
      </c>
      <c r="J109" s="458"/>
    </row>
    <row r="110" spans="1:46" s="434" customFormat="1" ht="19.5">
      <c r="B110" s="433"/>
      <c r="J110" s="458"/>
    </row>
    <row r="111" spans="1:46" s="434" customFormat="1" ht="19.5">
      <c r="B111" s="487" t="s">
        <v>260</v>
      </c>
      <c r="J111" s="458"/>
    </row>
    <row r="112" spans="1:46" s="434" customFormat="1" ht="19.5">
      <c r="B112" s="433" t="s">
        <v>261</v>
      </c>
      <c r="J112" s="458"/>
    </row>
    <row r="113" spans="2:10" s="435" customFormat="1" ht="19.5">
      <c r="J113" s="437"/>
    </row>
    <row r="114" spans="2:10" s="435" customFormat="1" ht="19.5">
      <c r="B114" s="433" t="s">
        <v>262</v>
      </c>
      <c r="J114" s="437"/>
    </row>
    <row r="115" spans="2:10" s="435" customFormat="1" ht="19.5">
      <c r="J115" s="437"/>
    </row>
    <row r="116" spans="2:10" s="435" customFormat="1" ht="19.5">
      <c r="J116" s="437"/>
    </row>
    <row r="117" spans="2:10" s="435" customFormat="1" ht="19.5">
      <c r="J117" s="437"/>
    </row>
    <row r="118" spans="2:10" s="435" customFormat="1" ht="19.5">
      <c r="J118" s="437"/>
    </row>
    <row r="119" spans="2:10" s="435" customFormat="1" ht="19.5">
      <c r="J119" s="437"/>
    </row>
    <row r="120" spans="2:10" s="435" customFormat="1" ht="19.5">
      <c r="J120" s="437"/>
    </row>
    <row r="121" spans="2:10" s="435" customFormat="1" ht="19.5">
      <c r="J121" s="437"/>
    </row>
    <row r="122" spans="2:10" s="435" customFormat="1" ht="19.5">
      <c r="J122" s="437"/>
    </row>
    <row r="123" spans="2:10" s="435" customFormat="1" ht="19.5">
      <c r="J123" s="437"/>
    </row>
    <row r="124" spans="2:10" s="435" customFormat="1" ht="19.5">
      <c r="J124" s="437"/>
    </row>
  </sheetData>
  <mergeCells count="4">
    <mergeCell ref="B66:P66"/>
    <mergeCell ref="D1:M1"/>
    <mergeCell ref="B7:F7"/>
    <mergeCell ref="B38:F38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69" fitToHeight="0" orientation="landscape" r:id="rId1"/>
  <rowBreaks count="1" manualBreakCount="1">
    <brk id="70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="130" zoomScaleNormal="130" zoomScaleSheetLayoutView="100" workbookViewId="0">
      <selection activeCell="A6" sqref="A6:E6"/>
    </sheetView>
  </sheetViews>
  <sheetFormatPr defaultColWidth="12" defaultRowHeight="11.25"/>
  <cols>
    <col min="1" max="1" width="10.1640625" customWidth="1"/>
    <col min="2" max="2" width="14.1640625" bestFit="1" customWidth="1"/>
    <col min="4" max="5" width="21" customWidth="1"/>
    <col min="6" max="6" width="18" customWidth="1"/>
    <col min="7" max="7" width="20.83203125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27" t="s">
        <v>112</v>
      </c>
      <c r="D1" s="527"/>
      <c r="E1" s="527"/>
      <c r="F1" s="527"/>
      <c r="G1" s="527"/>
      <c r="H1" s="527"/>
      <c r="I1" s="109" t="str">
        <f>'TECHNICAL SHEET GARMENT'!J1</f>
        <v>WINTER 2018/19</v>
      </c>
      <c r="J1" s="31"/>
      <c r="K1" s="31"/>
      <c r="L1" s="32"/>
    </row>
    <row r="2" spans="1:12" s="4" customFormat="1" ht="1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15" customHeight="1">
      <c r="A3" s="155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36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15" customHeight="1" thickBot="1">
      <c r="A4" s="116" t="s">
        <v>2</v>
      </c>
      <c r="B4" s="54">
        <f ca="1">'TECHNICAL SHEET GARMENT'!B4</f>
        <v>43119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9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6.5">
      <c r="A6" s="528"/>
      <c r="B6" s="521"/>
      <c r="C6" s="521"/>
      <c r="D6" s="521"/>
      <c r="E6" s="521"/>
      <c r="F6" s="40"/>
      <c r="G6" s="40"/>
      <c r="H6" s="40"/>
      <c r="I6" s="40"/>
      <c r="J6" s="40"/>
      <c r="K6" s="40"/>
      <c r="L6" s="47"/>
    </row>
    <row r="7" spans="1:12" s="1" customFormat="1" ht="16.5">
      <c r="A7" s="529"/>
      <c r="B7" s="530"/>
      <c r="C7" s="530"/>
      <c r="D7" s="530"/>
      <c r="E7" s="530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8"/>
    </row>
    <row r="40" spans="1:12" s="1" customForma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8"/>
    </row>
    <row r="41" spans="1:12" s="1" customForma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8"/>
    </row>
    <row r="42" spans="1:12" s="1" customForma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8"/>
    </row>
    <row r="43" spans="1:12" s="1" customFormat="1" ht="12" thickBot="1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1:12" s="1" customFormat="1"/>
    <row r="45" spans="1:12" s="1" customFormat="1"/>
  </sheetData>
  <mergeCells count="3">
    <mergeCell ref="C1:H1"/>
    <mergeCell ref="A6:E6"/>
    <mergeCell ref="A7:E7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zoomScale="50" zoomScaleNormal="50" zoomScaleSheetLayoutView="100" workbookViewId="0">
      <selection activeCell="S33" sqref="S33"/>
    </sheetView>
  </sheetViews>
  <sheetFormatPr defaultColWidth="12" defaultRowHeight="11.25"/>
  <cols>
    <col min="1" max="1" width="10.1640625" customWidth="1"/>
    <col min="2" max="2" width="14.1640625" bestFit="1" customWidth="1"/>
    <col min="4" max="5" width="21" customWidth="1"/>
    <col min="6" max="6" width="18" customWidth="1"/>
    <col min="7" max="7" width="30.1640625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27" t="s">
        <v>111</v>
      </c>
      <c r="D1" s="527"/>
      <c r="E1" s="527"/>
      <c r="F1" s="527"/>
      <c r="G1" s="527"/>
      <c r="H1" s="527"/>
      <c r="I1" s="109" t="str">
        <f>'TECHNICAL SHEET GARMENT'!J1</f>
        <v>WINTER 2018/19</v>
      </c>
      <c r="J1" s="31"/>
      <c r="K1" s="31"/>
      <c r="L1" s="32"/>
    </row>
    <row r="2" spans="1:12" s="4" customFormat="1" ht="1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15" customHeight="1">
      <c r="A3" s="115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36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15" customHeight="1" thickBot="1">
      <c r="A4" s="116" t="s">
        <v>2</v>
      </c>
      <c r="B4" s="54">
        <f ca="1">'TECHNICAL SHEET GARMENT'!B4</f>
        <v>43119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16.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6.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7"/>
    </row>
    <row r="7" spans="1:12" s="1" customForma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 t="s">
        <v>41</v>
      </c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8"/>
    </row>
    <row r="40" spans="1:12" s="1" customFormat="1" ht="70.5" customHeight="1" thickBot="1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</row>
    <row r="41" spans="1:12" s="1" customFormat="1"/>
  </sheetData>
  <mergeCells count="1">
    <mergeCell ref="C1:H1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view="pageBreakPreview" zoomScaleNormal="100" zoomScaleSheetLayoutView="100" workbookViewId="0">
      <selection activeCell="C1" sqref="C1:H1"/>
    </sheetView>
  </sheetViews>
  <sheetFormatPr defaultColWidth="12" defaultRowHeight="11.25"/>
  <cols>
    <col min="1" max="1" width="10.1640625" customWidth="1"/>
    <col min="2" max="2" width="14.1640625" bestFit="1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27" t="s">
        <v>70</v>
      </c>
      <c r="D1" s="527"/>
      <c r="E1" s="527"/>
      <c r="F1" s="527"/>
      <c r="G1" s="527"/>
      <c r="H1" s="527"/>
      <c r="I1" s="109" t="str">
        <f>'TECHNICAL SHEET GARMENT'!J1</f>
        <v>WINTER 2018/19</v>
      </c>
      <c r="J1" s="31"/>
      <c r="K1" s="31"/>
      <c r="L1" s="32"/>
    </row>
    <row r="2" spans="1:12" s="4" customFormat="1" ht="21.7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21.75" customHeight="1">
      <c r="A3" s="176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80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21.75" customHeight="1" thickBot="1">
      <c r="A4" s="116" t="s">
        <v>2</v>
      </c>
      <c r="B4" s="54">
        <f ca="1">'TECHNICAL SHEET GARMENT'!B4</f>
        <v>43119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16.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6.5">
      <c r="A6" s="39"/>
      <c r="B6" s="40"/>
      <c r="C6" s="181"/>
      <c r="D6" s="40"/>
      <c r="E6" s="40"/>
      <c r="F6" s="40"/>
      <c r="G6" s="40"/>
      <c r="H6" s="181"/>
      <c r="I6" s="40"/>
      <c r="J6" s="40"/>
      <c r="K6" s="40"/>
      <c r="L6" s="47"/>
    </row>
    <row r="7" spans="1:12" s="1" customForma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 ht="16.5">
      <c r="A30" s="41"/>
      <c r="B30" s="42"/>
      <c r="C30" s="42"/>
      <c r="D30" s="42"/>
      <c r="E30" s="42"/>
      <c r="F30" s="531"/>
      <c r="G30" s="531"/>
      <c r="H30" s="42"/>
      <c r="I30" s="531"/>
      <c r="J30" s="531"/>
      <c r="K30" s="42"/>
      <c r="L30" s="48"/>
    </row>
    <row r="31" spans="1:12" s="1" customFormat="1" ht="16.5">
      <c r="A31" s="41"/>
      <c r="B31" s="42"/>
      <c r="C31" s="42"/>
      <c r="D31" s="42"/>
      <c r="E31" s="42"/>
      <c r="F31" s="42"/>
      <c r="G31" s="42"/>
      <c r="H31" s="181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 ht="70.5" customHeight="1" thickBot="1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</row>
    <row r="40" spans="1:12" s="1" customFormat="1"/>
  </sheetData>
  <mergeCells count="3">
    <mergeCell ref="C1:H1"/>
    <mergeCell ref="F30:G30"/>
    <mergeCell ref="I30:J30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view="pageBreakPreview" zoomScale="80" zoomScaleNormal="70" zoomScaleSheetLayoutView="80" workbookViewId="0">
      <selection activeCell="A5" sqref="A5:L37"/>
    </sheetView>
  </sheetViews>
  <sheetFormatPr defaultColWidth="12" defaultRowHeight="11.25"/>
  <sheetData>
    <row r="1" spans="1:12" ht="28.5" thickBot="1">
      <c r="A1" s="34"/>
      <c r="B1" s="31"/>
      <c r="C1" s="527" t="s">
        <v>226</v>
      </c>
      <c r="D1" s="527"/>
      <c r="E1" s="527"/>
      <c r="F1" s="527"/>
      <c r="G1" s="527"/>
      <c r="H1" s="527"/>
      <c r="I1" s="109" t="str">
        <f>'TECHNICAL SHEET GARMENT'!J1</f>
        <v>WINTER 2018/19</v>
      </c>
      <c r="J1" s="31"/>
      <c r="K1" s="31"/>
      <c r="L1" s="32"/>
    </row>
    <row r="2" spans="1:12" ht="18.7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K2" s="4"/>
      <c r="L2" s="60"/>
    </row>
    <row r="3" spans="1:12" ht="12" customHeight="1">
      <c r="A3" s="176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80" t="str">
        <f>'TECHNICAL SHEET GARMENT'!J3</f>
        <v>DEVELOPPER</v>
      </c>
      <c r="J3" s="3"/>
      <c r="K3" s="110" t="str">
        <f>'TECHNICAL SHEET GARMENT'!L3</f>
        <v>Marjorie</v>
      </c>
      <c r="L3" s="53"/>
    </row>
    <row r="4" spans="1:12" ht="12.75" customHeight="1" thickBot="1">
      <c r="A4" s="116" t="s">
        <v>2</v>
      </c>
      <c r="B4" s="54">
        <f ca="1">'TECHNICAL SHEET GARMENT'!B4</f>
        <v>43119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ht="15.75" customHeight="1">
      <c r="A5" s="532" t="s">
        <v>41</v>
      </c>
      <c r="B5" s="533"/>
      <c r="C5" s="533"/>
      <c r="D5" s="533"/>
      <c r="E5" s="533"/>
      <c r="F5" s="533"/>
      <c r="G5" s="533"/>
      <c r="H5" s="533"/>
      <c r="I5" s="533"/>
      <c r="J5" s="533"/>
      <c r="K5" s="533"/>
      <c r="L5" s="534"/>
    </row>
    <row r="6" spans="1:12" ht="15.75" customHeight="1">
      <c r="A6" s="535"/>
      <c r="B6" s="536"/>
      <c r="C6" s="536"/>
      <c r="D6" s="536"/>
      <c r="E6" s="536"/>
      <c r="F6" s="536"/>
      <c r="G6" s="536"/>
      <c r="H6" s="536"/>
      <c r="I6" s="536"/>
      <c r="J6" s="536"/>
      <c r="K6" s="536"/>
      <c r="L6" s="537"/>
    </row>
    <row r="7" spans="1:12">
      <c r="A7" s="535"/>
      <c r="B7" s="536"/>
      <c r="C7" s="536"/>
      <c r="D7" s="536"/>
      <c r="E7" s="536"/>
      <c r="F7" s="536"/>
      <c r="G7" s="536"/>
      <c r="H7" s="536"/>
      <c r="I7" s="536"/>
      <c r="J7" s="536"/>
      <c r="K7" s="536"/>
      <c r="L7" s="537"/>
    </row>
    <row r="8" spans="1:12">
      <c r="A8" s="535"/>
      <c r="B8" s="536"/>
      <c r="C8" s="536"/>
      <c r="D8" s="536"/>
      <c r="E8" s="536"/>
      <c r="F8" s="536"/>
      <c r="G8" s="536"/>
      <c r="H8" s="536"/>
      <c r="I8" s="536"/>
      <c r="J8" s="536"/>
      <c r="K8" s="536"/>
      <c r="L8" s="537"/>
    </row>
    <row r="9" spans="1:12">
      <c r="A9" s="535"/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7"/>
    </row>
    <row r="10" spans="1:12">
      <c r="A10" s="535"/>
      <c r="B10" s="536"/>
      <c r="C10" s="536"/>
      <c r="D10" s="536"/>
      <c r="E10" s="536"/>
      <c r="F10" s="536"/>
      <c r="G10" s="536"/>
      <c r="H10" s="536"/>
      <c r="I10" s="536"/>
      <c r="J10" s="536"/>
      <c r="K10" s="536"/>
      <c r="L10" s="537"/>
    </row>
    <row r="11" spans="1:12">
      <c r="A11" s="535"/>
      <c r="B11" s="536"/>
      <c r="C11" s="536"/>
      <c r="D11" s="536"/>
      <c r="E11" s="536"/>
      <c r="F11" s="536"/>
      <c r="G11" s="536"/>
      <c r="H11" s="536"/>
      <c r="I11" s="536"/>
      <c r="J11" s="536"/>
      <c r="K11" s="536"/>
      <c r="L11" s="537"/>
    </row>
    <row r="12" spans="1:12">
      <c r="A12" s="535"/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7"/>
    </row>
    <row r="13" spans="1:12">
      <c r="A13" s="535"/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7"/>
    </row>
    <row r="14" spans="1:12">
      <c r="A14" s="535"/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7"/>
    </row>
    <row r="15" spans="1:12">
      <c r="A15" s="535"/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7"/>
    </row>
    <row r="16" spans="1:12">
      <c r="A16" s="535"/>
      <c r="B16" s="536"/>
      <c r="C16" s="536"/>
      <c r="D16" s="536"/>
      <c r="E16" s="536"/>
      <c r="F16" s="536"/>
      <c r="G16" s="536"/>
      <c r="H16" s="536"/>
      <c r="I16" s="536"/>
      <c r="J16" s="536"/>
      <c r="K16" s="536"/>
      <c r="L16" s="537"/>
    </row>
    <row r="17" spans="1:12">
      <c r="A17" s="535"/>
      <c r="B17" s="536"/>
      <c r="C17" s="536"/>
      <c r="D17" s="536"/>
      <c r="E17" s="536"/>
      <c r="F17" s="536"/>
      <c r="G17" s="536"/>
      <c r="H17" s="536"/>
      <c r="I17" s="536"/>
      <c r="J17" s="536"/>
      <c r="K17" s="536"/>
      <c r="L17" s="537"/>
    </row>
    <row r="18" spans="1:12">
      <c r="A18" s="535"/>
      <c r="B18" s="536"/>
      <c r="C18" s="536"/>
      <c r="D18" s="536"/>
      <c r="E18" s="536"/>
      <c r="F18" s="536"/>
      <c r="G18" s="536"/>
      <c r="H18" s="536"/>
      <c r="I18" s="536"/>
      <c r="J18" s="536"/>
      <c r="K18" s="536"/>
      <c r="L18" s="537"/>
    </row>
    <row r="19" spans="1:12">
      <c r="A19" s="535"/>
      <c r="B19" s="536"/>
      <c r="C19" s="536"/>
      <c r="D19" s="536"/>
      <c r="E19" s="536"/>
      <c r="F19" s="536"/>
      <c r="G19" s="536"/>
      <c r="H19" s="536"/>
      <c r="I19" s="536"/>
      <c r="J19" s="536"/>
      <c r="K19" s="536"/>
      <c r="L19" s="537"/>
    </row>
    <row r="20" spans="1:12">
      <c r="A20" s="535"/>
      <c r="B20" s="536"/>
      <c r="C20" s="536"/>
      <c r="D20" s="536"/>
      <c r="E20" s="536"/>
      <c r="F20" s="536"/>
      <c r="G20" s="536"/>
      <c r="H20" s="536"/>
      <c r="I20" s="536"/>
      <c r="J20" s="536"/>
      <c r="K20" s="536"/>
      <c r="L20" s="537"/>
    </row>
    <row r="21" spans="1:12">
      <c r="A21" s="535"/>
      <c r="B21" s="536"/>
      <c r="C21" s="536"/>
      <c r="D21" s="536"/>
      <c r="E21" s="536"/>
      <c r="F21" s="536"/>
      <c r="G21" s="536"/>
      <c r="H21" s="536"/>
      <c r="I21" s="536"/>
      <c r="J21" s="536"/>
      <c r="K21" s="536"/>
      <c r="L21" s="537"/>
    </row>
    <row r="22" spans="1:12">
      <c r="A22" s="535"/>
      <c r="B22" s="536"/>
      <c r="C22" s="536"/>
      <c r="D22" s="536"/>
      <c r="E22" s="536"/>
      <c r="F22" s="536"/>
      <c r="G22" s="536"/>
      <c r="H22" s="536"/>
      <c r="I22" s="536"/>
      <c r="J22" s="536"/>
      <c r="K22" s="536"/>
      <c r="L22" s="537"/>
    </row>
    <row r="23" spans="1:12">
      <c r="A23" s="535"/>
      <c r="B23" s="536"/>
      <c r="C23" s="536"/>
      <c r="D23" s="536"/>
      <c r="E23" s="536"/>
      <c r="F23" s="536"/>
      <c r="G23" s="536"/>
      <c r="H23" s="536"/>
      <c r="I23" s="536"/>
      <c r="J23" s="536"/>
      <c r="K23" s="536"/>
      <c r="L23" s="537"/>
    </row>
    <row r="24" spans="1:12">
      <c r="A24" s="535"/>
      <c r="B24" s="536"/>
      <c r="C24" s="536"/>
      <c r="D24" s="536"/>
      <c r="E24" s="536"/>
      <c r="F24" s="536"/>
      <c r="G24" s="536"/>
      <c r="H24" s="536"/>
      <c r="I24" s="536"/>
      <c r="J24" s="536"/>
      <c r="K24" s="536"/>
      <c r="L24" s="537"/>
    </row>
    <row r="25" spans="1:12">
      <c r="A25" s="535"/>
      <c r="B25" s="536"/>
      <c r="C25" s="536"/>
      <c r="D25" s="536"/>
      <c r="E25" s="536"/>
      <c r="F25" s="536"/>
      <c r="G25" s="536"/>
      <c r="H25" s="536"/>
      <c r="I25" s="536"/>
      <c r="J25" s="536"/>
      <c r="K25" s="536"/>
      <c r="L25" s="537"/>
    </row>
    <row r="26" spans="1:12">
      <c r="A26" s="535"/>
      <c r="B26" s="536"/>
      <c r="C26" s="536"/>
      <c r="D26" s="536"/>
      <c r="E26" s="536"/>
      <c r="F26" s="536"/>
      <c r="G26" s="536"/>
      <c r="H26" s="536"/>
      <c r="I26" s="536"/>
      <c r="J26" s="536"/>
      <c r="K26" s="536"/>
      <c r="L26" s="537"/>
    </row>
    <row r="27" spans="1:12">
      <c r="A27" s="535"/>
      <c r="B27" s="536"/>
      <c r="C27" s="536"/>
      <c r="D27" s="536"/>
      <c r="E27" s="536"/>
      <c r="F27" s="536"/>
      <c r="G27" s="536"/>
      <c r="H27" s="536"/>
      <c r="I27" s="536"/>
      <c r="J27" s="536"/>
      <c r="K27" s="536"/>
      <c r="L27" s="537"/>
    </row>
    <row r="28" spans="1:12">
      <c r="A28" s="535"/>
      <c r="B28" s="536"/>
      <c r="C28" s="536"/>
      <c r="D28" s="536"/>
      <c r="E28" s="536"/>
      <c r="F28" s="536"/>
      <c r="G28" s="536"/>
      <c r="H28" s="536"/>
      <c r="I28" s="536"/>
      <c r="J28" s="536"/>
      <c r="K28" s="536"/>
      <c r="L28" s="537"/>
    </row>
    <row r="29" spans="1:12">
      <c r="A29" s="535"/>
      <c r="B29" s="536"/>
      <c r="C29" s="536"/>
      <c r="D29" s="536"/>
      <c r="E29" s="536"/>
      <c r="F29" s="536"/>
      <c r="G29" s="536"/>
      <c r="H29" s="536"/>
      <c r="I29" s="536"/>
      <c r="J29" s="536"/>
      <c r="K29" s="536"/>
      <c r="L29" s="537"/>
    </row>
    <row r="30" spans="1:12">
      <c r="A30" s="535"/>
      <c r="B30" s="536"/>
      <c r="C30" s="536"/>
      <c r="D30" s="536"/>
      <c r="E30" s="536"/>
      <c r="F30" s="536"/>
      <c r="G30" s="536"/>
      <c r="H30" s="536"/>
      <c r="I30" s="536"/>
      <c r="J30" s="536"/>
      <c r="K30" s="536"/>
      <c r="L30" s="537"/>
    </row>
    <row r="31" spans="1:12">
      <c r="A31" s="535"/>
      <c r="B31" s="536"/>
      <c r="C31" s="536"/>
      <c r="D31" s="536"/>
      <c r="E31" s="536"/>
      <c r="F31" s="536"/>
      <c r="G31" s="536"/>
      <c r="H31" s="536"/>
      <c r="I31" s="536"/>
      <c r="J31" s="536"/>
      <c r="K31" s="536"/>
      <c r="L31" s="537"/>
    </row>
    <row r="32" spans="1:12">
      <c r="A32" s="535"/>
      <c r="B32" s="536"/>
      <c r="C32" s="536"/>
      <c r="D32" s="536"/>
      <c r="E32" s="536"/>
      <c r="F32" s="536"/>
      <c r="G32" s="536"/>
      <c r="H32" s="536"/>
      <c r="I32" s="536"/>
      <c r="J32" s="536"/>
      <c r="K32" s="536"/>
      <c r="L32" s="537"/>
    </row>
    <row r="33" spans="1:13">
      <c r="A33" s="535"/>
      <c r="B33" s="536"/>
      <c r="C33" s="536"/>
      <c r="D33" s="536"/>
      <c r="E33" s="536"/>
      <c r="F33" s="536"/>
      <c r="G33" s="536"/>
      <c r="H33" s="536"/>
      <c r="I33" s="536"/>
      <c r="J33" s="536"/>
      <c r="K33" s="536"/>
      <c r="L33" s="537"/>
    </row>
    <row r="34" spans="1:13">
      <c r="A34" s="535"/>
      <c r="B34" s="536"/>
      <c r="C34" s="536"/>
      <c r="D34" s="536"/>
      <c r="E34" s="536"/>
      <c r="F34" s="536"/>
      <c r="G34" s="536"/>
      <c r="H34" s="536"/>
      <c r="I34" s="536"/>
      <c r="J34" s="536"/>
      <c r="K34" s="536"/>
      <c r="L34" s="537"/>
    </row>
    <row r="35" spans="1:13">
      <c r="A35" s="535"/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L35" s="537"/>
    </row>
    <row r="36" spans="1:13">
      <c r="A36" s="535"/>
      <c r="B36" s="536"/>
      <c r="C36" s="536"/>
      <c r="D36" s="536"/>
      <c r="E36" s="536"/>
      <c r="F36" s="536"/>
      <c r="G36" s="536"/>
      <c r="H36" s="536"/>
      <c r="I36" s="536"/>
      <c r="J36" s="536"/>
      <c r="K36" s="536"/>
      <c r="L36" s="537"/>
    </row>
    <row r="37" spans="1:13">
      <c r="A37" s="535"/>
      <c r="B37" s="536"/>
      <c r="C37" s="536"/>
      <c r="D37" s="536"/>
      <c r="E37" s="536"/>
      <c r="F37" s="536"/>
      <c r="G37" s="536"/>
      <c r="H37" s="536"/>
      <c r="I37" s="536"/>
      <c r="J37" s="536"/>
      <c r="K37" s="536"/>
      <c r="L37" s="537"/>
    </row>
    <row r="38" spans="1:1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22"/>
    </row>
    <row r="39" spans="1:1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22"/>
    </row>
    <row r="40" spans="1:1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22"/>
    </row>
    <row r="41" spans="1:1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</sheetData>
  <mergeCells count="2">
    <mergeCell ref="C1:H1"/>
    <mergeCell ref="A5:L37"/>
  </mergeCells>
  <phoneticPr fontId="78" type="noConversion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showGridLines="0" view="pageBreakPreview" zoomScale="90" zoomScaleNormal="70" zoomScaleSheetLayoutView="90" workbookViewId="0">
      <selection activeCell="D34" sqref="D34"/>
    </sheetView>
  </sheetViews>
  <sheetFormatPr defaultColWidth="12" defaultRowHeight="11.25"/>
  <cols>
    <col min="1" max="1" width="12.33203125" style="1" customWidth="1"/>
    <col min="2" max="2" width="22" style="1" customWidth="1"/>
    <col min="3" max="3" width="25.1640625" style="1" customWidth="1"/>
    <col min="4" max="5" width="17.83203125" style="1" customWidth="1"/>
    <col min="6" max="6" width="36" customWidth="1"/>
    <col min="7" max="7" width="11.33203125" customWidth="1"/>
    <col min="8" max="11" width="31.6640625" style="24" customWidth="1"/>
    <col min="12" max="17" width="9.1640625" customWidth="1"/>
    <col min="18" max="19" width="7.6640625" customWidth="1"/>
  </cols>
  <sheetData>
    <row r="1" spans="1:23" s="1" customFormat="1" ht="43.5" customHeight="1">
      <c r="A1" s="62"/>
      <c r="B1" s="63"/>
      <c r="C1" s="523" t="s">
        <v>4</v>
      </c>
      <c r="D1" s="523"/>
      <c r="E1" s="523"/>
      <c r="F1" s="523"/>
      <c r="G1" s="523"/>
      <c r="H1" s="523"/>
      <c r="I1" s="523"/>
      <c r="J1" s="523"/>
      <c r="K1" s="523"/>
      <c r="L1" s="64" t="str">
        <f>'TECHNICAL SHEET GARMENT'!J1</f>
        <v>WINTER 2018/19</v>
      </c>
      <c r="M1" s="63"/>
      <c r="N1" s="63"/>
      <c r="O1" s="63"/>
      <c r="P1" s="63"/>
      <c r="Q1" s="65"/>
    </row>
    <row r="2" spans="1:23" s="4" customFormat="1" ht="21" customHeight="1">
      <c r="A2" s="190" t="str">
        <f>'TECHNICAL SHEET GARMENT'!A2</f>
        <v>LFV11422</v>
      </c>
      <c r="B2" s="67"/>
      <c r="C2" s="66"/>
      <c r="D2" s="551" t="str">
        <f>'TECHNICAL SHEET GARMENT'!C2</f>
        <v>WONDER WARM JKT</v>
      </c>
      <c r="E2" s="551"/>
      <c r="F2" s="551"/>
      <c r="G2" s="551"/>
      <c r="H2" s="551"/>
      <c r="I2" s="551"/>
      <c r="J2" s="551"/>
      <c r="K2" s="81"/>
      <c r="L2" s="66" t="s">
        <v>3</v>
      </c>
      <c r="M2" s="74" t="str">
        <f>'TECHNICAL SHEET GARMENT'!K2</f>
        <v>V1 BULK</v>
      </c>
      <c r="N2" s="66"/>
      <c r="O2" s="66"/>
      <c r="P2" s="66"/>
      <c r="Q2" s="68"/>
    </row>
    <row r="3" spans="1:23" s="3" customFormat="1" ht="21" customHeight="1">
      <c r="A3" s="191" t="s">
        <v>1</v>
      </c>
      <c r="B3" s="82"/>
      <c r="C3" s="70" t="str">
        <f>'TECHNICAL SHEET GARMENT'!C3</f>
        <v>MEN CHUEN / PTB-239-11B - CAROLTEX / 8093LDF3</v>
      </c>
      <c r="D3" s="69"/>
      <c r="E3" s="76"/>
      <c r="F3" s="69"/>
      <c r="G3" s="69"/>
      <c r="H3" s="83"/>
      <c r="I3" s="84"/>
      <c r="J3" s="83"/>
      <c r="K3" s="83"/>
      <c r="L3" s="69" t="s">
        <v>13</v>
      </c>
      <c r="M3" s="76"/>
      <c r="N3" s="110"/>
      <c r="O3" s="110" t="str">
        <f>'TECHNICAL SHEET GARMENT'!L3</f>
        <v>Marjorie</v>
      </c>
      <c r="P3" s="110"/>
      <c r="Q3" s="79"/>
    </row>
    <row r="4" spans="1:23" s="3" customFormat="1" ht="21" customHeight="1" thickBot="1">
      <c r="A4" s="244" t="s">
        <v>2</v>
      </c>
      <c r="B4" s="245">
        <f ca="1">'TECHNICAL SHEET GARMENT'!B4</f>
        <v>43119</v>
      </c>
      <c r="C4" s="246"/>
      <c r="D4" s="246"/>
      <c r="E4" s="242"/>
      <c r="F4" s="242"/>
      <c r="G4" s="242"/>
      <c r="H4" s="243"/>
      <c r="I4" s="247"/>
      <c r="J4" s="243"/>
      <c r="K4" s="243"/>
      <c r="L4" s="248" t="str">
        <f>'TECHNICAL SHEET GARMENT'!J4</f>
        <v xml:space="preserve">SUPPLIER : </v>
      </c>
      <c r="M4" s="246"/>
      <c r="N4" s="249"/>
      <c r="O4" s="249" t="str">
        <f>'TECHNICAL SHEET GARMENT'!L4</f>
        <v>PRIMA CHANNEL</v>
      </c>
      <c r="P4" s="249"/>
      <c r="Q4" s="250"/>
    </row>
    <row r="5" spans="1:23" s="2" customFormat="1" ht="43.5" customHeight="1" thickBot="1">
      <c r="A5" s="240" t="s">
        <v>62</v>
      </c>
      <c r="B5" s="256"/>
      <c r="C5" s="257"/>
      <c r="D5" s="257"/>
      <c r="E5" s="322" t="s">
        <v>55</v>
      </c>
      <c r="F5" s="257"/>
      <c r="G5" s="257"/>
      <c r="H5" s="258" t="s">
        <v>225</v>
      </c>
      <c r="I5" s="258" t="s">
        <v>227</v>
      </c>
      <c r="J5" s="258" t="s">
        <v>221</v>
      </c>
      <c r="K5" s="258"/>
      <c r="L5" s="259"/>
      <c r="M5" s="260"/>
      <c r="N5" s="257"/>
      <c r="O5" s="257"/>
      <c r="P5" s="257"/>
      <c r="Q5" s="261"/>
      <c r="R5" s="14"/>
      <c r="S5" s="15"/>
      <c r="T5" s="15"/>
      <c r="U5" s="16"/>
      <c r="V5" s="16"/>
      <c r="W5" s="16"/>
    </row>
    <row r="6" spans="1:23" s="99" customFormat="1" ht="54" customHeight="1">
      <c r="A6" s="538" t="s">
        <v>117</v>
      </c>
      <c r="B6" s="539"/>
      <c r="C6" s="539"/>
      <c r="D6" s="539"/>
      <c r="E6" s="313" t="s">
        <v>91</v>
      </c>
      <c r="F6" s="266" t="s">
        <v>125</v>
      </c>
      <c r="G6" s="267"/>
      <c r="H6" s="323" t="s">
        <v>222</v>
      </c>
      <c r="I6" s="323" t="s">
        <v>224</v>
      </c>
      <c r="J6" s="252" t="s">
        <v>223</v>
      </c>
      <c r="K6" s="154"/>
      <c r="L6" s="253"/>
      <c r="M6" s="253"/>
      <c r="N6" s="253"/>
      <c r="O6" s="254"/>
      <c r="P6" s="254"/>
      <c r="Q6" s="255"/>
      <c r="R6" s="98"/>
      <c r="S6" s="13"/>
      <c r="T6" s="13"/>
      <c r="U6" s="9"/>
      <c r="V6" s="9"/>
      <c r="W6" s="9"/>
    </row>
    <row r="7" spans="1:23" s="99" customFormat="1" ht="54" customHeight="1">
      <c r="A7" s="538" t="s">
        <v>190</v>
      </c>
      <c r="B7" s="539"/>
      <c r="C7" s="539"/>
      <c r="D7" s="539"/>
      <c r="E7" s="313" t="s">
        <v>170</v>
      </c>
      <c r="F7" s="545" t="s">
        <v>191</v>
      </c>
      <c r="G7" s="546"/>
      <c r="H7" s="252" t="s">
        <v>228</v>
      </c>
      <c r="I7" s="252" t="s">
        <v>237</v>
      </c>
      <c r="J7" s="252" t="s">
        <v>236</v>
      </c>
      <c r="K7" s="154"/>
      <c r="L7" s="253"/>
      <c r="M7" s="253"/>
      <c r="N7" s="253"/>
      <c r="O7" s="254"/>
      <c r="P7" s="254"/>
      <c r="Q7" s="255"/>
      <c r="R7" s="98"/>
      <c r="S7" s="13"/>
      <c r="T7" s="13"/>
      <c r="U7" s="9"/>
      <c r="V7" s="9"/>
      <c r="W7" s="9"/>
    </row>
    <row r="8" spans="1:23" s="99" customFormat="1" ht="54" customHeight="1">
      <c r="A8" s="538" t="s">
        <v>171</v>
      </c>
      <c r="B8" s="539"/>
      <c r="C8" s="539"/>
      <c r="D8" s="539"/>
      <c r="E8" s="313" t="s">
        <v>43</v>
      </c>
      <c r="F8" s="420" t="s">
        <v>173</v>
      </c>
      <c r="G8" s="421"/>
      <c r="H8" s="251" t="s">
        <v>172</v>
      </c>
      <c r="I8" s="429" t="s">
        <v>172</v>
      </c>
      <c r="J8" s="429" t="s">
        <v>172</v>
      </c>
      <c r="K8" s="430"/>
      <c r="L8" s="253"/>
      <c r="M8" s="253"/>
      <c r="N8" s="254"/>
      <c r="O8" s="254"/>
      <c r="P8" s="254"/>
      <c r="Q8" s="255"/>
      <c r="R8" s="98"/>
      <c r="S8" s="13"/>
      <c r="T8" s="13"/>
      <c r="U8" s="9"/>
      <c r="V8" s="9"/>
      <c r="W8" s="9"/>
    </row>
    <row r="9" spans="1:23" s="99" customFormat="1" ht="54" customHeight="1">
      <c r="A9" s="547" t="s">
        <v>57</v>
      </c>
      <c r="B9" s="548"/>
      <c r="C9" s="548"/>
      <c r="D9" s="549"/>
      <c r="E9" s="241" t="s">
        <v>43</v>
      </c>
      <c r="F9" s="543" t="s">
        <v>92</v>
      </c>
      <c r="G9" s="544"/>
      <c r="H9" s="184" t="s">
        <v>129</v>
      </c>
      <c r="I9" s="184" t="s">
        <v>129</v>
      </c>
      <c r="J9" s="184" t="s">
        <v>129</v>
      </c>
      <c r="K9" s="149"/>
      <c r="L9" s="97"/>
      <c r="M9" s="97"/>
      <c r="N9" s="104"/>
      <c r="O9" s="104"/>
      <c r="P9" s="104"/>
      <c r="Q9" s="192"/>
      <c r="R9" s="9"/>
      <c r="S9" s="9"/>
      <c r="T9" s="9"/>
      <c r="U9" s="9"/>
      <c r="V9" s="9"/>
    </row>
    <row r="10" spans="1:23" s="2" customFormat="1" ht="24.75" customHeight="1">
      <c r="A10" s="540" t="s">
        <v>63</v>
      </c>
      <c r="B10" s="541"/>
      <c r="C10" s="541"/>
      <c r="D10" s="541"/>
      <c r="E10" s="541"/>
      <c r="F10" s="541"/>
      <c r="G10" s="541"/>
      <c r="H10" s="552"/>
      <c r="I10" s="552"/>
      <c r="J10" s="552"/>
      <c r="K10" s="541"/>
      <c r="L10" s="541"/>
      <c r="M10" s="541"/>
      <c r="N10" s="541"/>
      <c r="O10" s="541"/>
      <c r="P10" s="541"/>
      <c r="Q10" s="542"/>
      <c r="R10" s="17"/>
      <c r="S10" s="16"/>
      <c r="T10" s="16"/>
      <c r="U10" s="16"/>
      <c r="V10" s="16"/>
      <c r="W10" s="16"/>
    </row>
    <row r="11" spans="1:23" s="2" customFormat="1" ht="39" customHeight="1">
      <c r="A11" s="193"/>
      <c r="B11" s="101" t="s">
        <v>5</v>
      </c>
      <c r="C11" s="187"/>
      <c r="D11" s="188" t="s">
        <v>56</v>
      </c>
      <c r="E11" s="178" t="s">
        <v>55</v>
      </c>
      <c r="F11" s="19" t="s">
        <v>12</v>
      </c>
      <c r="G11" s="189" t="s">
        <v>7</v>
      </c>
      <c r="H11" s="273" t="str">
        <f>H5</f>
        <v>CARBONE GREY
8280</v>
      </c>
      <c r="I11" s="273" t="str">
        <f>I5</f>
        <v>ECLIPSE BLUE
8598</v>
      </c>
      <c r="J11" s="273" t="str">
        <f>J5</f>
        <v>BLACK
0247</v>
      </c>
      <c r="K11" s="178"/>
      <c r="L11" s="19" t="s">
        <v>118</v>
      </c>
      <c r="M11" s="19" t="s">
        <v>8</v>
      </c>
      <c r="N11" s="20" t="s">
        <v>9</v>
      </c>
      <c r="O11" s="19" t="s">
        <v>10</v>
      </c>
      <c r="P11" s="19" t="s">
        <v>11</v>
      </c>
      <c r="Q11" s="194" t="s">
        <v>22</v>
      </c>
      <c r="T11" s="18"/>
      <c r="U11" s="573"/>
      <c r="V11" s="573"/>
      <c r="W11" s="573"/>
    </row>
    <row r="12" spans="1:23" s="96" customFormat="1" ht="87.75" customHeight="1">
      <c r="A12" s="578" t="s">
        <v>102</v>
      </c>
      <c r="B12" s="579"/>
      <c r="C12" s="580"/>
      <c r="D12" s="150"/>
      <c r="E12" s="150" t="s">
        <v>103</v>
      </c>
      <c r="F12" s="140" t="s">
        <v>42</v>
      </c>
      <c r="G12" s="173">
        <v>1</v>
      </c>
      <c r="H12" s="271" t="s">
        <v>229</v>
      </c>
      <c r="I12" s="272" t="s">
        <v>230</v>
      </c>
      <c r="J12" s="272" t="s">
        <v>231</v>
      </c>
      <c r="K12" s="150"/>
      <c r="L12" s="95"/>
      <c r="M12" s="95"/>
      <c r="N12" s="158"/>
      <c r="O12" s="95"/>
      <c r="P12" s="179"/>
      <c r="Q12" s="195"/>
    </row>
    <row r="13" spans="1:23" s="96" customFormat="1" ht="69.75" customHeight="1">
      <c r="A13" s="581" t="s">
        <v>75</v>
      </c>
      <c r="B13" s="582"/>
      <c r="C13" s="583"/>
      <c r="D13" s="150"/>
      <c r="E13" s="174" t="s">
        <v>44</v>
      </c>
      <c r="F13" s="148" t="s">
        <v>128</v>
      </c>
      <c r="G13" s="151">
        <v>2</v>
      </c>
      <c r="H13" s="272" t="s">
        <v>230</v>
      </c>
      <c r="I13" s="272" t="s">
        <v>230</v>
      </c>
      <c r="J13" s="272" t="s">
        <v>231</v>
      </c>
      <c r="K13" s="150"/>
      <c r="L13" s="95"/>
      <c r="M13" s="95"/>
      <c r="N13" s="158"/>
      <c r="O13" s="95"/>
      <c r="P13" s="179"/>
      <c r="Q13" s="195"/>
    </row>
    <row r="14" spans="1:23" s="96" customFormat="1" ht="69.75" customHeight="1">
      <c r="A14" s="581" t="s">
        <v>75</v>
      </c>
      <c r="B14" s="582"/>
      <c r="C14" s="583"/>
      <c r="D14" s="150"/>
      <c r="E14" s="174" t="s">
        <v>44</v>
      </c>
      <c r="F14" s="148" t="s">
        <v>192</v>
      </c>
      <c r="G14" s="173">
        <v>1</v>
      </c>
      <c r="H14" s="272" t="s">
        <v>230</v>
      </c>
      <c r="I14" s="272" t="s">
        <v>230</v>
      </c>
      <c r="J14" s="272" t="s">
        <v>231</v>
      </c>
      <c r="K14" s="270"/>
      <c r="L14" s="95"/>
      <c r="M14" s="95"/>
      <c r="N14" s="274"/>
      <c r="O14" s="95"/>
      <c r="P14" s="179"/>
      <c r="Q14" s="195"/>
    </row>
    <row r="15" spans="1:23" s="96" customFormat="1" ht="73.5" customHeight="1">
      <c r="A15" s="550" t="s">
        <v>104</v>
      </c>
      <c r="B15" s="550"/>
      <c r="C15" s="550"/>
      <c r="D15" s="310" t="s">
        <v>105</v>
      </c>
      <c r="E15" s="150" t="s">
        <v>106</v>
      </c>
      <c r="F15" s="148" t="s">
        <v>178</v>
      </c>
      <c r="G15" s="173">
        <v>3</v>
      </c>
      <c r="H15" s="262" t="s">
        <v>130</v>
      </c>
      <c r="I15" s="170" t="s">
        <v>130</v>
      </c>
      <c r="J15" s="447" t="s">
        <v>232</v>
      </c>
      <c r="K15" s="170"/>
      <c r="L15" s="95"/>
      <c r="M15" s="95"/>
      <c r="N15" s="105"/>
      <c r="O15" s="95"/>
      <c r="P15" s="179"/>
      <c r="Q15" s="195"/>
    </row>
    <row r="16" spans="1:23" s="96" customFormat="1" ht="84" customHeight="1">
      <c r="A16" s="550" t="s">
        <v>104</v>
      </c>
      <c r="B16" s="550"/>
      <c r="C16" s="550"/>
      <c r="D16" s="310" t="s">
        <v>105</v>
      </c>
      <c r="E16" s="150" t="s">
        <v>106</v>
      </c>
      <c r="F16" s="148" t="s">
        <v>192</v>
      </c>
      <c r="G16" s="173">
        <v>1</v>
      </c>
      <c r="H16" s="262" t="s">
        <v>130</v>
      </c>
      <c r="I16" s="170" t="s">
        <v>130</v>
      </c>
      <c r="J16" s="447" t="s">
        <v>232</v>
      </c>
      <c r="K16" s="170"/>
      <c r="L16" s="95"/>
      <c r="M16" s="95"/>
      <c r="N16" s="105"/>
      <c r="O16" s="95"/>
      <c r="P16" s="179"/>
      <c r="Q16" s="195"/>
    </row>
    <row r="17" spans="1:23" s="96" customFormat="1" ht="69" customHeight="1">
      <c r="A17" s="574" t="s">
        <v>77</v>
      </c>
      <c r="B17" s="575"/>
      <c r="C17" s="576"/>
      <c r="D17" s="174" t="s">
        <v>78</v>
      </c>
      <c r="E17" s="320" t="s">
        <v>108</v>
      </c>
      <c r="F17" s="148" t="s">
        <v>107</v>
      </c>
      <c r="G17" s="173">
        <v>3</v>
      </c>
      <c r="H17" s="150" t="s">
        <v>233</v>
      </c>
      <c r="I17" s="319" t="s">
        <v>233</v>
      </c>
      <c r="J17" s="448" t="s">
        <v>137</v>
      </c>
      <c r="K17" s="173"/>
      <c r="L17" s="95"/>
      <c r="M17" s="95"/>
      <c r="N17" s="107"/>
      <c r="O17" s="105"/>
      <c r="P17" s="105"/>
      <c r="Q17" s="197"/>
    </row>
    <row r="18" spans="1:23" s="2" customFormat="1" ht="24.75" customHeight="1">
      <c r="A18" s="540" t="s">
        <v>14</v>
      </c>
      <c r="B18" s="541"/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  <c r="P18" s="541"/>
      <c r="Q18" s="542"/>
      <c r="R18" s="17"/>
      <c r="S18" s="16"/>
      <c r="T18" s="16"/>
      <c r="U18" s="16"/>
      <c r="V18" s="16"/>
      <c r="W18" s="16"/>
    </row>
    <row r="19" spans="1:23" s="2" customFormat="1" ht="105.75" customHeight="1">
      <c r="A19" s="584" t="s">
        <v>99</v>
      </c>
      <c r="B19" s="584"/>
      <c r="C19" s="584"/>
      <c r="D19" s="173"/>
      <c r="E19" s="174" t="s">
        <v>234</v>
      </c>
      <c r="F19" s="148" t="s">
        <v>100</v>
      </c>
      <c r="G19" s="173">
        <v>1</v>
      </c>
      <c r="H19" s="263" t="s">
        <v>235</v>
      </c>
      <c r="I19" s="463" t="s">
        <v>244</v>
      </c>
      <c r="J19" s="463" t="s">
        <v>243</v>
      </c>
      <c r="K19" s="174"/>
      <c r="L19" s="169"/>
      <c r="M19" s="169"/>
      <c r="N19" s="107"/>
      <c r="O19" s="106"/>
      <c r="P19" s="106"/>
      <c r="Q19" s="196"/>
      <c r="R19" s="17"/>
      <c r="S19" s="16"/>
      <c r="T19" s="16"/>
      <c r="U19" s="16"/>
      <c r="V19" s="16"/>
      <c r="W19" s="16"/>
    </row>
    <row r="20" spans="1:23" s="2" customFormat="1" ht="105.75" customHeight="1">
      <c r="A20" s="585" t="s">
        <v>80</v>
      </c>
      <c r="B20" s="586"/>
      <c r="C20" s="587"/>
      <c r="D20" s="173"/>
      <c r="E20" s="174" t="s">
        <v>234</v>
      </c>
      <c r="F20" s="148" t="s">
        <v>101</v>
      </c>
      <c r="G20" s="173">
        <v>1</v>
      </c>
      <c r="H20" s="263" t="s">
        <v>235</v>
      </c>
      <c r="I20" s="463" t="s">
        <v>244</v>
      </c>
      <c r="J20" s="463" t="s">
        <v>243</v>
      </c>
      <c r="K20" s="174"/>
      <c r="L20" s="169"/>
      <c r="M20" s="169"/>
      <c r="N20" s="107"/>
      <c r="O20" s="106"/>
      <c r="P20" s="106"/>
      <c r="Q20" s="196"/>
      <c r="R20" s="17"/>
      <c r="S20" s="16"/>
      <c r="T20" s="16"/>
      <c r="U20" s="16"/>
      <c r="V20" s="16"/>
      <c r="W20" s="16"/>
    </row>
    <row r="21" spans="1:23" s="2" customFormat="1" ht="105.75" customHeight="1">
      <c r="A21" s="577" t="s">
        <v>131</v>
      </c>
      <c r="B21" s="577"/>
      <c r="C21" s="577"/>
      <c r="D21" s="325" t="s">
        <v>132</v>
      </c>
      <c r="E21" s="318" t="s">
        <v>133</v>
      </c>
      <c r="F21" s="148" t="s">
        <v>193</v>
      </c>
      <c r="G21" s="173">
        <v>1</v>
      </c>
      <c r="H21" s="263" t="s">
        <v>126</v>
      </c>
      <c r="I21" s="263" t="s">
        <v>126</v>
      </c>
      <c r="J21" s="174" t="s">
        <v>232</v>
      </c>
      <c r="K21" s="174"/>
      <c r="L21" s="169"/>
      <c r="M21" s="169"/>
      <c r="N21" s="107"/>
      <c r="O21" s="106"/>
      <c r="P21" s="106"/>
      <c r="Q21" s="196"/>
      <c r="R21" s="17"/>
      <c r="S21" s="16"/>
      <c r="T21" s="16"/>
      <c r="U21" s="16"/>
      <c r="V21" s="16"/>
      <c r="W21" s="16"/>
    </row>
    <row r="22" spans="1:23" s="2" customFormat="1" ht="105.75" customHeight="1">
      <c r="A22" s="577" t="s">
        <v>134</v>
      </c>
      <c r="B22" s="577"/>
      <c r="C22" s="577"/>
      <c r="D22" s="325" t="s">
        <v>135</v>
      </c>
      <c r="E22" s="318" t="s">
        <v>133</v>
      </c>
      <c r="F22" s="148" t="s">
        <v>194</v>
      </c>
      <c r="G22" s="173">
        <v>1</v>
      </c>
      <c r="H22" s="263" t="s">
        <v>126</v>
      </c>
      <c r="I22" s="263" t="s">
        <v>126</v>
      </c>
      <c r="J22" s="174" t="s">
        <v>232</v>
      </c>
      <c r="K22" s="174"/>
      <c r="L22" s="169"/>
      <c r="M22" s="169"/>
      <c r="N22" s="107"/>
      <c r="O22" s="106"/>
      <c r="P22" s="106"/>
      <c r="Q22" s="196"/>
      <c r="R22" s="17"/>
      <c r="S22" s="16"/>
      <c r="T22" s="16"/>
      <c r="U22" s="16"/>
      <c r="V22" s="16"/>
      <c r="W22" s="16"/>
    </row>
    <row r="23" spans="1:23" s="2" customFormat="1" ht="19.5">
      <c r="A23" s="198" t="s">
        <v>64</v>
      </c>
      <c r="B23" s="160"/>
      <c r="C23" s="161"/>
      <c r="D23" s="161"/>
      <c r="E23" s="161"/>
      <c r="F23" s="161"/>
      <c r="G23" s="161"/>
      <c r="H23" s="162"/>
      <c r="I23" s="162"/>
      <c r="J23" s="162"/>
      <c r="K23" s="162"/>
      <c r="L23" s="161"/>
      <c r="M23" s="163"/>
      <c r="N23" s="164"/>
      <c r="O23" s="161"/>
      <c r="P23" s="161"/>
      <c r="Q23" s="199"/>
      <c r="R23" s="17"/>
      <c r="S23" s="16"/>
      <c r="T23" s="16"/>
      <c r="U23" s="16"/>
      <c r="V23" s="16"/>
      <c r="W23" s="16"/>
    </row>
    <row r="24" spans="1:23" s="2" customFormat="1" ht="102" customHeight="1">
      <c r="A24" s="588" t="s">
        <v>96</v>
      </c>
      <c r="B24" s="588"/>
      <c r="C24" s="588"/>
      <c r="D24" s="317" t="s">
        <v>94</v>
      </c>
      <c r="E24" s="318" t="s">
        <v>87</v>
      </c>
      <c r="F24" s="268" t="s">
        <v>195</v>
      </c>
      <c r="G24" s="151">
        <v>1</v>
      </c>
      <c r="H24" s="556" t="s">
        <v>137</v>
      </c>
      <c r="I24" s="557"/>
      <c r="J24" s="557"/>
      <c r="K24" s="558"/>
      <c r="L24" s="169"/>
      <c r="M24" s="169"/>
      <c r="N24" s="107"/>
      <c r="O24" s="106"/>
      <c r="P24" s="106"/>
      <c r="Q24" s="196"/>
      <c r="R24" s="17"/>
      <c r="S24" s="16"/>
      <c r="T24" s="16"/>
      <c r="U24" s="16"/>
      <c r="V24" s="16"/>
      <c r="W24" s="16"/>
    </row>
    <row r="25" spans="1:23" s="2" customFormat="1" ht="102" customHeight="1">
      <c r="A25" s="571" t="s">
        <v>97</v>
      </c>
      <c r="B25" s="571"/>
      <c r="C25" s="571"/>
      <c r="D25" s="317" t="s">
        <v>95</v>
      </c>
      <c r="E25" s="318" t="s">
        <v>87</v>
      </c>
      <c r="F25" s="268" t="s">
        <v>136</v>
      </c>
      <c r="G25" s="151">
        <v>1</v>
      </c>
      <c r="H25" s="556" t="s">
        <v>137</v>
      </c>
      <c r="I25" s="557"/>
      <c r="J25" s="557"/>
      <c r="K25" s="558"/>
      <c r="L25" s="169"/>
      <c r="M25" s="169"/>
      <c r="N25" s="107"/>
      <c r="O25" s="106"/>
      <c r="P25" s="106"/>
      <c r="Q25" s="196"/>
      <c r="R25" s="17"/>
      <c r="S25" s="16"/>
      <c r="T25" s="16"/>
      <c r="U25" s="16"/>
      <c r="V25" s="16"/>
      <c r="W25" s="16"/>
    </row>
    <row r="26" spans="1:23" s="96" customFormat="1" ht="125.25" customHeight="1">
      <c r="A26" s="590" t="s">
        <v>79</v>
      </c>
      <c r="B26" s="591"/>
      <c r="C26" s="592"/>
      <c r="D26" s="151" t="s">
        <v>76</v>
      </c>
      <c r="E26" s="150" t="s">
        <v>54</v>
      </c>
      <c r="F26" s="268" t="s">
        <v>98</v>
      </c>
      <c r="G26" s="151">
        <v>1</v>
      </c>
      <c r="H26" s="556" t="s">
        <v>45</v>
      </c>
      <c r="I26" s="557"/>
      <c r="J26" s="557"/>
      <c r="K26" s="558"/>
      <c r="L26" s="169"/>
      <c r="M26" s="169"/>
      <c r="N26" s="107"/>
      <c r="O26" s="106"/>
      <c r="P26" s="106"/>
      <c r="Q26" s="196"/>
    </row>
    <row r="27" spans="1:23" s="96" customFormat="1" ht="136.5" customHeight="1">
      <c r="A27" s="589" t="s">
        <v>179</v>
      </c>
      <c r="B27" s="586"/>
      <c r="C27" s="587"/>
      <c r="D27" s="431" t="s">
        <v>180</v>
      </c>
      <c r="E27" s="394" t="s">
        <v>54</v>
      </c>
      <c r="F27" s="268" t="s">
        <v>98</v>
      </c>
      <c r="G27" s="151">
        <v>1</v>
      </c>
      <c r="H27" s="556" t="s">
        <v>181</v>
      </c>
      <c r="I27" s="557"/>
      <c r="J27" s="557"/>
      <c r="K27" s="558"/>
      <c r="L27" s="169"/>
      <c r="M27" s="169"/>
      <c r="N27" s="107"/>
      <c r="O27" s="106"/>
      <c r="P27" s="106"/>
      <c r="Q27" s="196"/>
    </row>
    <row r="28" spans="1:23" s="96" customFormat="1" ht="99" customHeight="1">
      <c r="A28" s="572" t="s">
        <v>48</v>
      </c>
      <c r="B28" s="560"/>
      <c r="C28" s="561"/>
      <c r="D28" s="173" t="s">
        <v>47</v>
      </c>
      <c r="E28" s="174" t="s">
        <v>54</v>
      </c>
      <c r="F28" s="268" t="s">
        <v>98</v>
      </c>
      <c r="G28" s="173">
        <v>1</v>
      </c>
      <c r="H28" s="556" t="s">
        <v>51</v>
      </c>
      <c r="I28" s="557"/>
      <c r="J28" s="557"/>
      <c r="K28" s="558"/>
      <c r="L28" s="169"/>
      <c r="M28" s="169"/>
      <c r="N28" s="107"/>
      <c r="O28" s="106"/>
      <c r="P28" s="106"/>
      <c r="Q28" s="196"/>
    </row>
    <row r="29" spans="1:23" s="2" customFormat="1" ht="19.5">
      <c r="A29" s="540" t="s">
        <v>40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  <c r="P29" s="541"/>
      <c r="Q29" s="542"/>
      <c r="R29" s="17"/>
      <c r="S29" s="16"/>
      <c r="T29" s="16"/>
      <c r="U29" s="16"/>
      <c r="V29" s="16"/>
      <c r="W29" s="16"/>
    </row>
    <row r="30" spans="1:23" s="96" customFormat="1" ht="166.5" customHeight="1">
      <c r="A30" s="566" t="s">
        <v>123</v>
      </c>
      <c r="B30" s="566"/>
      <c r="C30" s="567"/>
      <c r="D30" s="316" t="s">
        <v>127</v>
      </c>
      <c r="E30" s="318" t="s">
        <v>87</v>
      </c>
      <c r="F30" s="148" t="s">
        <v>124</v>
      </c>
      <c r="G30" s="173">
        <v>1</v>
      </c>
      <c r="H30" s="556" t="s">
        <v>181</v>
      </c>
      <c r="I30" s="557"/>
      <c r="J30" s="557"/>
      <c r="K30" s="558"/>
      <c r="L30" s="169"/>
      <c r="M30" s="169"/>
      <c r="N30" s="107"/>
      <c r="O30" s="106"/>
      <c r="P30" s="106"/>
      <c r="Q30" s="196"/>
    </row>
    <row r="31" spans="1:23" s="96" customFormat="1" ht="150.75" customHeight="1">
      <c r="A31" s="571" t="s">
        <v>89</v>
      </c>
      <c r="B31" s="571"/>
      <c r="C31" s="571"/>
      <c r="D31" s="314" t="s">
        <v>88</v>
      </c>
      <c r="E31" s="315" t="s">
        <v>87</v>
      </c>
      <c r="F31" s="148" t="s">
        <v>124</v>
      </c>
      <c r="G31" s="173">
        <v>1</v>
      </c>
      <c r="H31" s="556" t="s">
        <v>181</v>
      </c>
      <c r="I31" s="557"/>
      <c r="J31" s="557"/>
      <c r="K31" s="558"/>
      <c r="L31" s="169"/>
      <c r="M31" s="169"/>
      <c r="N31" s="107"/>
      <c r="O31" s="106"/>
      <c r="P31" s="106"/>
      <c r="Q31" s="196"/>
    </row>
    <row r="32" spans="1:23" s="96" customFormat="1" ht="221.25" customHeight="1">
      <c r="A32" s="562" t="s">
        <v>46</v>
      </c>
      <c r="B32" s="563"/>
      <c r="C32" s="564"/>
      <c r="D32" s="466" t="s">
        <v>247</v>
      </c>
      <c r="E32" s="315" t="s">
        <v>87</v>
      </c>
      <c r="F32" s="148" t="s">
        <v>196</v>
      </c>
      <c r="G32" s="173">
        <v>1</v>
      </c>
      <c r="H32" s="556" t="s">
        <v>181</v>
      </c>
      <c r="I32" s="557"/>
      <c r="J32" s="557"/>
      <c r="K32" s="558"/>
      <c r="L32" s="169"/>
      <c r="M32" s="169"/>
      <c r="N32" s="107"/>
      <c r="O32" s="106"/>
      <c r="P32" s="106"/>
      <c r="Q32" s="196"/>
    </row>
    <row r="33" spans="1:17" s="96" customFormat="1" ht="193.5" customHeight="1">
      <c r="A33" s="565" t="s">
        <v>86</v>
      </c>
      <c r="B33" s="566"/>
      <c r="C33" s="567"/>
      <c r="D33" s="464" t="s">
        <v>246</v>
      </c>
      <c r="E33" s="315" t="s">
        <v>87</v>
      </c>
      <c r="F33" s="148" t="s">
        <v>141</v>
      </c>
      <c r="G33" s="173">
        <v>1</v>
      </c>
      <c r="H33" s="556" t="s">
        <v>181</v>
      </c>
      <c r="I33" s="557"/>
      <c r="J33" s="557"/>
      <c r="K33" s="558"/>
      <c r="L33" s="169"/>
      <c r="M33" s="169"/>
      <c r="N33" s="107"/>
      <c r="O33" s="106"/>
      <c r="P33" s="106"/>
      <c r="Q33" s="196"/>
    </row>
    <row r="34" spans="1:17" s="96" customFormat="1" ht="186.75" customHeight="1">
      <c r="A34" s="568" t="s">
        <v>140</v>
      </c>
      <c r="B34" s="569"/>
      <c r="C34" s="570"/>
      <c r="D34" s="465" t="s">
        <v>245</v>
      </c>
      <c r="E34" s="315" t="s">
        <v>87</v>
      </c>
      <c r="F34" s="148" t="s">
        <v>141</v>
      </c>
      <c r="G34" s="173">
        <v>1</v>
      </c>
      <c r="H34" s="556" t="s">
        <v>181</v>
      </c>
      <c r="I34" s="557"/>
      <c r="J34" s="557"/>
      <c r="K34" s="558"/>
      <c r="L34" s="169"/>
      <c r="M34" s="169"/>
      <c r="N34" s="107"/>
      <c r="O34" s="106"/>
      <c r="P34" s="106"/>
      <c r="Q34" s="196"/>
    </row>
    <row r="35" spans="1:17" s="96" customFormat="1" ht="146.25" customHeight="1">
      <c r="A35" s="566" t="s">
        <v>138</v>
      </c>
      <c r="B35" s="566"/>
      <c r="C35" s="567"/>
      <c r="D35" s="316" t="s">
        <v>139</v>
      </c>
      <c r="E35" s="315" t="s">
        <v>87</v>
      </c>
      <c r="F35" s="148"/>
      <c r="G35" s="173">
        <v>1</v>
      </c>
      <c r="H35" s="556" t="s">
        <v>181</v>
      </c>
      <c r="I35" s="557"/>
      <c r="J35" s="557"/>
      <c r="K35" s="558"/>
      <c r="L35" s="169"/>
      <c r="M35" s="169"/>
      <c r="N35" s="107"/>
      <c r="O35" s="106"/>
      <c r="P35" s="106"/>
      <c r="Q35" s="196"/>
    </row>
    <row r="36" spans="1:17" s="96" customFormat="1" ht="93" customHeight="1">
      <c r="A36" s="559" t="s">
        <v>49</v>
      </c>
      <c r="B36" s="560"/>
      <c r="C36" s="561"/>
      <c r="D36" s="173"/>
      <c r="E36" s="174" t="s">
        <v>43</v>
      </c>
      <c r="F36" s="148"/>
      <c r="G36" s="173">
        <v>2</v>
      </c>
      <c r="H36" s="225"/>
      <c r="I36" s="226"/>
      <c r="J36" s="226"/>
      <c r="K36" s="227"/>
      <c r="L36" s="169"/>
      <c r="M36" s="169"/>
      <c r="N36" s="107"/>
      <c r="O36" s="106"/>
      <c r="P36" s="106"/>
      <c r="Q36" s="196"/>
    </row>
    <row r="37" spans="1:17" s="96" customFormat="1" ht="87.75" customHeight="1">
      <c r="A37" s="572" t="s">
        <v>93</v>
      </c>
      <c r="B37" s="560"/>
      <c r="C37" s="561"/>
      <c r="D37" s="173"/>
      <c r="E37" s="174" t="s">
        <v>43</v>
      </c>
      <c r="F37" s="148"/>
      <c r="G37" s="173">
        <v>1</v>
      </c>
      <c r="H37" s="310"/>
      <c r="I37" s="311"/>
      <c r="J37" s="311"/>
      <c r="K37" s="312"/>
      <c r="L37" s="169"/>
      <c r="M37" s="169"/>
      <c r="N37" s="107"/>
      <c r="O37" s="106"/>
      <c r="P37" s="106"/>
      <c r="Q37" s="196"/>
    </row>
    <row r="38" spans="1:17" s="96" customFormat="1" ht="99.75" customHeight="1">
      <c r="A38" s="559" t="s">
        <v>50</v>
      </c>
      <c r="B38" s="560"/>
      <c r="C38" s="561"/>
      <c r="D38" s="173"/>
      <c r="E38" s="174" t="s">
        <v>43</v>
      </c>
      <c r="F38" s="148"/>
      <c r="G38" s="173">
        <v>1</v>
      </c>
      <c r="H38" s="556"/>
      <c r="I38" s="557"/>
      <c r="J38" s="557"/>
      <c r="K38" s="558"/>
      <c r="L38" s="169"/>
      <c r="M38" s="169"/>
      <c r="N38" s="107"/>
      <c r="O38" s="106"/>
      <c r="P38" s="106"/>
      <c r="Q38" s="196"/>
    </row>
    <row r="39" spans="1:17" s="96" customFormat="1" ht="75" customHeight="1" thickBot="1">
      <c r="A39" s="200"/>
      <c r="B39" s="201"/>
      <c r="C39" s="202"/>
      <c r="D39" s="102"/>
      <c r="E39" s="203" t="s">
        <v>43</v>
      </c>
      <c r="F39" s="204"/>
      <c r="G39" s="102">
        <v>1</v>
      </c>
      <c r="H39" s="553"/>
      <c r="I39" s="554"/>
      <c r="J39" s="554"/>
      <c r="K39" s="555"/>
      <c r="L39" s="103"/>
      <c r="M39" s="103"/>
      <c r="N39" s="205"/>
      <c r="O39" s="206"/>
      <c r="P39" s="206"/>
      <c r="Q39" s="207"/>
    </row>
    <row r="40" spans="1:17" s="11" customFormat="1" ht="15.75">
      <c r="H40" s="21"/>
      <c r="I40" s="21"/>
      <c r="J40" s="21"/>
      <c r="K40" s="21"/>
    </row>
    <row r="41" spans="1:17" s="2" customFormat="1" ht="15.75">
      <c r="H41" s="25"/>
      <c r="I41" s="25"/>
      <c r="J41" s="25"/>
      <c r="K41" s="25"/>
    </row>
    <row r="42" spans="1:17" s="1" customFormat="1">
      <c r="H42" s="24"/>
      <c r="I42" s="24"/>
      <c r="J42" s="24"/>
      <c r="K42" s="24"/>
    </row>
    <row r="43" spans="1:17" s="1" customFormat="1">
      <c r="H43" s="24"/>
      <c r="I43" s="24"/>
      <c r="J43" s="24"/>
      <c r="K43" s="24"/>
    </row>
  </sheetData>
  <mergeCells count="49">
    <mergeCell ref="H35:K35"/>
    <mergeCell ref="H30:K30"/>
    <mergeCell ref="A24:C24"/>
    <mergeCell ref="H24:K24"/>
    <mergeCell ref="A25:C25"/>
    <mergeCell ref="H25:K25"/>
    <mergeCell ref="H28:K28"/>
    <mergeCell ref="A27:C27"/>
    <mergeCell ref="H27:K27"/>
    <mergeCell ref="A26:C26"/>
    <mergeCell ref="H26:K26"/>
    <mergeCell ref="A28:C28"/>
    <mergeCell ref="U11:W11"/>
    <mergeCell ref="A17:C17"/>
    <mergeCell ref="A21:C21"/>
    <mergeCell ref="A22:C22"/>
    <mergeCell ref="A12:C12"/>
    <mergeCell ref="A13:C13"/>
    <mergeCell ref="A19:C19"/>
    <mergeCell ref="A20:C20"/>
    <mergeCell ref="A14:C14"/>
    <mergeCell ref="A16:C16"/>
    <mergeCell ref="H39:K39"/>
    <mergeCell ref="H38:K38"/>
    <mergeCell ref="A38:C38"/>
    <mergeCell ref="A29:Q29"/>
    <mergeCell ref="H32:K32"/>
    <mergeCell ref="A36:C36"/>
    <mergeCell ref="A32:C32"/>
    <mergeCell ref="A33:C33"/>
    <mergeCell ref="H33:K33"/>
    <mergeCell ref="A34:C34"/>
    <mergeCell ref="H34:K34"/>
    <mergeCell ref="A31:C31"/>
    <mergeCell ref="H31:K31"/>
    <mergeCell ref="A37:C37"/>
    <mergeCell ref="A30:C30"/>
    <mergeCell ref="A35:C35"/>
    <mergeCell ref="A6:D6"/>
    <mergeCell ref="C1:K1"/>
    <mergeCell ref="A18:Q18"/>
    <mergeCell ref="F9:G9"/>
    <mergeCell ref="A7:D7"/>
    <mergeCell ref="F7:G7"/>
    <mergeCell ref="A9:D9"/>
    <mergeCell ref="A15:C15"/>
    <mergeCell ref="D2:J2"/>
    <mergeCell ref="A10:Q10"/>
    <mergeCell ref="A8:D8"/>
  </mergeCells>
  <phoneticPr fontId="78" type="noConversion"/>
  <printOptions horizontalCentered="1"/>
  <pageMargins left="0.23622047244094491" right="0.23622047244094491" top="0" bottom="0" header="0.31496062992125984" footer="0.31496062992125984"/>
  <pageSetup paperSize="9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view="pageBreakPreview" zoomScale="65" zoomScaleNormal="85" zoomScaleSheetLayoutView="65" workbookViewId="0">
      <selection activeCell="H8" sqref="H8:L8"/>
    </sheetView>
  </sheetViews>
  <sheetFormatPr defaultColWidth="12" defaultRowHeight="11.25"/>
  <cols>
    <col min="1" max="1" width="12.1640625" customWidth="1"/>
    <col min="2" max="2" width="22.6640625" customWidth="1"/>
    <col min="4" max="4" width="17" customWidth="1"/>
    <col min="5" max="5" width="16.5" customWidth="1"/>
    <col min="6" max="6" width="15.83203125" customWidth="1"/>
    <col min="8" max="8" width="26" customWidth="1"/>
    <col min="9" max="9" width="24.33203125" customWidth="1"/>
    <col min="11" max="11" width="22" customWidth="1"/>
    <col min="12" max="12" width="26.33203125" customWidth="1"/>
  </cols>
  <sheetData>
    <row r="1" spans="1:12" s="1" customFormat="1" ht="42.75" customHeight="1" thickBot="1">
      <c r="A1" s="34"/>
      <c r="B1" s="31"/>
      <c r="C1" s="31"/>
      <c r="D1" s="30"/>
      <c r="E1" s="87" t="s">
        <v>14</v>
      </c>
      <c r="F1" s="31"/>
      <c r="G1" s="31"/>
      <c r="H1" s="31"/>
      <c r="I1" s="31"/>
      <c r="J1" s="33" t="str">
        <f>'TECHNICAL SHEET GARMENT'!J1</f>
        <v>WINTER 2018/19</v>
      </c>
      <c r="K1" s="31"/>
      <c r="L1" s="32"/>
    </row>
    <row r="2" spans="1:12" s="4" customFormat="1" ht="19.5">
      <c r="A2" s="141" t="str">
        <f>'TECHNICAL SHEET GARMENT'!A2</f>
        <v>LFV11422</v>
      </c>
      <c r="B2" s="89"/>
      <c r="C2" s="89"/>
      <c r="D2" s="90" t="str">
        <f>'TECHNICAL SHEET GARMENT'!C2</f>
        <v>WONDER WARM JKT</v>
      </c>
      <c r="E2" s="89"/>
      <c r="F2" s="89"/>
      <c r="G2" s="89"/>
      <c r="H2" s="89"/>
      <c r="I2" s="89"/>
      <c r="J2" s="89" t="s">
        <v>3</v>
      </c>
      <c r="K2" s="91" t="str">
        <f>'TECHNICAL SHEET GARMENT'!K2</f>
        <v>V1 BULK</v>
      </c>
      <c r="L2" s="92"/>
    </row>
    <row r="3" spans="1:12" s="3" customFormat="1" ht="16.5">
      <c r="A3" s="138" t="s">
        <v>1</v>
      </c>
      <c r="B3" s="69"/>
      <c r="C3" s="70" t="str">
        <f>'TECHNICAL SHEET GARMENT'!C3</f>
        <v>MEN CHUEN / PTB-239-11B - CAROLTEX / 8093LDF3</v>
      </c>
      <c r="D3" s="69"/>
      <c r="E3" s="69"/>
      <c r="F3" s="69"/>
      <c r="G3" s="69"/>
      <c r="H3" s="69"/>
      <c r="I3" s="69"/>
      <c r="J3" s="69" t="s">
        <v>13</v>
      </c>
      <c r="K3" s="69"/>
      <c r="L3" s="113" t="str">
        <f>'TECHNICAL SHEET GARMENT'!L3</f>
        <v>Marjorie</v>
      </c>
    </row>
    <row r="4" spans="1:12" s="3" customFormat="1" ht="17.25" thickBot="1">
      <c r="A4" s="139" t="s">
        <v>2</v>
      </c>
      <c r="B4" s="54"/>
      <c r="C4" s="72"/>
      <c r="D4" s="72"/>
      <c r="E4" s="72"/>
      <c r="F4" s="72"/>
      <c r="G4" s="72"/>
      <c r="H4" s="72"/>
      <c r="I4" s="72"/>
      <c r="J4" s="93" t="str">
        <f>'TECHNICAL SHEET GARMENT'!J4</f>
        <v xml:space="preserve">SUPPLIER : </v>
      </c>
      <c r="K4" s="72"/>
      <c r="L4" s="114" t="str">
        <f>'TECHNICAL SHEET GARMENT'!L4</f>
        <v>PRIMA CHANNEL</v>
      </c>
    </row>
    <row r="5" spans="1:12" s="3" customFormat="1" ht="25.5" customHeight="1" thickBot="1">
      <c r="A5" s="599" t="s">
        <v>14</v>
      </c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1"/>
    </row>
    <row r="6" spans="1:12" s="3" customFormat="1" ht="20.25" thickBot="1">
      <c r="A6" s="208" t="s">
        <v>12</v>
      </c>
      <c r="B6" s="185"/>
      <c r="C6" s="186"/>
      <c r="D6" s="186"/>
      <c r="E6" s="186"/>
      <c r="F6" s="86"/>
      <c r="G6" s="86"/>
      <c r="H6" s="209"/>
      <c r="I6" s="210" t="s">
        <v>6</v>
      </c>
      <c r="J6" s="211"/>
      <c r="K6" s="212"/>
      <c r="L6" s="213"/>
    </row>
    <row r="7" spans="1:12" s="1" customFormat="1" ht="182.25" customHeight="1" thickBot="1">
      <c r="A7" s="593" t="s">
        <v>206</v>
      </c>
      <c r="B7" s="594"/>
      <c r="C7" s="594"/>
      <c r="D7" s="594"/>
      <c r="E7" s="594"/>
      <c r="F7" s="594"/>
      <c r="G7" s="595"/>
      <c r="H7" s="596" t="s">
        <v>110</v>
      </c>
      <c r="I7" s="602"/>
      <c r="J7" s="602"/>
      <c r="K7" s="602"/>
      <c r="L7" s="603"/>
    </row>
    <row r="8" spans="1:12" s="1" customFormat="1" ht="177" customHeight="1" thickBot="1">
      <c r="A8" s="593" t="s">
        <v>207</v>
      </c>
      <c r="B8" s="594"/>
      <c r="C8" s="594"/>
      <c r="D8" s="594"/>
      <c r="E8" s="594"/>
      <c r="F8" s="594"/>
      <c r="G8" s="595"/>
      <c r="H8" s="596" t="s">
        <v>109</v>
      </c>
      <c r="I8" s="597"/>
      <c r="J8" s="597"/>
      <c r="K8" s="597"/>
      <c r="L8" s="598"/>
    </row>
  </sheetData>
  <mergeCells count="5">
    <mergeCell ref="A8:G8"/>
    <mergeCell ref="H8:L8"/>
    <mergeCell ref="A5:L5"/>
    <mergeCell ref="A7:G7"/>
    <mergeCell ref="H7:L7"/>
  </mergeCells>
  <phoneticPr fontId="78" type="noConversion"/>
  <printOptions horizontalCentered="1"/>
  <pageMargins left="0.39370078740157483" right="0.39370078740157483" top="0.39370078740157483" bottom="0.74803149606299213" header="0.39370078740157483" footer="0.39370078740157483"/>
  <pageSetup paperSize="9" scale="6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view="pageBreakPreview" topLeftCell="A31" zoomScale="90" zoomScaleNormal="100" zoomScaleSheetLayoutView="90" workbookViewId="0">
      <selection activeCell="R1" sqref="R1:R1048576"/>
    </sheetView>
  </sheetViews>
  <sheetFormatPr defaultColWidth="12" defaultRowHeight="11.25"/>
  <cols>
    <col min="1" max="1" width="8.6640625" customWidth="1"/>
    <col min="2" max="2" width="14.33203125" customWidth="1"/>
    <col min="6" max="6" width="17" customWidth="1"/>
    <col min="7" max="7" width="14" customWidth="1"/>
    <col min="16" max="16" width="7.5" customWidth="1"/>
  </cols>
  <sheetData>
    <row r="1" spans="1:16" s="1" customFormat="1" ht="34.5" customHeight="1" thickBot="1">
      <c r="A1" s="35"/>
      <c r="B1" s="36"/>
      <c r="C1" s="613" t="s">
        <v>84</v>
      </c>
      <c r="D1" s="613"/>
      <c r="E1" s="613"/>
      <c r="F1" s="613"/>
      <c r="G1" s="613"/>
      <c r="H1" s="613"/>
      <c r="I1" s="613"/>
      <c r="J1" s="613"/>
      <c r="K1" s="340"/>
      <c r="L1" s="304" t="str">
        <f>'TECHNICAL SHEET GARMENT'!J1</f>
        <v>WINTER 2018/19</v>
      </c>
      <c r="M1" s="36"/>
      <c r="N1" s="36"/>
      <c r="O1" s="36"/>
      <c r="P1" s="307"/>
    </row>
    <row r="2" spans="1:16" s="4" customFormat="1" ht="19.5">
      <c r="A2" s="297" t="str">
        <f>'TECHNICAL SHEET GARMENT'!A2</f>
        <v>LFV11422</v>
      </c>
      <c r="B2" s="298"/>
      <c r="C2" s="614" t="str">
        <f>'TECHNICAL SHEET GARMENT'!C2</f>
        <v>WONDER WARM JKT</v>
      </c>
      <c r="D2" s="614"/>
      <c r="E2" s="614"/>
      <c r="F2" s="614"/>
      <c r="G2" s="614"/>
      <c r="H2" s="614"/>
      <c r="I2" s="614"/>
      <c r="J2" s="614"/>
      <c r="K2" s="614"/>
      <c r="L2" s="614"/>
      <c r="M2" s="299" t="s">
        <v>3</v>
      </c>
      <c r="N2" s="300" t="str">
        <f>'TECHNICAL SHEET GARMENT'!K2</f>
        <v>V1 BULK</v>
      </c>
      <c r="O2" s="300"/>
      <c r="P2" s="305"/>
    </row>
    <row r="3" spans="1:16" s="3" customFormat="1" ht="16.5">
      <c r="A3" s="306" t="s">
        <v>1</v>
      </c>
      <c r="B3" s="76"/>
      <c r="C3" s="118" t="str">
        <f>'TECHNICAL SHEET GARMENT'!C3</f>
        <v>MEN CHUEN / PTB-239-11B - CAROLTEX / 8093LDF3</v>
      </c>
      <c r="D3" s="76"/>
      <c r="E3" s="69"/>
      <c r="F3" s="69"/>
      <c r="G3" s="69"/>
      <c r="H3" s="69"/>
      <c r="I3" s="69"/>
      <c r="J3" s="69"/>
      <c r="K3" s="69"/>
      <c r="L3" s="615" t="str">
        <f>'TECHNICAL SHEET GARMENT'!J3</f>
        <v>DEVELOPPER</v>
      </c>
      <c r="M3" s="615"/>
      <c r="N3" s="296" t="str">
        <f>'TECHNICAL SHEET GARMENT'!L3</f>
        <v>Marjorie</v>
      </c>
      <c r="O3" s="296"/>
      <c r="P3" s="79"/>
    </row>
    <row r="4" spans="1:16" s="3" customFormat="1" ht="17.25" thickBot="1">
      <c r="A4" s="301" t="s">
        <v>85</v>
      </c>
      <c r="B4" s="616">
        <f ca="1">TODAY()</f>
        <v>43119</v>
      </c>
      <c r="C4" s="616"/>
      <c r="D4" s="302"/>
      <c r="E4" s="302"/>
      <c r="F4" s="302"/>
      <c r="G4" s="302"/>
      <c r="H4" s="302"/>
      <c r="I4" s="302"/>
      <c r="J4" s="302"/>
      <c r="K4" s="302"/>
      <c r="L4" s="617" t="str">
        <f>'TECHNICAL SHEET GARMENT'!J4</f>
        <v xml:space="preserve">SUPPLIER : </v>
      </c>
      <c r="M4" s="617"/>
      <c r="N4" s="303" t="str">
        <f>'TECHNICAL SHEET GARMENT'!L4</f>
        <v>PRIMA CHANNEL</v>
      </c>
      <c r="O4" s="398"/>
      <c r="P4" s="80"/>
    </row>
    <row r="5" spans="1:16" s="3" customFormat="1" ht="16.5">
      <c r="A5" s="308"/>
      <c r="B5" s="293"/>
      <c r="C5" s="293"/>
      <c r="D5" s="9"/>
      <c r="E5" s="9"/>
      <c r="F5" s="9"/>
      <c r="G5" s="9"/>
      <c r="H5" s="9"/>
      <c r="I5" s="9"/>
      <c r="J5" s="9"/>
      <c r="K5" s="9"/>
      <c r="L5" s="294"/>
      <c r="M5" s="294"/>
      <c r="N5" s="295"/>
      <c r="O5" s="295"/>
      <c r="P5" s="309"/>
    </row>
    <row r="6" spans="1:16" ht="17.25" thickBot="1">
      <c r="A6" s="123"/>
      <c r="B6" s="28" t="s">
        <v>16</v>
      </c>
      <c r="C6" s="124"/>
      <c r="D6" s="124"/>
      <c r="E6" s="124"/>
      <c r="F6" s="124"/>
      <c r="G6" s="124"/>
      <c r="H6" s="397" t="s">
        <v>160</v>
      </c>
      <c r="I6" s="124"/>
      <c r="J6" s="124"/>
      <c r="K6" s="124"/>
      <c r="L6" s="124"/>
      <c r="M6" s="124"/>
      <c r="N6" s="124"/>
      <c r="O6" s="124"/>
      <c r="P6" s="125"/>
    </row>
    <row r="7" spans="1:16" ht="19.5" thickBot="1">
      <c r="B7" s="610" t="s">
        <v>191</v>
      </c>
      <c r="C7" s="611"/>
      <c r="D7" s="611"/>
      <c r="E7" s="611"/>
      <c r="F7" s="611"/>
      <c r="G7" s="612"/>
      <c r="H7" s="607"/>
      <c r="I7" s="608"/>
      <c r="J7" s="608"/>
      <c r="K7" s="608"/>
      <c r="L7" s="608"/>
      <c r="M7" s="608"/>
      <c r="N7" s="608"/>
      <c r="O7" s="609"/>
    </row>
    <row r="8" spans="1:16" ht="21">
      <c r="B8" s="341" t="s">
        <v>23</v>
      </c>
      <c r="C8" s="342"/>
      <c r="D8" s="342"/>
      <c r="E8" s="342"/>
      <c r="F8" s="342"/>
      <c r="G8" s="343" t="s">
        <v>17</v>
      </c>
      <c r="H8" s="344" t="s">
        <v>144</v>
      </c>
      <c r="I8" s="344" t="s">
        <v>118</v>
      </c>
      <c r="J8" s="344" t="s">
        <v>8</v>
      </c>
      <c r="K8" s="345" t="s">
        <v>9</v>
      </c>
      <c r="L8" s="346" t="s">
        <v>10</v>
      </c>
      <c r="M8" s="347" t="s">
        <v>11</v>
      </c>
      <c r="N8" s="348" t="s">
        <v>22</v>
      </c>
      <c r="O8" s="349" t="s">
        <v>145</v>
      </c>
    </row>
    <row r="9" spans="1:16" ht="18.75">
      <c r="B9" s="350" t="s">
        <v>28</v>
      </c>
      <c r="C9" s="351" t="s">
        <v>146</v>
      </c>
      <c r="D9" s="352"/>
      <c r="E9" s="353"/>
      <c r="F9" s="353"/>
      <c r="G9" s="354" t="s">
        <v>20</v>
      </c>
      <c r="H9" s="355">
        <f>K9-5.4</f>
        <v>37.6</v>
      </c>
      <c r="I9" s="355">
        <f>K9-3.6</f>
        <v>39.4</v>
      </c>
      <c r="J9" s="356">
        <f>K9-1.8</f>
        <v>41.2</v>
      </c>
      <c r="K9" s="357">
        <v>43</v>
      </c>
      <c r="L9" s="356">
        <f>K9+1.8</f>
        <v>44.8</v>
      </c>
      <c r="M9" s="356">
        <f>K9+3.6</f>
        <v>46.6</v>
      </c>
      <c r="N9" s="356">
        <f>K9+5.4</f>
        <v>48.4</v>
      </c>
      <c r="O9" s="358">
        <f>K9+7.2</f>
        <v>50.2</v>
      </c>
    </row>
    <row r="10" spans="1:16" ht="18.75">
      <c r="B10" s="359" t="s">
        <v>29</v>
      </c>
      <c r="C10" s="360" t="s">
        <v>18</v>
      </c>
      <c r="D10" s="281"/>
      <c r="E10" s="282"/>
      <c r="F10" s="282"/>
      <c r="G10" s="283" t="s">
        <v>19</v>
      </c>
      <c r="H10" s="284">
        <f>K10-9</f>
        <v>48</v>
      </c>
      <c r="I10" s="284">
        <f>SUM(K10-6)</f>
        <v>51</v>
      </c>
      <c r="J10" s="285">
        <f>SUM(K10-3)</f>
        <v>54</v>
      </c>
      <c r="K10" s="357">
        <v>57</v>
      </c>
      <c r="L10" s="285">
        <f>SUM(K10+3)</f>
        <v>60</v>
      </c>
      <c r="M10" s="356">
        <f>SUM(K10+6)</f>
        <v>63</v>
      </c>
      <c r="N10" s="356">
        <f>K10+9</f>
        <v>66</v>
      </c>
      <c r="O10" s="358">
        <f>K10+12</f>
        <v>69</v>
      </c>
    </row>
    <row r="11" spans="1:16" ht="18.75">
      <c r="B11" s="359" t="s">
        <v>30</v>
      </c>
      <c r="C11" s="360" t="s">
        <v>147</v>
      </c>
      <c r="D11" s="281"/>
      <c r="E11" s="282"/>
      <c r="F11" s="282"/>
      <c r="G11" s="283" t="s">
        <v>19</v>
      </c>
      <c r="H11" s="284">
        <f>K11-9</f>
        <v>46</v>
      </c>
      <c r="I11" s="284">
        <f>SUM(K11-6)</f>
        <v>49</v>
      </c>
      <c r="J11" s="285">
        <f>SUM(K11-3)</f>
        <v>52</v>
      </c>
      <c r="K11" s="357">
        <v>55</v>
      </c>
      <c r="L11" s="285">
        <f>SUM(K11+3)</f>
        <v>58</v>
      </c>
      <c r="M11" s="356">
        <f>SUM(K11+6)</f>
        <v>61</v>
      </c>
      <c r="N11" s="356">
        <f>K11+9</f>
        <v>64</v>
      </c>
      <c r="O11" s="358">
        <f>K11+12</f>
        <v>67</v>
      </c>
    </row>
    <row r="12" spans="1:16" ht="18.75">
      <c r="B12" s="359" t="s">
        <v>31</v>
      </c>
      <c r="C12" s="360" t="s">
        <v>219</v>
      </c>
      <c r="D12" s="281"/>
      <c r="E12" s="282"/>
      <c r="F12" s="282"/>
      <c r="G12" s="283" t="s">
        <v>19</v>
      </c>
      <c r="H12" s="284">
        <f>K12-9</f>
        <v>40</v>
      </c>
      <c r="I12" s="284">
        <f>SUM(K12-6)</f>
        <v>43</v>
      </c>
      <c r="J12" s="285">
        <f>SUM(K12-3)</f>
        <v>46</v>
      </c>
      <c r="K12" s="357">
        <v>49</v>
      </c>
      <c r="L12" s="285">
        <f>SUM(K12+3)</f>
        <v>52</v>
      </c>
      <c r="M12" s="356">
        <f>SUM(K12+6)</f>
        <v>55</v>
      </c>
      <c r="N12" s="356">
        <f>K12+9</f>
        <v>58</v>
      </c>
      <c r="O12" s="358">
        <f>K12+12</f>
        <v>61</v>
      </c>
    </row>
    <row r="13" spans="1:16" ht="18.75">
      <c r="B13" s="359" t="s">
        <v>120</v>
      </c>
      <c r="C13" s="360" t="s">
        <v>149</v>
      </c>
      <c r="D13" s="281"/>
      <c r="E13" s="282"/>
      <c r="F13" s="282"/>
      <c r="G13" s="283" t="s">
        <v>19</v>
      </c>
      <c r="H13" s="284">
        <f>K13-9</f>
        <v>46</v>
      </c>
      <c r="I13" s="284">
        <f>SUM(K13-6)</f>
        <v>49</v>
      </c>
      <c r="J13" s="285">
        <f>SUM(K13-3)</f>
        <v>52</v>
      </c>
      <c r="K13" s="357">
        <v>55</v>
      </c>
      <c r="L13" s="285">
        <f>SUM(K13+3)</f>
        <v>58</v>
      </c>
      <c r="M13" s="356">
        <f>SUM(K13+6)</f>
        <v>61</v>
      </c>
      <c r="N13" s="356">
        <f>K13+9</f>
        <v>64</v>
      </c>
      <c r="O13" s="358">
        <f>K13+12</f>
        <v>67</v>
      </c>
    </row>
    <row r="14" spans="1:16" ht="18.75">
      <c r="B14" s="361" t="s">
        <v>58</v>
      </c>
      <c r="C14" s="362" t="s">
        <v>150</v>
      </c>
      <c r="D14" s="363"/>
      <c r="E14" s="364"/>
      <c r="F14" s="365"/>
      <c r="G14" s="354" t="s">
        <v>19</v>
      </c>
      <c r="H14" s="355">
        <f>K14-4</f>
        <v>67</v>
      </c>
      <c r="I14" s="355">
        <f>SUM(K14-2)</f>
        <v>69</v>
      </c>
      <c r="J14" s="356">
        <f>SUM(K14)</f>
        <v>71</v>
      </c>
      <c r="K14" s="357">
        <v>71</v>
      </c>
      <c r="L14" s="356">
        <f>SUM(K14)</f>
        <v>71</v>
      </c>
      <c r="M14" s="356">
        <f>SUM(K14+2)</f>
        <v>73</v>
      </c>
      <c r="N14" s="356">
        <f>K14+4</f>
        <v>75</v>
      </c>
      <c r="O14" s="358">
        <f>K14+6</f>
        <v>77</v>
      </c>
    </row>
    <row r="15" spans="1:16" ht="18.75">
      <c r="B15" s="366" t="s">
        <v>26</v>
      </c>
      <c r="C15" s="367" t="s">
        <v>32</v>
      </c>
      <c r="D15" s="364"/>
      <c r="E15" s="364"/>
      <c r="F15" s="365"/>
      <c r="G15" s="354" t="s">
        <v>151</v>
      </c>
      <c r="H15" s="355">
        <f>K15-2.25</f>
        <v>11.75</v>
      </c>
      <c r="I15" s="355">
        <f>SUM(K15-1.5)</f>
        <v>12.5</v>
      </c>
      <c r="J15" s="356">
        <f>SUM(K15-0.75)</f>
        <v>13.25</v>
      </c>
      <c r="K15" s="357">
        <v>14</v>
      </c>
      <c r="L15" s="356">
        <f>SUM(K15+0.75)</f>
        <v>14.75</v>
      </c>
      <c r="M15" s="356">
        <f>SUM(K15+1.5)</f>
        <v>15.5</v>
      </c>
      <c r="N15" s="356">
        <f>K15+2.25</f>
        <v>16.25</v>
      </c>
      <c r="O15" s="358">
        <f>K15+3</f>
        <v>17</v>
      </c>
    </row>
    <row r="16" spans="1:16" ht="18.75">
      <c r="B16" s="359" t="s">
        <v>33</v>
      </c>
      <c r="C16" s="360" t="s">
        <v>152</v>
      </c>
      <c r="D16" s="281"/>
      <c r="E16" s="282"/>
      <c r="F16" s="282"/>
      <c r="G16" s="283" t="s">
        <v>20</v>
      </c>
      <c r="H16" s="284">
        <f>K16-3</f>
        <v>21.5</v>
      </c>
      <c r="I16" s="284">
        <f>SUM(K16-2)</f>
        <v>22.5</v>
      </c>
      <c r="J16" s="285">
        <f>SUM(K16-1)</f>
        <v>23.5</v>
      </c>
      <c r="K16" s="357">
        <v>24.5</v>
      </c>
      <c r="L16" s="285">
        <f>SUM(K16+1)</f>
        <v>25.5</v>
      </c>
      <c r="M16" s="285">
        <f>SUM(K16+2)</f>
        <v>26.5</v>
      </c>
      <c r="N16" s="285">
        <f>SUM(K16+3)</f>
        <v>27.5</v>
      </c>
      <c r="O16" s="287">
        <f>K16+4</f>
        <v>28.5</v>
      </c>
    </row>
    <row r="17" spans="2:15" ht="18.75">
      <c r="B17" s="359" t="s">
        <v>34</v>
      </c>
      <c r="C17" s="360" t="s">
        <v>153</v>
      </c>
      <c r="D17" s="281"/>
      <c r="E17" s="282"/>
      <c r="F17" s="282"/>
      <c r="G17" s="283" t="s">
        <v>20</v>
      </c>
      <c r="H17" s="284">
        <f>K17-2.25</f>
        <v>16.25</v>
      </c>
      <c r="I17" s="284">
        <f>SUM(K17-1.5)</f>
        <v>17</v>
      </c>
      <c r="J17" s="285">
        <f>SUM(K17-0.75)</f>
        <v>17.75</v>
      </c>
      <c r="K17" s="357">
        <v>18.5</v>
      </c>
      <c r="L17" s="285">
        <f>SUM(K17+0.75)</f>
        <v>19.25</v>
      </c>
      <c r="M17" s="285">
        <f>SUM(K17+1.5)</f>
        <v>20</v>
      </c>
      <c r="N17" s="285">
        <f>SUM(K17+2.25)</f>
        <v>20.75</v>
      </c>
      <c r="O17" s="287">
        <f>K17+3</f>
        <v>21.5</v>
      </c>
    </row>
    <row r="18" spans="2:15" ht="18.75">
      <c r="B18" s="359" t="s">
        <v>35</v>
      </c>
      <c r="C18" s="360" t="s">
        <v>154</v>
      </c>
      <c r="D18" s="281"/>
      <c r="E18" s="282"/>
      <c r="F18" s="282"/>
      <c r="G18" s="283" t="s">
        <v>20</v>
      </c>
      <c r="H18" s="284">
        <f>K18-1.8</f>
        <v>9.6999999999999993</v>
      </c>
      <c r="I18" s="284">
        <f>SUM(K18-1.2)</f>
        <v>10.3</v>
      </c>
      <c r="J18" s="285">
        <f>SUM(K18-0.6)</f>
        <v>10.9</v>
      </c>
      <c r="K18" s="357">
        <v>11.5</v>
      </c>
      <c r="L18" s="285">
        <f>SUM(K18+0.6)</f>
        <v>12.1</v>
      </c>
      <c r="M18" s="285">
        <f>SUM(K18+1.2)</f>
        <v>12.7</v>
      </c>
      <c r="N18" s="285">
        <f>SUM(K18+1.8)</f>
        <v>13.3</v>
      </c>
      <c r="O18" s="287">
        <f>K18+2.4</f>
        <v>13.9</v>
      </c>
    </row>
    <row r="19" spans="2:15" ht="18.75">
      <c r="B19" s="359" t="s">
        <v>36</v>
      </c>
      <c r="C19" s="360" t="s">
        <v>155</v>
      </c>
      <c r="D19" s="281"/>
      <c r="E19" s="282"/>
      <c r="F19" s="282"/>
      <c r="G19" s="283" t="s">
        <v>20</v>
      </c>
      <c r="H19" s="368">
        <f>I19</f>
        <v>14.5</v>
      </c>
      <c r="I19" s="368">
        <f>J19</f>
        <v>14.5</v>
      </c>
      <c r="J19" s="368">
        <f>K19</f>
        <v>14.5</v>
      </c>
      <c r="K19" s="357">
        <v>14.5</v>
      </c>
      <c r="L19" s="368">
        <f>K19</f>
        <v>14.5</v>
      </c>
      <c r="M19" s="368">
        <f>L19</f>
        <v>14.5</v>
      </c>
      <c r="N19" s="368">
        <f>M19</f>
        <v>14.5</v>
      </c>
      <c r="O19" s="369">
        <f>N19</f>
        <v>14.5</v>
      </c>
    </row>
    <row r="20" spans="2:15" ht="18.75">
      <c r="B20" s="366" t="s">
        <v>37</v>
      </c>
      <c r="C20" s="370" t="s">
        <v>156</v>
      </c>
      <c r="D20" s="371"/>
      <c r="E20" s="372"/>
      <c r="F20" s="372"/>
      <c r="G20" s="354" t="s">
        <v>19</v>
      </c>
      <c r="H20" s="355">
        <f>K20-2.4</f>
        <v>64.099999999999994</v>
      </c>
      <c r="I20" s="355">
        <f>SUM(K20-1.6)</f>
        <v>64.900000000000006</v>
      </c>
      <c r="J20" s="356">
        <f>SUM(K20-0.8)</f>
        <v>65.7</v>
      </c>
      <c r="K20" s="357">
        <v>66.5</v>
      </c>
      <c r="L20" s="356">
        <f>SUM(K20+0.8)</f>
        <v>67.3</v>
      </c>
      <c r="M20" s="356">
        <f>SUM(K20+1.6)</f>
        <v>68.099999999999994</v>
      </c>
      <c r="N20" s="356">
        <f>SUM(K20+2.4)</f>
        <v>68.900000000000006</v>
      </c>
      <c r="O20" s="358">
        <f>K20+3.2</f>
        <v>69.7</v>
      </c>
    </row>
    <row r="21" spans="2:15" ht="21">
      <c r="B21" s="373" t="s">
        <v>24</v>
      </c>
      <c r="C21" s="374"/>
      <c r="D21" s="374"/>
      <c r="E21" s="374"/>
      <c r="F21" s="374"/>
      <c r="G21" s="375"/>
      <c r="H21" s="376"/>
      <c r="I21" s="376"/>
      <c r="J21" s="376"/>
      <c r="K21" s="377"/>
      <c r="L21" s="376"/>
      <c r="M21" s="378"/>
      <c r="N21" s="379"/>
      <c r="O21" s="380"/>
    </row>
    <row r="22" spans="2:15" ht="18.75">
      <c r="B22" s="350" t="s">
        <v>38</v>
      </c>
      <c r="C22" s="381" t="s">
        <v>157</v>
      </c>
      <c r="D22" s="352"/>
      <c r="E22" s="353"/>
      <c r="F22" s="353"/>
      <c r="G22" s="354" t="s">
        <v>20</v>
      </c>
      <c r="H22" s="355">
        <f>K22-5.4</f>
        <v>39.6</v>
      </c>
      <c r="I22" s="355">
        <f>K22-3.6</f>
        <v>41.4</v>
      </c>
      <c r="J22" s="356">
        <f>K22-1.8</f>
        <v>43.2</v>
      </c>
      <c r="K22" s="357">
        <v>45</v>
      </c>
      <c r="L22" s="356">
        <f>K22+1.8</f>
        <v>46.8</v>
      </c>
      <c r="M22" s="356">
        <f>K22+3.6</f>
        <v>48.6</v>
      </c>
      <c r="N22" s="356">
        <f>K22+5.4</f>
        <v>50.4</v>
      </c>
      <c r="O22" s="358">
        <f>K22+7.2</f>
        <v>52.2</v>
      </c>
    </row>
    <row r="23" spans="2:15" ht="18.75">
      <c r="B23" s="382" t="s">
        <v>8</v>
      </c>
      <c r="C23" s="383" t="s">
        <v>21</v>
      </c>
      <c r="D23" s="371"/>
      <c r="E23" s="372"/>
      <c r="F23" s="372"/>
      <c r="G23" s="354" t="s">
        <v>19</v>
      </c>
      <c r="H23" s="355">
        <f>K23-4</f>
        <v>67</v>
      </c>
      <c r="I23" s="355">
        <f>SUM(K23-2)</f>
        <v>69</v>
      </c>
      <c r="J23" s="356">
        <f>SUM(K23)</f>
        <v>71</v>
      </c>
      <c r="K23" s="357">
        <v>71</v>
      </c>
      <c r="L23" s="356">
        <f>SUM(K23)</f>
        <v>71</v>
      </c>
      <c r="M23" s="356">
        <f>SUM(K23+2)</f>
        <v>73</v>
      </c>
      <c r="N23" s="356">
        <f>K23+4</f>
        <v>75</v>
      </c>
      <c r="O23" s="358">
        <f>K23+6</f>
        <v>77</v>
      </c>
    </row>
    <row r="24" spans="2:15" ht="21">
      <c r="B24" s="373" t="s">
        <v>83</v>
      </c>
      <c r="C24" s="374"/>
      <c r="D24" s="374"/>
      <c r="E24" s="374"/>
      <c r="F24" s="374"/>
      <c r="G24" s="375"/>
      <c r="H24" s="376"/>
      <c r="I24" s="376"/>
      <c r="J24" s="376"/>
      <c r="K24" s="377"/>
      <c r="L24" s="376"/>
      <c r="M24" s="378"/>
      <c r="N24" s="379"/>
      <c r="O24" s="380"/>
    </row>
    <row r="25" spans="2:15" ht="18.75">
      <c r="B25" s="288" t="s">
        <v>113</v>
      </c>
      <c r="C25" s="289" t="s">
        <v>114</v>
      </c>
      <c r="D25" s="290"/>
      <c r="E25" s="291"/>
      <c r="F25" s="291"/>
      <c r="G25" s="283" t="s">
        <v>19</v>
      </c>
      <c r="H25" s="284">
        <f>K25-1.8</f>
        <v>18.2</v>
      </c>
      <c r="I25" s="284">
        <f>SUM(K25-1.2)</f>
        <v>18.8</v>
      </c>
      <c r="J25" s="285">
        <f>SUM(K25-0.6)</f>
        <v>19.399999999999999</v>
      </c>
      <c r="K25" s="286">
        <v>20</v>
      </c>
      <c r="L25" s="285">
        <f>SUM(K25+0.6)</f>
        <v>20.6</v>
      </c>
      <c r="M25" s="356">
        <f>SUM(K25+1.2)</f>
        <v>21.2</v>
      </c>
      <c r="N25" s="356">
        <f>K25+1.8</f>
        <v>21.8</v>
      </c>
      <c r="O25" s="358">
        <f>K25+2.4</f>
        <v>22.4</v>
      </c>
    </row>
    <row r="26" spans="2:15" ht="18.75">
      <c r="B26" s="288" t="s">
        <v>115</v>
      </c>
      <c r="C26" s="289" t="s">
        <v>116</v>
      </c>
      <c r="D26" s="290"/>
      <c r="E26" s="291"/>
      <c r="F26" s="291"/>
      <c r="G26" s="283" t="s">
        <v>19</v>
      </c>
      <c r="H26" s="284">
        <f>K26-0.9</f>
        <v>7.1</v>
      </c>
      <c r="I26" s="284">
        <f>SUM(K26-0.6)</f>
        <v>7.4</v>
      </c>
      <c r="J26" s="285">
        <f>SUM(K26-0.3)</f>
        <v>7.7</v>
      </c>
      <c r="K26" s="286">
        <v>8</v>
      </c>
      <c r="L26" s="285">
        <f>SUM(K26+0.3)</f>
        <v>8.3000000000000007</v>
      </c>
      <c r="M26" s="356">
        <f>SUM(K26+0.6)</f>
        <v>8.6</v>
      </c>
      <c r="N26" s="356">
        <f>K26+0.9</f>
        <v>8.9</v>
      </c>
      <c r="O26" s="358">
        <f>K26+1.2</f>
        <v>9.1999999999999993</v>
      </c>
    </row>
    <row r="27" spans="2:15" ht="18.75">
      <c r="B27" s="288" t="s">
        <v>39</v>
      </c>
      <c r="C27" s="289" t="s">
        <v>65</v>
      </c>
      <c r="D27" s="290"/>
      <c r="E27" s="291"/>
      <c r="F27" s="291"/>
      <c r="G27" s="283" t="s">
        <v>19</v>
      </c>
      <c r="H27" s="284">
        <f>K27-4.5</f>
        <v>44.5</v>
      </c>
      <c r="I27" s="284">
        <f>SUM(K27-3)</f>
        <v>46</v>
      </c>
      <c r="J27" s="285">
        <f>SUM(K27-1.5)</f>
        <v>47.5</v>
      </c>
      <c r="K27" s="286">
        <v>49</v>
      </c>
      <c r="L27" s="285">
        <f>SUM(K27+1.5)</f>
        <v>50.5</v>
      </c>
      <c r="M27" s="285">
        <f>SUM(K27+3)</f>
        <v>52</v>
      </c>
      <c r="N27" s="285">
        <f>SUM(K27+4.5)</f>
        <v>53.5</v>
      </c>
      <c r="O27" s="287">
        <f>K27+6</f>
        <v>55</v>
      </c>
    </row>
    <row r="28" spans="2:15" ht="18.75">
      <c r="B28" s="288" t="s">
        <v>165</v>
      </c>
      <c r="C28" s="292" t="s">
        <v>166</v>
      </c>
      <c r="D28" s="281"/>
      <c r="E28" s="282"/>
      <c r="F28" s="282"/>
      <c r="G28" s="283" t="s">
        <v>19</v>
      </c>
      <c r="H28" s="284">
        <f>K28-4.5</f>
        <v>42.5</v>
      </c>
      <c r="I28" s="284">
        <f>SUM(K28-3)</f>
        <v>44</v>
      </c>
      <c r="J28" s="285">
        <f>SUM(K28-1.5)</f>
        <v>45.5</v>
      </c>
      <c r="K28" s="286">
        <v>47</v>
      </c>
      <c r="L28" s="285">
        <f>SUM(K28+1.5)</f>
        <v>48.5</v>
      </c>
      <c r="M28" s="285">
        <f>SUM(K28+3)</f>
        <v>50</v>
      </c>
      <c r="N28" s="285">
        <f>SUM(K28+4.5)</f>
        <v>51.5</v>
      </c>
      <c r="O28" s="287">
        <f>K28+6</f>
        <v>53</v>
      </c>
    </row>
    <row r="29" spans="2:15" ht="18.75">
      <c r="B29" s="288" t="s">
        <v>167</v>
      </c>
      <c r="C29" s="292" t="s">
        <v>168</v>
      </c>
      <c r="D29" s="281"/>
      <c r="E29" s="282"/>
      <c r="F29" s="282"/>
      <c r="G29" s="283" t="s">
        <v>20</v>
      </c>
      <c r="H29" s="368">
        <f t="shared" ref="H29:J30" si="0">I29</f>
        <v>8</v>
      </c>
      <c r="I29" s="368">
        <f t="shared" si="0"/>
        <v>8</v>
      </c>
      <c r="J29" s="368">
        <f t="shared" si="0"/>
        <v>8</v>
      </c>
      <c r="K29" s="286">
        <v>8</v>
      </c>
      <c r="L29" s="368">
        <f t="shared" ref="L29:O30" si="1">K29</f>
        <v>8</v>
      </c>
      <c r="M29" s="368">
        <f t="shared" si="1"/>
        <v>8</v>
      </c>
      <c r="N29" s="368">
        <f t="shared" si="1"/>
        <v>8</v>
      </c>
      <c r="O29" s="369">
        <f t="shared" si="1"/>
        <v>8</v>
      </c>
    </row>
    <row r="30" spans="2:15" ht="18.75">
      <c r="B30" s="384" t="s">
        <v>169</v>
      </c>
      <c r="C30" s="385" t="s">
        <v>27</v>
      </c>
      <c r="D30" s="386"/>
      <c r="E30" s="387"/>
      <c r="F30" s="387"/>
      <c r="G30" s="283" t="s">
        <v>20</v>
      </c>
      <c r="H30" s="368">
        <f t="shared" si="0"/>
        <v>8</v>
      </c>
      <c r="I30" s="368">
        <f t="shared" si="0"/>
        <v>8</v>
      </c>
      <c r="J30" s="368">
        <f t="shared" si="0"/>
        <v>8</v>
      </c>
      <c r="K30" s="286">
        <v>8</v>
      </c>
      <c r="L30" s="368">
        <f t="shared" si="1"/>
        <v>8</v>
      </c>
      <c r="M30" s="368">
        <f t="shared" si="1"/>
        <v>8</v>
      </c>
      <c r="N30" s="368">
        <f t="shared" si="1"/>
        <v>8</v>
      </c>
      <c r="O30" s="369">
        <f t="shared" si="1"/>
        <v>8</v>
      </c>
    </row>
    <row r="31" spans="2:15" ht="21">
      <c r="B31" s="388" t="s">
        <v>158</v>
      </c>
      <c r="C31" s="389"/>
      <c r="D31" s="389"/>
      <c r="E31" s="389"/>
      <c r="F31" s="389"/>
      <c r="G31" s="390"/>
      <c r="H31" s="391"/>
      <c r="I31" s="376"/>
      <c r="J31" s="376"/>
      <c r="K31" s="377"/>
      <c r="L31" s="376"/>
      <c r="M31" s="378"/>
      <c r="N31" s="392"/>
      <c r="O31" s="393"/>
    </row>
    <row r="32" spans="2:15" ht="18.75">
      <c r="B32" s="350" t="s">
        <v>67</v>
      </c>
      <c r="C32" s="381" t="s">
        <v>69</v>
      </c>
      <c r="D32" s="352"/>
      <c r="E32" s="353"/>
      <c r="F32" s="353"/>
      <c r="G32" s="354" t="s">
        <v>20</v>
      </c>
      <c r="H32" s="355">
        <f>K32-4</f>
        <v>66</v>
      </c>
      <c r="I32" s="355">
        <f>SUM(K32-2)</f>
        <v>68</v>
      </c>
      <c r="J32" s="356">
        <f>SUM(K32)</f>
        <v>70</v>
      </c>
      <c r="K32" s="357">
        <v>70</v>
      </c>
      <c r="L32" s="356">
        <f>SUM(K32)</f>
        <v>70</v>
      </c>
      <c r="M32" s="356">
        <f>SUM(K32+2)</f>
        <v>72</v>
      </c>
      <c r="N32" s="356">
        <f>K32+4</f>
        <v>74</v>
      </c>
      <c r="O32" s="358">
        <f>K32+6</f>
        <v>76</v>
      </c>
    </row>
    <row r="33" spans="2:15" ht="18.75">
      <c r="B33" s="288" t="s">
        <v>68</v>
      </c>
      <c r="C33" s="289" t="s">
        <v>220</v>
      </c>
      <c r="D33" s="290"/>
      <c r="E33" s="291"/>
      <c r="F33" s="291"/>
      <c r="G33" s="283" t="s">
        <v>20</v>
      </c>
      <c r="H33" s="394">
        <f>K33-1</f>
        <v>14</v>
      </c>
      <c r="I33" s="394">
        <f>SUM(K33-1)</f>
        <v>14</v>
      </c>
      <c r="J33" s="394">
        <f>K33</f>
        <v>15</v>
      </c>
      <c r="K33" s="357">
        <v>15</v>
      </c>
      <c r="L33" s="394">
        <f>K33</f>
        <v>15</v>
      </c>
      <c r="M33" s="395">
        <f>SUM(K33+1)</f>
        <v>16</v>
      </c>
      <c r="N33" s="394">
        <f>SUM(K33+1)</f>
        <v>16</v>
      </c>
      <c r="O33" s="396">
        <f>K33+2</f>
        <v>17</v>
      </c>
    </row>
    <row r="34" spans="2:15" ht="12" thickBot="1"/>
    <row r="35" spans="2:15" ht="19.5" thickBot="1">
      <c r="B35" s="604" t="s">
        <v>125</v>
      </c>
      <c r="C35" s="605"/>
      <c r="D35" s="605"/>
      <c r="E35" s="605"/>
      <c r="F35" s="605"/>
      <c r="G35" s="606"/>
      <c r="H35" s="607"/>
      <c r="I35" s="608"/>
      <c r="J35" s="608"/>
      <c r="K35" s="608"/>
      <c r="L35" s="608"/>
      <c r="M35" s="608"/>
      <c r="N35" s="608"/>
      <c r="O35" s="609"/>
    </row>
    <row r="36" spans="2:15" ht="21">
      <c r="B36" s="341" t="s">
        <v>23</v>
      </c>
      <c r="C36" s="342"/>
      <c r="D36" s="342"/>
      <c r="E36" s="342"/>
      <c r="F36" s="342"/>
      <c r="G36" s="343" t="s">
        <v>17</v>
      </c>
      <c r="H36" s="344" t="s">
        <v>144</v>
      </c>
      <c r="I36" s="344" t="s">
        <v>118</v>
      </c>
      <c r="J36" s="344" t="s">
        <v>8</v>
      </c>
      <c r="K36" s="443" t="s">
        <v>9</v>
      </c>
      <c r="L36" s="346" t="s">
        <v>10</v>
      </c>
      <c r="M36" s="347" t="s">
        <v>11</v>
      </c>
      <c r="N36" s="348" t="s">
        <v>22</v>
      </c>
      <c r="O36" s="349" t="s">
        <v>145</v>
      </c>
    </row>
    <row r="37" spans="2:15" ht="18.75">
      <c r="B37" s="350" t="s">
        <v>28</v>
      </c>
      <c r="C37" s="351" t="s">
        <v>146</v>
      </c>
      <c r="D37" s="352"/>
      <c r="E37" s="353"/>
      <c r="F37" s="353"/>
      <c r="G37" s="354" t="s">
        <v>20</v>
      </c>
      <c r="H37" s="355">
        <f>K37-5.4</f>
        <v>36.6</v>
      </c>
      <c r="I37" s="355">
        <f>K37-3.6</f>
        <v>38.4</v>
      </c>
      <c r="J37" s="356">
        <f>K37-1.8</f>
        <v>40.200000000000003</v>
      </c>
      <c r="K37" s="444">
        <v>42</v>
      </c>
      <c r="L37" s="356">
        <f>K37+1.8</f>
        <v>43.8</v>
      </c>
      <c r="M37" s="356">
        <f>K37+3.6</f>
        <v>45.6</v>
      </c>
      <c r="N37" s="356">
        <f>K37+5.4</f>
        <v>47.4</v>
      </c>
      <c r="O37" s="358">
        <f>K37+7.2</f>
        <v>49.2</v>
      </c>
    </row>
    <row r="38" spans="2:15" ht="18.75">
      <c r="B38" s="359" t="s">
        <v>29</v>
      </c>
      <c r="C38" s="360" t="s">
        <v>18</v>
      </c>
      <c r="D38" s="281"/>
      <c r="E38" s="282"/>
      <c r="F38" s="282"/>
      <c r="G38" s="283" t="s">
        <v>19</v>
      </c>
      <c r="H38" s="284">
        <f>K38-9</f>
        <v>47</v>
      </c>
      <c r="I38" s="284">
        <f>SUM(K38-6)</f>
        <v>50</v>
      </c>
      <c r="J38" s="285">
        <f>SUM(K38-3)</f>
        <v>53</v>
      </c>
      <c r="K38" s="444">
        <v>56</v>
      </c>
      <c r="L38" s="285">
        <f>SUM(K38+3)</f>
        <v>59</v>
      </c>
      <c r="M38" s="356">
        <f>SUM(K38+6)</f>
        <v>62</v>
      </c>
      <c r="N38" s="356">
        <f>K38+9</f>
        <v>65</v>
      </c>
      <c r="O38" s="358">
        <f>K38+12</f>
        <v>68</v>
      </c>
    </row>
    <row r="39" spans="2:15" ht="18.75">
      <c r="B39" s="359" t="s">
        <v>30</v>
      </c>
      <c r="C39" s="360" t="s">
        <v>147</v>
      </c>
      <c r="D39" s="281"/>
      <c r="E39" s="282"/>
      <c r="F39" s="282"/>
      <c r="G39" s="283" t="s">
        <v>19</v>
      </c>
      <c r="H39" s="284">
        <f>K39-9</f>
        <v>45</v>
      </c>
      <c r="I39" s="284">
        <f>SUM(K39-6)</f>
        <v>48</v>
      </c>
      <c r="J39" s="285">
        <f>SUM(K39-3)</f>
        <v>51</v>
      </c>
      <c r="K39" s="444">
        <v>54</v>
      </c>
      <c r="L39" s="285">
        <f>SUM(K39+3)</f>
        <v>57</v>
      </c>
      <c r="M39" s="356">
        <f>SUM(K39+6)</f>
        <v>60</v>
      </c>
      <c r="N39" s="356">
        <f>K39+9</f>
        <v>63</v>
      </c>
      <c r="O39" s="358">
        <f>K39+12</f>
        <v>66</v>
      </c>
    </row>
    <row r="40" spans="2:15" ht="18.75">
      <c r="B40" s="359" t="s">
        <v>31</v>
      </c>
      <c r="C40" s="360" t="s">
        <v>148</v>
      </c>
      <c r="D40" s="281"/>
      <c r="E40" s="282"/>
      <c r="F40" s="282"/>
      <c r="G40" s="283" t="s">
        <v>19</v>
      </c>
      <c r="H40" s="284">
        <f>K40-9</f>
        <v>40</v>
      </c>
      <c r="I40" s="284">
        <f>SUM(K40-6)</f>
        <v>43</v>
      </c>
      <c r="J40" s="285">
        <f>SUM(K40-3)</f>
        <v>46</v>
      </c>
      <c r="K40" s="444">
        <v>49</v>
      </c>
      <c r="L40" s="285">
        <f>SUM(K40+3)</f>
        <v>52</v>
      </c>
      <c r="M40" s="356">
        <f>SUM(K40+6)</f>
        <v>55</v>
      </c>
      <c r="N40" s="356">
        <f>K40+9</f>
        <v>58</v>
      </c>
      <c r="O40" s="358">
        <f>K40+12</f>
        <v>61</v>
      </c>
    </row>
    <row r="41" spans="2:15" ht="18.75">
      <c r="B41" s="359" t="s">
        <v>120</v>
      </c>
      <c r="C41" s="360" t="s">
        <v>149</v>
      </c>
      <c r="D41" s="281"/>
      <c r="E41" s="282"/>
      <c r="F41" s="282"/>
      <c r="G41" s="283" t="s">
        <v>19</v>
      </c>
      <c r="H41" s="284">
        <f>K41-9</f>
        <v>46</v>
      </c>
      <c r="I41" s="284">
        <f>SUM(K41-6)</f>
        <v>49</v>
      </c>
      <c r="J41" s="285">
        <f>SUM(K41-3)</f>
        <v>52</v>
      </c>
      <c r="K41" s="444">
        <v>55</v>
      </c>
      <c r="L41" s="285">
        <f>SUM(K41+3)</f>
        <v>58</v>
      </c>
      <c r="M41" s="356">
        <f>SUM(K41+6)</f>
        <v>61</v>
      </c>
      <c r="N41" s="356">
        <f>K41+9</f>
        <v>64</v>
      </c>
      <c r="O41" s="358">
        <f>K41+12</f>
        <v>67</v>
      </c>
    </row>
    <row r="42" spans="2:15" ht="18.75">
      <c r="B42" s="361" t="s">
        <v>58</v>
      </c>
      <c r="C42" s="362" t="s">
        <v>150</v>
      </c>
      <c r="D42" s="363"/>
      <c r="E42" s="364"/>
      <c r="F42" s="365"/>
      <c r="G42" s="354" t="s">
        <v>19</v>
      </c>
      <c r="H42" s="355">
        <f>K42-4</f>
        <v>65.5</v>
      </c>
      <c r="I42" s="355">
        <f>SUM(K42-2)</f>
        <v>67.5</v>
      </c>
      <c r="J42" s="356">
        <f>SUM(K42)</f>
        <v>69.5</v>
      </c>
      <c r="K42" s="444">
        <v>69.5</v>
      </c>
      <c r="L42" s="356">
        <f>SUM(K42)</f>
        <v>69.5</v>
      </c>
      <c r="M42" s="356">
        <f>SUM(K42+2)</f>
        <v>71.5</v>
      </c>
      <c r="N42" s="356">
        <f>K42+4</f>
        <v>73.5</v>
      </c>
      <c r="O42" s="358">
        <f>K42+6</f>
        <v>75.5</v>
      </c>
    </row>
    <row r="43" spans="2:15" ht="18.75">
      <c r="B43" s="366" t="s">
        <v>26</v>
      </c>
      <c r="C43" s="367" t="s">
        <v>32</v>
      </c>
      <c r="D43" s="364"/>
      <c r="E43" s="364"/>
      <c r="F43" s="365"/>
      <c r="G43" s="354" t="s">
        <v>151</v>
      </c>
      <c r="H43" s="355">
        <f>K43-2.25</f>
        <v>11.75</v>
      </c>
      <c r="I43" s="355">
        <f>SUM(K43-1.5)</f>
        <v>12.5</v>
      </c>
      <c r="J43" s="356">
        <f>SUM(K43-0.75)</f>
        <v>13.25</v>
      </c>
      <c r="K43" s="444">
        <v>14</v>
      </c>
      <c r="L43" s="356">
        <f>SUM(K43+0.75)</f>
        <v>14.75</v>
      </c>
      <c r="M43" s="356">
        <f>SUM(K43+1.5)</f>
        <v>15.5</v>
      </c>
      <c r="N43" s="356">
        <f>K43+2.25</f>
        <v>16.25</v>
      </c>
      <c r="O43" s="358">
        <f>K43+3</f>
        <v>17</v>
      </c>
    </row>
    <row r="44" spans="2:15" ht="18.75">
      <c r="B44" s="359" t="s">
        <v>33</v>
      </c>
      <c r="C44" s="360" t="s">
        <v>152</v>
      </c>
      <c r="D44" s="281"/>
      <c r="E44" s="282"/>
      <c r="F44" s="282"/>
      <c r="G44" s="283" t="s">
        <v>20</v>
      </c>
      <c r="H44" s="284">
        <f>K44-3</f>
        <v>21.5</v>
      </c>
      <c r="I44" s="284">
        <f>SUM(K44-2)</f>
        <v>22.5</v>
      </c>
      <c r="J44" s="285">
        <f>SUM(K44-1)</f>
        <v>23.5</v>
      </c>
      <c r="K44" s="444">
        <v>24.5</v>
      </c>
      <c r="L44" s="285">
        <f>SUM(K44+1)</f>
        <v>25.5</v>
      </c>
      <c r="M44" s="285">
        <f>SUM(K44+2)</f>
        <v>26.5</v>
      </c>
      <c r="N44" s="285">
        <f>SUM(K44+3)</f>
        <v>27.5</v>
      </c>
      <c r="O44" s="287">
        <f>K44+4</f>
        <v>28.5</v>
      </c>
    </row>
    <row r="45" spans="2:15" ht="18.75">
      <c r="B45" s="359" t="s">
        <v>34</v>
      </c>
      <c r="C45" s="360" t="s">
        <v>153</v>
      </c>
      <c r="D45" s="281"/>
      <c r="E45" s="282"/>
      <c r="F45" s="282"/>
      <c r="G45" s="283" t="s">
        <v>20</v>
      </c>
      <c r="H45" s="284">
        <f>K45-2.25</f>
        <v>15.75</v>
      </c>
      <c r="I45" s="284">
        <f>SUM(K45-1.5)</f>
        <v>16.5</v>
      </c>
      <c r="J45" s="285">
        <f>SUM(K45-0.75)</f>
        <v>17.25</v>
      </c>
      <c r="K45" s="444">
        <v>18</v>
      </c>
      <c r="L45" s="285">
        <f>SUM(K45+0.75)</f>
        <v>18.75</v>
      </c>
      <c r="M45" s="285">
        <f>SUM(K45+1.5)</f>
        <v>19.5</v>
      </c>
      <c r="N45" s="285">
        <f>SUM(K45+2.25)</f>
        <v>20.25</v>
      </c>
      <c r="O45" s="287">
        <f>K45+3</f>
        <v>21</v>
      </c>
    </row>
    <row r="46" spans="2:15" ht="18.75">
      <c r="B46" s="359" t="s">
        <v>35</v>
      </c>
      <c r="C46" s="360" t="s">
        <v>154</v>
      </c>
      <c r="D46" s="281"/>
      <c r="E46" s="282"/>
      <c r="F46" s="282"/>
      <c r="G46" s="283" t="s">
        <v>20</v>
      </c>
      <c r="H46" s="284">
        <f>K46-1.8</f>
        <v>9.1999999999999993</v>
      </c>
      <c r="I46" s="284">
        <f>SUM(K46-1.2)</f>
        <v>9.8000000000000007</v>
      </c>
      <c r="J46" s="285">
        <f>SUM(K46-0.6)</f>
        <v>10.4</v>
      </c>
      <c r="K46" s="444">
        <v>11</v>
      </c>
      <c r="L46" s="285">
        <f>SUM(K46+0.6)</f>
        <v>11.6</v>
      </c>
      <c r="M46" s="285">
        <f>SUM(K46+1.2)</f>
        <v>12.2</v>
      </c>
      <c r="N46" s="285">
        <f>SUM(K46+1.8)</f>
        <v>12.8</v>
      </c>
      <c r="O46" s="287">
        <f>K46+2.4</f>
        <v>13.4</v>
      </c>
    </row>
    <row r="47" spans="2:15" ht="18.75">
      <c r="B47" s="359" t="s">
        <v>36</v>
      </c>
      <c r="C47" s="360" t="s">
        <v>155</v>
      </c>
      <c r="D47" s="281"/>
      <c r="E47" s="282"/>
      <c r="F47" s="282"/>
      <c r="G47" s="283" t="s">
        <v>20</v>
      </c>
      <c r="H47" s="368">
        <f>I47</f>
        <v>14</v>
      </c>
      <c r="I47" s="368">
        <f>J47</f>
        <v>14</v>
      </c>
      <c r="J47" s="368">
        <f>K47</f>
        <v>14</v>
      </c>
      <c r="K47" s="444">
        <v>14</v>
      </c>
      <c r="L47" s="368">
        <f>K47</f>
        <v>14</v>
      </c>
      <c r="M47" s="368">
        <f>L47</f>
        <v>14</v>
      </c>
      <c r="N47" s="368">
        <f>M47</f>
        <v>14</v>
      </c>
      <c r="O47" s="369">
        <f>N47</f>
        <v>14</v>
      </c>
    </row>
    <row r="48" spans="2:15" ht="18.75">
      <c r="B48" s="366" t="s">
        <v>37</v>
      </c>
      <c r="C48" s="370" t="s">
        <v>156</v>
      </c>
      <c r="D48" s="371"/>
      <c r="E48" s="372"/>
      <c r="F48" s="372"/>
      <c r="G48" s="354" t="s">
        <v>19</v>
      </c>
      <c r="H48" s="355">
        <f>K48-2.4</f>
        <v>62.6</v>
      </c>
      <c r="I48" s="355">
        <f>SUM(K48-1.6)</f>
        <v>63.4</v>
      </c>
      <c r="J48" s="356">
        <f>SUM(K48-0.8)</f>
        <v>64.2</v>
      </c>
      <c r="K48" s="444">
        <v>65</v>
      </c>
      <c r="L48" s="356">
        <f>SUM(K48+0.8)</f>
        <v>65.8</v>
      </c>
      <c r="M48" s="356">
        <f>SUM(K48+1.6)</f>
        <v>66.599999999999994</v>
      </c>
      <c r="N48" s="356">
        <f>SUM(K48+2.4)</f>
        <v>67.400000000000006</v>
      </c>
      <c r="O48" s="358">
        <f>K48+3.2</f>
        <v>68.2</v>
      </c>
    </row>
    <row r="49" spans="2:15" ht="21">
      <c r="B49" s="373" t="s">
        <v>24</v>
      </c>
      <c r="C49" s="374"/>
      <c r="D49" s="374"/>
      <c r="E49" s="374"/>
      <c r="F49" s="374"/>
      <c r="G49" s="375"/>
      <c r="H49" s="376"/>
      <c r="I49" s="376"/>
      <c r="J49" s="376"/>
      <c r="K49" s="445"/>
      <c r="L49" s="376"/>
      <c r="M49" s="378"/>
      <c r="N49" s="379"/>
      <c r="O49" s="380"/>
    </row>
    <row r="50" spans="2:15" ht="18.75">
      <c r="B50" s="350" t="s">
        <v>38</v>
      </c>
      <c r="C50" s="381" t="s">
        <v>157</v>
      </c>
      <c r="D50" s="352"/>
      <c r="E50" s="353"/>
      <c r="F50" s="353"/>
      <c r="G50" s="354" t="s">
        <v>20</v>
      </c>
      <c r="H50" s="355">
        <f>K50-5.4</f>
        <v>38.6</v>
      </c>
      <c r="I50" s="355">
        <f>K50-3.6</f>
        <v>40.4</v>
      </c>
      <c r="J50" s="356">
        <f>K50-1.8</f>
        <v>42.2</v>
      </c>
      <c r="K50" s="444">
        <v>44</v>
      </c>
      <c r="L50" s="356">
        <f>K50+1.8</f>
        <v>45.8</v>
      </c>
      <c r="M50" s="356">
        <f>K50+3.6</f>
        <v>47.6</v>
      </c>
      <c r="N50" s="356">
        <f>K50+5.4</f>
        <v>49.4</v>
      </c>
      <c r="O50" s="358">
        <f>K50+7.2</f>
        <v>51.2</v>
      </c>
    </row>
    <row r="51" spans="2:15" ht="18.75">
      <c r="B51" s="382" t="s">
        <v>8</v>
      </c>
      <c r="C51" s="383" t="s">
        <v>21</v>
      </c>
      <c r="D51" s="371"/>
      <c r="E51" s="372"/>
      <c r="F51" s="372"/>
      <c r="G51" s="354" t="s">
        <v>19</v>
      </c>
      <c r="H51" s="355">
        <f>K51-4</f>
        <v>65.5</v>
      </c>
      <c r="I51" s="355">
        <f>SUM(K51-2)</f>
        <v>67.5</v>
      </c>
      <c r="J51" s="356">
        <f>SUM(K51)</f>
        <v>69.5</v>
      </c>
      <c r="K51" s="444">
        <v>69.5</v>
      </c>
      <c r="L51" s="356">
        <f>SUM(K51)</f>
        <v>69.5</v>
      </c>
      <c r="M51" s="356">
        <f>SUM(K51+2)</f>
        <v>71.5</v>
      </c>
      <c r="N51" s="356">
        <f>K51+4</f>
        <v>73.5</v>
      </c>
      <c r="O51" s="358">
        <f>K51+6</f>
        <v>75.5</v>
      </c>
    </row>
    <row r="52" spans="2:15" ht="21">
      <c r="B52" s="373" t="s">
        <v>83</v>
      </c>
      <c r="C52" s="374"/>
      <c r="D52" s="374"/>
      <c r="E52" s="374"/>
      <c r="F52" s="374"/>
      <c r="G52" s="375"/>
      <c r="H52" s="376"/>
      <c r="I52" s="376"/>
      <c r="J52" s="376"/>
      <c r="K52" s="445"/>
      <c r="L52" s="376"/>
      <c r="M52" s="378"/>
      <c r="N52" s="379"/>
      <c r="O52" s="380"/>
    </row>
    <row r="53" spans="2:15" ht="18.75">
      <c r="B53" s="288" t="s">
        <v>113</v>
      </c>
      <c r="C53" s="289" t="s">
        <v>114</v>
      </c>
      <c r="D53" s="290"/>
      <c r="E53" s="291"/>
      <c r="F53" s="291"/>
      <c r="G53" s="283" t="s">
        <v>19</v>
      </c>
      <c r="H53" s="284">
        <f>K53-1.8</f>
        <v>18.2</v>
      </c>
      <c r="I53" s="284">
        <f>SUM(K53-1.2)</f>
        <v>18.8</v>
      </c>
      <c r="J53" s="285">
        <f>SUM(K53-0.6)</f>
        <v>19.399999999999999</v>
      </c>
      <c r="K53" s="446">
        <v>20</v>
      </c>
      <c r="L53" s="285">
        <f>SUM(K53+0.6)</f>
        <v>20.6</v>
      </c>
      <c r="M53" s="356">
        <f>SUM(K53+1.2)</f>
        <v>21.2</v>
      </c>
      <c r="N53" s="356">
        <f>K53+1.8</f>
        <v>21.8</v>
      </c>
      <c r="O53" s="358">
        <f>K53+2.4</f>
        <v>22.4</v>
      </c>
    </row>
    <row r="54" spans="2:15" ht="18.75">
      <c r="B54" s="288" t="s">
        <v>115</v>
      </c>
      <c r="C54" s="289" t="s">
        <v>116</v>
      </c>
      <c r="D54" s="290"/>
      <c r="E54" s="291"/>
      <c r="F54" s="291"/>
      <c r="G54" s="283" t="s">
        <v>19</v>
      </c>
      <c r="H54" s="284">
        <f>K54-0.9</f>
        <v>7.1</v>
      </c>
      <c r="I54" s="284">
        <f>SUM(K54-0.6)</f>
        <v>7.4</v>
      </c>
      <c r="J54" s="285">
        <f>SUM(K54-0.3)</f>
        <v>7.7</v>
      </c>
      <c r="K54" s="446">
        <v>8</v>
      </c>
      <c r="L54" s="285">
        <f>SUM(K54+0.3)</f>
        <v>8.3000000000000007</v>
      </c>
      <c r="M54" s="356">
        <f>SUM(K54+0.6)</f>
        <v>8.6</v>
      </c>
      <c r="N54" s="356">
        <f>K54+0.9</f>
        <v>8.9</v>
      </c>
      <c r="O54" s="358">
        <f>K54+1.2</f>
        <v>9.1999999999999993</v>
      </c>
    </row>
    <row r="55" spans="2:15" ht="18.75">
      <c r="B55" s="288" t="s">
        <v>39</v>
      </c>
      <c r="C55" s="289" t="s">
        <v>65</v>
      </c>
      <c r="D55" s="290"/>
      <c r="E55" s="291"/>
      <c r="F55" s="291"/>
      <c r="G55" s="283" t="s">
        <v>19</v>
      </c>
      <c r="H55" s="284">
        <f>K55-4.5</f>
        <v>44.5</v>
      </c>
      <c r="I55" s="284">
        <f>SUM(K55-3)</f>
        <v>46</v>
      </c>
      <c r="J55" s="285">
        <f>SUM(K55-1.5)</f>
        <v>47.5</v>
      </c>
      <c r="K55" s="446">
        <v>49</v>
      </c>
      <c r="L55" s="285">
        <f>SUM(K55+1.5)</f>
        <v>50.5</v>
      </c>
      <c r="M55" s="285">
        <f>SUM(K55+3)</f>
        <v>52</v>
      </c>
      <c r="N55" s="285">
        <f>SUM(K55+4.5)</f>
        <v>53.5</v>
      </c>
      <c r="O55" s="287">
        <f>K55+6</f>
        <v>55</v>
      </c>
    </row>
    <row r="56" spans="2:15" ht="18.75">
      <c r="B56" s="288" t="s">
        <v>165</v>
      </c>
      <c r="C56" s="292" t="s">
        <v>166</v>
      </c>
      <c r="D56" s="281"/>
      <c r="E56" s="282"/>
      <c r="F56" s="282"/>
      <c r="G56" s="283" t="s">
        <v>19</v>
      </c>
      <c r="H56" s="284">
        <f>K56-4.5</f>
        <v>42.5</v>
      </c>
      <c r="I56" s="284">
        <f>SUM(K56-3)</f>
        <v>44</v>
      </c>
      <c r="J56" s="285">
        <f>SUM(K56-1.5)</f>
        <v>45.5</v>
      </c>
      <c r="K56" s="446">
        <v>47</v>
      </c>
      <c r="L56" s="285">
        <f>SUM(K56+1.5)</f>
        <v>48.5</v>
      </c>
      <c r="M56" s="285">
        <f>SUM(K56+3)</f>
        <v>50</v>
      </c>
      <c r="N56" s="285">
        <f>SUM(K56+4.5)</f>
        <v>51.5</v>
      </c>
      <c r="O56" s="287">
        <f>K56+6</f>
        <v>53</v>
      </c>
    </row>
    <row r="57" spans="2:15" ht="18.75">
      <c r="B57" s="288" t="s">
        <v>167</v>
      </c>
      <c r="C57" s="292" t="s">
        <v>168</v>
      </c>
      <c r="D57" s="281"/>
      <c r="E57" s="282"/>
      <c r="F57" s="282"/>
      <c r="G57" s="283" t="s">
        <v>20</v>
      </c>
      <c r="H57" s="368">
        <f t="shared" ref="H57:H58" si="2">I57</f>
        <v>7.5</v>
      </c>
      <c r="I57" s="368">
        <f t="shared" ref="I57:I58" si="3">J57</f>
        <v>7.5</v>
      </c>
      <c r="J57" s="368">
        <f t="shared" ref="J57:J58" si="4">K57</f>
        <v>7.5</v>
      </c>
      <c r="K57" s="446">
        <v>7.5</v>
      </c>
      <c r="L57" s="368">
        <f t="shared" ref="L57:L58" si="5">K57</f>
        <v>7.5</v>
      </c>
      <c r="M57" s="368">
        <f t="shared" ref="M57:M58" si="6">L57</f>
        <v>7.5</v>
      </c>
      <c r="N57" s="368">
        <f t="shared" ref="N57:N58" si="7">M57</f>
        <v>7.5</v>
      </c>
      <c r="O57" s="369">
        <f t="shared" ref="O57:O58" si="8">N57</f>
        <v>7.5</v>
      </c>
    </row>
    <row r="58" spans="2:15" ht="18.75">
      <c r="B58" s="384" t="s">
        <v>169</v>
      </c>
      <c r="C58" s="385" t="s">
        <v>27</v>
      </c>
      <c r="D58" s="386"/>
      <c r="E58" s="387"/>
      <c r="F58" s="387"/>
      <c r="G58" s="283" t="s">
        <v>20</v>
      </c>
      <c r="H58" s="368">
        <f t="shared" si="2"/>
        <v>7.5</v>
      </c>
      <c r="I58" s="368">
        <f t="shared" si="3"/>
        <v>7.5</v>
      </c>
      <c r="J58" s="368">
        <f t="shared" si="4"/>
        <v>7.5</v>
      </c>
      <c r="K58" s="446">
        <v>7.5</v>
      </c>
      <c r="L58" s="368">
        <f t="shared" si="5"/>
        <v>7.5</v>
      </c>
      <c r="M58" s="368">
        <f t="shared" si="6"/>
        <v>7.5</v>
      </c>
      <c r="N58" s="368">
        <f t="shared" si="7"/>
        <v>7.5</v>
      </c>
      <c r="O58" s="369">
        <f t="shared" si="8"/>
        <v>7.5</v>
      </c>
    </row>
    <row r="59" spans="2:15" ht="21">
      <c r="B59" s="388" t="s">
        <v>158</v>
      </c>
      <c r="C59" s="389"/>
      <c r="D59" s="389"/>
      <c r="E59" s="389"/>
      <c r="F59" s="389"/>
      <c r="G59" s="390"/>
      <c r="H59" s="391"/>
      <c r="I59" s="376"/>
      <c r="J59" s="376"/>
      <c r="K59" s="445"/>
      <c r="L59" s="376"/>
      <c r="M59" s="378"/>
      <c r="N59" s="392"/>
      <c r="O59" s="393"/>
    </row>
    <row r="60" spans="2:15" ht="18.75">
      <c r="B60" s="350" t="s">
        <v>67</v>
      </c>
      <c r="C60" s="381" t="s">
        <v>69</v>
      </c>
      <c r="D60" s="352"/>
      <c r="E60" s="353"/>
      <c r="F60" s="353"/>
      <c r="G60" s="354" t="s">
        <v>20</v>
      </c>
      <c r="H60" s="355">
        <f>K60-4</f>
        <v>66</v>
      </c>
      <c r="I60" s="355">
        <f>SUM(K60-2)</f>
        <v>68</v>
      </c>
      <c r="J60" s="356">
        <f>SUM(K60)</f>
        <v>70</v>
      </c>
      <c r="K60" s="444">
        <v>70</v>
      </c>
      <c r="L60" s="356">
        <f>SUM(K60)</f>
        <v>70</v>
      </c>
      <c r="M60" s="356">
        <f>SUM(K60+2)</f>
        <v>72</v>
      </c>
      <c r="N60" s="356">
        <f>K60+4</f>
        <v>74</v>
      </c>
      <c r="O60" s="358">
        <f>K60+6</f>
        <v>76</v>
      </c>
    </row>
    <row r="61" spans="2:15" ht="18.75">
      <c r="B61" s="288" t="s">
        <v>68</v>
      </c>
      <c r="C61" s="289" t="s">
        <v>159</v>
      </c>
      <c r="D61" s="290"/>
      <c r="E61" s="291"/>
      <c r="F61" s="291"/>
      <c r="G61" s="283" t="s">
        <v>20</v>
      </c>
      <c r="H61" s="394">
        <f>K61-1</f>
        <v>16</v>
      </c>
      <c r="I61" s="394">
        <f>SUM(K61-1)</f>
        <v>16</v>
      </c>
      <c r="J61" s="394">
        <f>K61</f>
        <v>17</v>
      </c>
      <c r="K61" s="444">
        <v>17</v>
      </c>
      <c r="L61" s="394">
        <f>K61</f>
        <v>17</v>
      </c>
      <c r="M61" s="395">
        <f>SUM(K61+1)</f>
        <v>18</v>
      </c>
      <c r="N61" s="394">
        <f>SUM(K61+1)</f>
        <v>18</v>
      </c>
      <c r="O61" s="396">
        <f>K61+2</f>
        <v>19</v>
      </c>
    </row>
  </sheetData>
  <mergeCells count="9">
    <mergeCell ref="B35:G35"/>
    <mergeCell ref="H35:O35"/>
    <mergeCell ref="B7:G7"/>
    <mergeCell ref="H7:O7"/>
    <mergeCell ref="C1:J1"/>
    <mergeCell ref="C2:L2"/>
    <mergeCell ref="L3:M3"/>
    <mergeCell ref="B4:C4"/>
    <mergeCell ref="L4:M4"/>
  </mergeCells>
  <phoneticPr fontId="78" type="noConversion"/>
  <pageMargins left="0.7" right="0.7" top="0.75" bottom="0.75" header="0.3" footer="0.3"/>
  <pageSetup paperSize="9" scale="69" orientation="landscape" r:id="rId1"/>
  <rowBreaks count="1" manualBreakCount="1">
    <brk id="34" max="15" man="1"/>
  </rowBreaks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5</vt:i4>
      </vt:variant>
    </vt:vector>
  </HeadingPairs>
  <TitlesOfParts>
    <vt:vector size="16" baseType="lpstr">
      <vt:lpstr>TECHNICAL SHEET GARMENT</vt:lpstr>
      <vt:lpstr>JKT COUNTER SAMPLE</vt:lpstr>
      <vt:lpstr>DETAILS OUTER JKT 1</vt:lpstr>
      <vt:lpstr>DETAILS LINING JKT 1</vt:lpstr>
      <vt:lpstr>OTHER DETAILS JKT 1 </vt:lpstr>
      <vt:lpstr>COLOR SKETCH</vt:lpstr>
      <vt:lpstr>COLOR COMBINATION</vt:lpstr>
      <vt:lpstr>MARKING</vt:lpstr>
      <vt:lpstr>SIZE SPEC</vt:lpstr>
      <vt:lpstr>JACKET SKETCH MEASUREMENTS</vt:lpstr>
      <vt:lpstr>HANG TAGS</vt:lpstr>
      <vt:lpstr>'COLOR COMBINATION'!eawrhj</vt:lpstr>
      <vt:lpstr>'COLOR COMBINATION'!Print_Area</vt:lpstr>
      <vt:lpstr>'COLOR SKETCH'!Print_Area</vt:lpstr>
      <vt:lpstr>'JKT COUNTER SAMPLE'!Print_Area</vt:lpstr>
      <vt:lpstr>'SIZE SPEC'!Print_Area</vt:lpstr>
    </vt:vector>
  </TitlesOfParts>
  <Company>lafuma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Elsa</cp:lastModifiedBy>
  <cp:lastPrinted>2015-01-19T16:07:09Z</cp:lastPrinted>
  <dcterms:created xsi:type="dcterms:W3CDTF">2011-09-29T10:06:07Z</dcterms:created>
  <dcterms:modified xsi:type="dcterms:W3CDTF">2018-01-19T07:34:40Z</dcterms:modified>
</cp:coreProperties>
</file>