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95" yWindow="0" windowWidth="13665" windowHeight="8400" tabRatio="928" firstSheet="9" activeTab="12"/>
  </bookViews>
  <sheets>
    <sheet name="TECHNICAL SHEET GARMENT" sheetId="1" r:id="rId1"/>
    <sheet name="MEN JKT COUNTER SAMPLE (OUTER)" sheetId="10" r:id="rId2"/>
    <sheet name="MEN JKT COUNTER SAMPLE (INNER)" sheetId="39" r:id="rId3"/>
    <sheet name="COMMENTS" sheetId="40" r:id="rId4"/>
    <sheet name="DETAILS OUTER JKT 1" sheetId="29" r:id="rId5"/>
    <sheet name="DETAILS LINING JKT 1" sheetId="24" r:id="rId6"/>
    <sheet name="DETAILS LOFT JKT 2 " sheetId="35" r:id="rId7"/>
    <sheet name="DETAILS LINING LOFT JKT 2" sheetId="34" r:id="rId8"/>
    <sheet name="CONNECTION DETAILS" sheetId="38" r:id="rId9"/>
    <sheet name="COLOR SKETCH" sheetId="4" r:id="rId10"/>
    <sheet name="COLOR COMBINATION" sheetId="8" r:id="rId11"/>
    <sheet name="MARKING" sheetId="9" r:id="rId12"/>
    <sheet name="MEN JKT SIZE SPEC " sheetId="27" r:id="rId13"/>
    <sheet name="JACKET SKETCH MEASUREMENTS" sheetId="12" r:id="rId14"/>
    <sheet name="HANG TAGS" sheetId="37" r:id="rId15"/>
  </sheets>
  <definedNames>
    <definedName name="_xlnm.Print_Area" localSheetId="10">'COLOR COMBINATION'!$A$1:$Q$59</definedName>
    <definedName name="_xlnm.Print_Area" localSheetId="9">'COLOR SKETCH'!$A$1:$L$39</definedName>
    <definedName name="_xlnm.Print_Area" localSheetId="3">COMMENTS!$A$1:$M$225</definedName>
    <definedName name="_xlnm.Print_Area" localSheetId="5">'DETAILS LINING JKT 1'!$A$1:$L$41</definedName>
    <definedName name="_xlnm.Print_Area" localSheetId="14">'HANG TAGS'!$A$1:$M$37</definedName>
    <definedName name="_xlnm.Print_Area" localSheetId="13">'JACKET SKETCH MEASUREMENTS'!$A$1:$M$44</definedName>
    <definedName name="_xlnm.Print_Area" localSheetId="11">MARKING!$A$1:$L$12</definedName>
    <definedName name="_xlnm.Print_Area" localSheetId="2">'MEN JKT COUNTER SAMPLE (INNER)'!$A:$Q</definedName>
    <definedName name="_xlnm.Print_Area" localSheetId="1">'MEN JKT COUNTER SAMPLE (OUTER)'!$A$1:$Q$51</definedName>
    <definedName name="_xlnm.Print_Area" localSheetId="12">'MEN JKT SIZE SPEC '!$A$1:$O$71</definedName>
    <definedName name="_xlnm.Print_Area" localSheetId="0">'TECHNICAL SHEET GARMENT'!$A$1:$L$32</definedName>
    <definedName name="_xlnm.Print_Titles" localSheetId="12">'MEN JKT SIZE SPEC '!$1:$4</definedName>
  </definedNames>
  <calcPr calcId="144525" fullCalcOnLoad="1"/>
</workbook>
</file>

<file path=xl/calcChain.xml><?xml version="1.0" encoding="utf-8"?>
<calcChain xmlns="http://schemas.openxmlformats.org/spreadsheetml/2006/main">
  <c r="B2" i="10" l="1"/>
  <c r="J4" i="40"/>
  <c r="L3" i="40"/>
  <c r="B3" i="40"/>
  <c r="A3" i="40"/>
  <c r="K2" i="40"/>
  <c r="B2" i="40"/>
  <c r="A2" i="40"/>
  <c r="J1" i="40"/>
  <c r="N4" i="39"/>
  <c r="P3" i="39"/>
  <c r="B3" i="39"/>
  <c r="A3" i="39"/>
  <c r="O2" i="39"/>
  <c r="B2" i="39"/>
  <c r="A2" i="39"/>
  <c r="N1" i="39"/>
  <c r="E9" i="8"/>
  <c r="B3" i="12"/>
  <c r="B2" i="12"/>
  <c r="O71" i="27"/>
  <c r="N71" i="27"/>
  <c r="M71" i="27"/>
  <c r="L71" i="27"/>
  <c r="J71" i="27"/>
  <c r="I71" i="27"/>
  <c r="H71" i="27"/>
  <c r="O70" i="27"/>
  <c r="N70" i="27"/>
  <c r="M70" i="27"/>
  <c r="L70" i="27"/>
  <c r="J70" i="27"/>
  <c r="I70" i="27"/>
  <c r="H70" i="27"/>
  <c r="L68" i="27"/>
  <c r="M68" i="27"/>
  <c r="N68" i="27"/>
  <c r="O68" i="27"/>
  <c r="J68" i="27"/>
  <c r="I68" i="27"/>
  <c r="H68" i="27"/>
  <c r="L67" i="27"/>
  <c r="M67" i="27"/>
  <c r="N67" i="27"/>
  <c r="O67" i="27"/>
  <c r="J67" i="27"/>
  <c r="I67" i="27"/>
  <c r="H67" i="27"/>
  <c r="O66" i="27"/>
  <c r="N66" i="27"/>
  <c r="M66" i="27"/>
  <c r="L66" i="27"/>
  <c r="J66" i="27"/>
  <c r="I66" i="27"/>
  <c r="H66" i="27"/>
  <c r="O65" i="27"/>
  <c r="N65" i="27"/>
  <c r="M65" i="27"/>
  <c r="L65" i="27"/>
  <c r="J65" i="27"/>
  <c r="I65" i="27"/>
  <c r="H65" i="27"/>
  <c r="O64" i="27"/>
  <c r="N64" i="27"/>
  <c r="M64" i="27"/>
  <c r="L64" i="27"/>
  <c r="J64" i="27"/>
  <c r="I64" i="27"/>
  <c r="H64" i="27"/>
  <c r="O63" i="27"/>
  <c r="N63" i="27"/>
  <c r="M63" i="27"/>
  <c r="L63" i="27"/>
  <c r="J63" i="27"/>
  <c r="I63" i="27"/>
  <c r="H63" i="27"/>
  <c r="O61" i="27"/>
  <c r="N61" i="27"/>
  <c r="M61" i="27"/>
  <c r="L61" i="27"/>
  <c r="J61" i="27"/>
  <c r="I61" i="27"/>
  <c r="H61" i="27"/>
  <c r="O60" i="27"/>
  <c r="N60" i="27"/>
  <c r="M60" i="27"/>
  <c r="L60" i="27"/>
  <c r="J60" i="27"/>
  <c r="I60" i="27"/>
  <c r="H60" i="27"/>
  <c r="O58" i="27"/>
  <c r="N58" i="27"/>
  <c r="M58" i="27"/>
  <c r="L58" i="27"/>
  <c r="J58" i="27"/>
  <c r="I58" i="27"/>
  <c r="H58" i="27"/>
  <c r="L57" i="27"/>
  <c r="M57" i="27"/>
  <c r="N57" i="27"/>
  <c r="O57" i="27"/>
  <c r="J57" i="27"/>
  <c r="I57" i="27"/>
  <c r="H57" i="27"/>
  <c r="O56" i="27"/>
  <c r="N56" i="27"/>
  <c r="M56" i="27"/>
  <c r="L56" i="27"/>
  <c r="J56" i="27"/>
  <c r="I56" i="27"/>
  <c r="H56" i="27"/>
  <c r="O55" i="27"/>
  <c r="N55" i="27"/>
  <c r="M55" i="27"/>
  <c r="L55" i="27"/>
  <c r="J55" i="27"/>
  <c r="I55" i="27"/>
  <c r="H55" i="27"/>
  <c r="O54" i="27"/>
  <c r="N54" i="27"/>
  <c r="M54" i="27"/>
  <c r="L54" i="27"/>
  <c r="J54" i="27"/>
  <c r="I54" i="27"/>
  <c r="H54" i="27"/>
  <c r="O53" i="27"/>
  <c r="N53" i="27"/>
  <c r="M53" i="27"/>
  <c r="L53" i="27"/>
  <c r="J53" i="27"/>
  <c r="I53" i="27"/>
  <c r="H53" i="27"/>
  <c r="O52" i="27"/>
  <c r="N52" i="27"/>
  <c r="M52" i="27"/>
  <c r="L52" i="27"/>
  <c r="J52" i="27"/>
  <c r="I52" i="27"/>
  <c r="H52" i="27"/>
  <c r="O51" i="27"/>
  <c r="N51" i="27"/>
  <c r="M51" i="27"/>
  <c r="L51" i="27"/>
  <c r="J51" i="27"/>
  <c r="I51" i="27"/>
  <c r="H51" i="27"/>
  <c r="O50" i="27"/>
  <c r="N50" i="27"/>
  <c r="M50" i="27"/>
  <c r="L50" i="27"/>
  <c r="J50" i="27"/>
  <c r="I50" i="27"/>
  <c r="H50" i="27"/>
  <c r="O49" i="27"/>
  <c r="N49" i="27"/>
  <c r="M49" i="27"/>
  <c r="L49" i="27"/>
  <c r="J49" i="27"/>
  <c r="I49" i="27"/>
  <c r="H49" i="27"/>
  <c r="O48" i="27"/>
  <c r="N48" i="27"/>
  <c r="M48" i="27"/>
  <c r="L48" i="27"/>
  <c r="J48" i="27"/>
  <c r="I48" i="27"/>
  <c r="H48" i="27"/>
  <c r="O47" i="27"/>
  <c r="N47" i="27"/>
  <c r="M47" i="27"/>
  <c r="L47" i="27"/>
  <c r="J47" i="27"/>
  <c r="I47" i="27"/>
  <c r="H47" i="27"/>
  <c r="O42" i="27"/>
  <c r="N42" i="27"/>
  <c r="M42" i="27"/>
  <c r="L42" i="27"/>
  <c r="J42" i="27"/>
  <c r="I42" i="27"/>
  <c r="H42" i="27"/>
  <c r="O41" i="27"/>
  <c r="N41" i="27"/>
  <c r="M41" i="27"/>
  <c r="L41" i="27"/>
  <c r="J41" i="27"/>
  <c r="I41" i="27"/>
  <c r="H41" i="27"/>
  <c r="O40" i="27"/>
  <c r="N40" i="27"/>
  <c r="M40" i="27"/>
  <c r="L40" i="27"/>
  <c r="J40" i="27"/>
  <c r="I40" i="27"/>
  <c r="H40" i="27"/>
  <c r="L39" i="27"/>
  <c r="M39" i="27"/>
  <c r="N39" i="27"/>
  <c r="O39" i="27"/>
  <c r="J39" i="27"/>
  <c r="I39" i="27"/>
  <c r="H39" i="27"/>
  <c r="M37" i="27"/>
  <c r="O37" i="27"/>
  <c r="L37" i="27"/>
  <c r="N37" i="27"/>
  <c r="J37" i="27"/>
  <c r="H37" i="27"/>
  <c r="I37" i="27"/>
  <c r="O36" i="27"/>
  <c r="N36" i="27"/>
  <c r="M36" i="27"/>
  <c r="L36" i="27"/>
  <c r="J36" i="27"/>
  <c r="H36" i="27"/>
  <c r="I36" i="27"/>
  <c r="O35" i="27"/>
  <c r="N35" i="27"/>
  <c r="M35" i="27"/>
  <c r="L35" i="27"/>
  <c r="J35" i="27"/>
  <c r="H35" i="27"/>
  <c r="I35" i="27"/>
  <c r="O34" i="27"/>
  <c r="N34" i="27"/>
  <c r="M34" i="27"/>
  <c r="L34" i="27"/>
  <c r="J34" i="27"/>
  <c r="I34" i="27"/>
  <c r="H34" i="27"/>
  <c r="O33" i="27"/>
  <c r="N33" i="27"/>
  <c r="M33" i="27"/>
  <c r="L33" i="27"/>
  <c r="J33" i="27"/>
  <c r="I33" i="27"/>
  <c r="H33" i="27"/>
  <c r="L31" i="27"/>
  <c r="M31" i="27"/>
  <c r="N31" i="27"/>
  <c r="O31" i="27"/>
  <c r="J31" i="27"/>
  <c r="I31" i="27"/>
  <c r="H31" i="27"/>
  <c r="L30" i="27"/>
  <c r="M30" i="27"/>
  <c r="N30" i="27"/>
  <c r="O30" i="27"/>
  <c r="J30" i="27"/>
  <c r="I30" i="27"/>
  <c r="H30" i="27"/>
  <c r="O29" i="27"/>
  <c r="N29" i="27"/>
  <c r="M29" i="27"/>
  <c r="L29" i="27"/>
  <c r="J29" i="27"/>
  <c r="I29" i="27"/>
  <c r="H29" i="27"/>
  <c r="O28" i="27"/>
  <c r="N28" i="27"/>
  <c r="M28" i="27"/>
  <c r="L28" i="27"/>
  <c r="J28" i="27"/>
  <c r="I28" i="27"/>
  <c r="H28" i="27"/>
  <c r="O27" i="27"/>
  <c r="N27" i="27"/>
  <c r="M27" i="27"/>
  <c r="L27" i="27"/>
  <c r="J27" i="27"/>
  <c r="I27" i="27"/>
  <c r="H27" i="27"/>
  <c r="O26" i="27"/>
  <c r="N26" i="27"/>
  <c r="M26" i="27"/>
  <c r="L26" i="27"/>
  <c r="J26" i="27"/>
  <c r="I26" i="27"/>
  <c r="H26" i="27"/>
  <c r="O24" i="27"/>
  <c r="N24" i="27"/>
  <c r="M24" i="27"/>
  <c r="L24" i="27"/>
  <c r="J24" i="27"/>
  <c r="I24" i="27"/>
  <c r="H24" i="27"/>
  <c r="O23" i="27"/>
  <c r="N23" i="27"/>
  <c r="M23" i="27"/>
  <c r="L23" i="27"/>
  <c r="J23" i="27"/>
  <c r="I23" i="27"/>
  <c r="H23" i="27"/>
  <c r="O22" i="27"/>
  <c r="N22" i="27"/>
  <c r="M22" i="27"/>
  <c r="L22" i="27"/>
  <c r="J22" i="27"/>
  <c r="I22" i="27"/>
  <c r="H22" i="27"/>
  <c r="O20" i="27"/>
  <c r="N20" i="27"/>
  <c r="M20" i="27"/>
  <c r="L20" i="27"/>
  <c r="J20" i="27"/>
  <c r="I20" i="27"/>
  <c r="H20" i="27"/>
  <c r="L19" i="27"/>
  <c r="M19" i="27"/>
  <c r="N19" i="27"/>
  <c r="O19" i="27"/>
  <c r="J19" i="27"/>
  <c r="I19" i="27"/>
  <c r="H19" i="27"/>
  <c r="O18" i="27"/>
  <c r="N18" i="27"/>
  <c r="M18" i="27"/>
  <c r="L18" i="27"/>
  <c r="J18" i="27"/>
  <c r="I18" i="27"/>
  <c r="H18" i="27"/>
  <c r="O17" i="27"/>
  <c r="N17" i="27"/>
  <c r="M17" i="27"/>
  <c r="L17" i="27"/>
  <c r="J17" i="27"/>
  <c r="I17" i="27"/>
  <c r="H17" i="27"/>
  <c r="O16" i="27"/>
  <c r="N16" i="27"/>
  <c r="M16" i="27"/>
  <c r="L16" i="27"/>
  <c r="J16" i="27"/>
  <c r="I16" i="27"/>
  <c r="H16" i="27"/>
  <c r="O15" i="27"/>
  <c r="N15" i="27"/>
  <c r="M15" i="27"/>
  <c r="L15" i="27"/>
  <c r="J15" i="27"/>
  <c r="I15" i="27"/>
  <c r="H15" i="27"/>
  <c r="O14" i="27"/>
  <c r="N14" i="27"/>
  <c r="M14" i="27"/>
  <c r="L14" i="27"/>
  <c r="J14" i="27"/>
  <c r="I14" i="27"/>
  <c r="H14" i="27"/>
  <c r="O13" i="27"/>
  <c r="N13" i="27"/>
  <c r="M13" i="27"/>
  <c r="L13" i="27"/>
  <c r="J13" i="27"/>
  <c r="I13" i="27"/>
  <c r="H13" i="27"/>
  <c r="O12" i="27"/>
  <c r="N12" i="27"/>
  <c r="M12" i="27"/>
  <c r="L12" i="27"/>
  <c r="J12" i="27"/>
  <c r="I12" i="27"/>
  <c r="H12" i="27"/>
  <c r="O11" i="27"/>
  <c r="N11" i="27"/>
  <c r="M11" i="27"/>
  <c r="L11" i="27"/>
  <c r="J11" i="27"/>
  <c r="I11" i="27"/>
  <c r="H11" i="27"/>
  <c r="O10" i="27"/>
  <c r="N10" i="27"/>
  <c r="M10" i="27"/>
  <c r="L10" i="27"/>
  <c r="J10" i="27"/>
  <c r="I10" i="27"/>
  <c r="H10" i="27"/>
  <c r="O9" i="27"/>
  <c r="N9" i="27"/>
  <c r="M9" i="27"/>
  <c r="L9" i="27"/>
  <c r="J9" i="27"/>
  <c r="I9" i="27"/>
  <c r="H9" i="27"/>
  <c r="K4" i="4"/>
  <c r="K4" i="38"/>
  <c r="K4" i="34"/>
  <c r="K4" i="35"/>
  <c r="I9" i="8"/>
  <c r="I31" i="8"/>
  <c r="H9" i="8"/>
  <c r="H31" i="8"/>
  <c r="F9" i="8"/>
  <c r="K14" i="8"/>
  <c r="J14" i="8"/>
  <c r="I14" i="8"/>
  <c r="H14" i="8"/>
  <c r="K4" i="24"/>
  <c r="K4" i="29"/>
  <c r="B4" i="1"/>
  <c r="B4" i="9" s="1"/>
  <c r="B3" i="27"/>
  <c r="A3" i="27"/>
  <c r="A2" i="27"/>
  <c r="B2" i="27"/>
  <c r="B3" i="10"/>
  <c r="A3" i="10"/>
  <c r="A2" i="10"/>
  <c r="B2" i="9"/>
  <c r="B3" i="8"/>
  <c r="B2" i="8"/>
  <c r="B3" i="4"/>
  <c r="B3" i="37"/>
  <c r="B2" i="4"/>
  <c r="B3" i="38"/>
  <c r="B2" i="38"/>
  <c r="B2" i="37"/>
  <c r="B3" i="34"/>
  <c r="B2" i="34"/>
  <c r="B3" i="35"/>
  <c r="B2" i="35"/>
  <c r="B3" i="24"/>
  <c r="B2" i="24"/>
  <c r="B3" i="29"/>
  <c r="B3" i="9"/>
  <c r="B2" i="29"/>
  <c r="K1" i="37"/>
  <c r="A2" i="37"/>
  <c r="M2" i="37"/>
  <c r="A3" i="37"/>
  <c r="K3" i="37"/>
  <c r="M3" i="37"/>
  <c r="B4" i="37"/>
  <c r="K4" i="37"/>
  <c r="M4" i="37"/>
  <c r="K1" i="12"/>
  <c r="A2" i="12"/>
  <c r="M2" i="12"/>
  <c r="A3" i="12"/>
  <c r="K3" i="12"/>
  <c r="M3" i="12"/>
  <c r="B4" i="12"/>
  <c r="K4" i="12"/>
  <c r="L1" i="27"/>
  <c r="N2" i="27"/>
  <c r="N3" i="27"/>
  <c r="L4" i="27"/>
  <c r="N1" i="10"/>
  <c r="O2" i="10"/>
  <c r="P3" i="10"/>
  <c r="N4" i="10"/>
  <c r="J1" i="9"/>
  <c r="A2" i="9"/>
  <c r="K2" i="9"/>
  <c r="A3" i="9"/>
  <c r="L3" i="9"/>
  <c r="J4" i="9"/>
  <c r="L1" i="8"/>
  <c r="A2" i="8"/>
  <c r="M2" i="8"/>
  <c r="A3" i="8"/>
  <c r="O3" i="8"/>
  <c r="L4" i="8"/>
  <c r="J31" i="8"/>
  <c r="K31" i="8"/>
  <c r="I1" i="4"/>
  <c r="A2" i="4"/>
  <c r="J2" i="4"/>
  <c r="A3" i="4"/>
  <c r="I3" i="4"/>
  <c r="K3" i="4"/>
  <c r="I4" i="4"/>
  <c r="I1" i="38"/>
  <c r="A2" i="38"/>
  <c r="J2" i="38"/>
  <c r="A3" i="38"/>
  <c r="I3" i="38"/>
  <c r="K3" i="38"/>
  <c r="I4" i="38"/>
  <c r="I1" i="34"/>
  <c r="A2" i="34"/>
  <c r="J2" i="34"/>
  <c r="A3" i="34"/>
  <c r="I3" i="34"/>
  <c r="K3" i="34"/>
  <c r="I4" i="34"/>
  <c r="I1" i="35"/>
  <c r="A2" i="35"/>
  <c r="J2" i="35"/>
  <c r="A3" i="35"/>
  <c r="I3" i="35"/>
  <c r="K3" i="35"/>
  <c r="I4" i="35"/>
  <c r="I1" i="24"/>
  <c r="A2" i="24"/>
  <c r="J2" i="24"/>
  <c r="A3" i="24"/>
  <c r="I3" i="24"/>
  <c r="J3" i="24"/>
  <c r="I4" i="24"/>
  <c r="I1" i="29"/>
  <c r="A2" i="29"/>
  <c r="J2" i="29"/>
  <c r="A3" i="29"/>
  <c r="I3" i="29"/>
  <c r="K3" i="29"/>
  <c r="I4" i="29"/>
  <c r="B4" i="10"/>
  <c r="B4" i="35"/>
  <c r="B4" i="4"/>
  <c r="B4" i="24"/>
  <c r="B4" i="29"/>
  <c r="B4" i="34"/>
  <c r="B4" i="39"/>
  <c r="B4" i="27"/>
  <c r="B4" i="8"/>
  <c r="B4" i="38"/>
  <c r="B4" i="40"/>
</calcChain>
</file>

<file path=xl/sharedStrings.xml><?xml version="1.0" encoding="utf-8"?>
<sst xmlns="http://schemas.openxmlformats.org/spreadsheetml/2006/main" count="1251" uniqueCount="394">
  <si>
    <t>TECHNICAL SHEET GARMENT</t>
  </si>
  <si>
    <t>DATE</t>
  </si>
  <si>
    <t>INDEX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</si>
  <si>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</si>
  <si>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</si>
  <si>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</si>
  <si>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</si>
  <si>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</si>
  <si>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</si>
  <si>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</si>
  <si>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</si>
  <si>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</si>
  <si>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</si>
  <si>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</si>
  <si>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</si>
  <si>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</si>
  <si>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</si>
  <si>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</si>
  <si>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</si>
  <si>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</si>
  <si>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</si>
  <si>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</si>
  <si>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</si>
  <si>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</si>
  <si>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</si>
  <si>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</si>
  <si>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</si>
  <si>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</si>
  <si>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</si>
  <si>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</si>
  <si>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 xml:space="preserve">MEN JACKET SIZE SPEC </t>
  </si>
  <si>
    <t>KA</t>
  </si>
  <si>
    <t>COLLAR HEIGHT AT MIDDLE FRONT</t>
  </si>
  <si>
    <t>B</t>
  </si>
  <si>
    <t>C</t>
  </si>
  <si>
    <t>D</t>
  </si>
  <si>
    <t>IA</t>
  </si>
  <si>
    <t>SHOULDER LENGHT</t>
  </si>
  <si>
    <t>LA</t>
  </si>
  <si>
    <t>LB</t>
  </si>
  <si>
    <t>LC</t>
  </si>
  <si>
    <t>LC'</t>
  </si>
  <si>
    <t>N</t>
  </si>
  <si>
    <t>TOTAL SLEEVE LENGHT</t>
  </si>
  <si>
    <t>R</t>
  </si>
  <si>
    <t>UB1</t>
  </si>
  <si>
    <t>UB2</t>
  </si>
  <si>
    <t>COLLAR LENGHT AT THE TOP EDGE</t>
  </si>
  <si>
    <t>UC1</t>
  </si>
  <si>
    <t>UC3</t>
  </si>
  <si>
    <t xml:space="preserve">VA </t>
  </si>
  <si>
    <t>VB</t>
  </si>
  <si>
    <t xml:space="preserve"> HANG TAG</t>
  </si>
  <si>
    <t xml:space="preserve"> </t>
  </si>
  <si>
    <t>XXXL</t>
  </si>
  <si>
    <t>LOCAL</t>
  </si>
  <si>
    <t>HANGTAG LAFUMA CORPORATE</t>
  </si>
  <si>
    <t>GENCODE STICKER</t>
  </si>
  <si>
    <t>POLYBAG</t>
  </si>
  <si>
    <t xml:space="preserve">HOW TO ATTACH HANG TAGS </t>
  </si>
  <si>
    <t xml:space="preserve">   </t>
  </si>
  <si>
    <t xml:space="preserve">  </t>
  </si>
  <si>
    <t>UA1</t>
  </si>
  <si>
    <t>NECK WIDTH</t>
  </si>
  <si>
    <t>UA2</t>
  </si>
  <si>
    <t>FRONT NECK DEPTH</t>
  </si>
  <si>
    <t>JA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</si>
  <si>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</si>
  <si>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TOTAL LENGHT FROM HPS</t>
  </si>
  <si>
    <t>JC</t>
  </si>
  <si>
    <t>FRONT YOKE HEIGHT</t>
  </si>
  <si>
    <t xml:space="preserve"> +/- 0.5 cm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</si>
  <si>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</si>
  <si>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</si>
  <si>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</si>
  <si>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S1</t>
  </si>
  <si>
    <t>BACK YOKE HEIGHT</t>
  </si>
  <si>
    <t>VHB</t>
  </si>
  <si>
    <t>HOOD HEIGHT ON SHOULDER POINT</t>
  </si>
  <si>
    <t>OTHER MEASUREMENTS (IN CM)</t>
  </si>
  <si>
    <t>Z1</t>
  </si>
  <si>
    <t>MIDDLE FRONT ZIPPER LENGHT</t>
  </si>
  <si>
    <t>Z2</t>
  </si>
  <si>
    <t>FRONT POCKET LENGHT</t>
  </si>
  <si>
    <t>CHEST POCKET LENGHT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</si>
  <si>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</si>
  <si>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</si>
  <si>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t>SUPPLIER</t>
  </si>
  <si>
    <t xml:space="preserve"> REF</t>
  </si>
  <si>
    <t>VHA</t>
  </si>
  <si>
    <t>HOOD HEIGHT ON FRONT</t>
  </si>
  <si>
    <t>NECKLINE LENGHT</t>
  </si>
  <si>
    <t>KD</t>
  </si>
  <si>
    <t>OUTER JACKET</t>
  </si>
  <si>
    <t>WINTER 2018/19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</si>
  <si>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</si>
  <si>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</si>
  <si>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</si>
  <si>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</si>
  <si>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COLLAR HEIGHT AT MIDDLE BACK</t>
  </si>
  <si>
    <t>VE</t>
  </si>
  <si>
    <t>CHIN HEIGHT</t>
  </si>
  <si>
    <t>Z4</t>
  </si>
  <si>
    <t>XXS</t>
  </si>
  <si>
    <t>DETAILS OUTER JKT</t>
  </si>
  <si>
    <t>DETAILS OUTER JKT LINING</t>
  </si>
  <si>
    <t>DETAILS LOFT JKT</t>
  </si>
  <si>
    <t>DETAILS LINING LOFT JKT</t>
  </si>
  <si>
    <t>CONNEXION DETAILS</t>
  </si>
  <si>
    <t>FRONT LOFT JACKET MEASUREMENTS (IN CM)</t>
  </si>
  <si>
    <t>BACK LOFT JACKET MEASUREMENTS (IN CM)</t>
  </si>
  <si>
    <t>MARJORIE</t>
  </si>
  <si>
    <t>PRIMA CHANNEL</t>
  </si>
  <si>
    <t>ROCKLAND 3IN1 LOFT PARKA</t>
  </si>
  <si>
    <t>LFV11440</t>
  </si>
  <si>
    <t>PFM0025U87 3L / FLYING TEX</t>
  </si>
  <si>
    <t>FABRIC:</t>
  </si>
  <si>
    <t>COLOR SKETCH</t>
  </si>
  <si>
    <t>NON WOVEN</t>
  </si>
  <si>
    <t>FLYINGTEX</t>
  </si>
  <si>
    <t>FULL GARMENT</t>
  </si>
  <si>
    <t>FLAPS + EMBROIDERIES BACKSIDE</t>
  </si>
  <si>
    <t>ECLIPSE BLUE
8598</t>
  </si>
  <si>
    <t>BLACK
0247</t>
  </si>
  <si>
    <t>SAPHIR</t>
  </si>
  <si>
    <t>BLACK</t>
  </si>
  <si>
    <t>NOIR</t>
  </si>
  <si>
    <t>INNER JACKET / LINING</t>
  </si>
  <si>
    <t>Zipper DELRIN # 5
1WAY - separable - autolock
SD51MA.RT</t>
  </si>
  <si>
    <t>MAX
zipper</t>
  </si>
  <si>
    <t>Front zip</t>
  </si>
  <si>
    <t>2x Pocket zipper</t>
  </si>
  <si>
    <t>YKK</t>
  </si>
  <si>
    <t>1x Jacket connection</t>
  </si>
  <si>
    <t>DRAGON TIMES</t>
  </si>
  <si>
    <t>BS053-E
Short tube</t>
  </si>
  <si>
    <t>UNITEX
 ref#
113-35205-C04426</t>
  </si>
  <si>
    <t>3x Front flap (1x bottom + 2x top)
2x Cuff tab
2x bottom pocket
1x chest pocket flap</t>
  </si>
  <si>
    <t>BLACK
S9998</t>
  </si>
  <si>
    <t>ANTIC SILVER</t>
  </si>
  <si>
    <t xml:space="preserve"> 1x Back collar flap (middle)</t>
  </si>
  <si>
    <t>2x Bottom sleeve</t>
  </si>
  <si>
    <t>7x removable hood connect
 to collar tab 3x front flap</t>
  </si>
  <si>
    <r>
      <t xml:space="preserve">17mm FLAT METAL SNAP  
</t>
    </r>
    <r>
      <rPr>
        <b/>
        <sz val="12"/>
        <rFont val="Calibri"/>
        <family val="2"/>
      </rPr>
      <t>(male &amp; female parts)</t>
    </r>
  </si>
  <si>
    <t xml:space="preserve">2,5mm ELASTIC CORD </t>
  </si>
  <si>
    <t>1x Front hood adjustment</t>
  </si>
  <si>
    <t>EIS15U-XMSTP01</t>
  </si>
  <si>
    <t>UNITEX</t>
  </si>
  <si>
    <t>PLASTIC PEARL</t>
  </si>
  <si>
    <t xml:space="preserve">12mm NYLON WEBBING </t>
  </si>
  <si>
    <t>1x back neckline (jkt connection)
2x 7cm from bottom sleeve ( jkt connection)</t>
  </si>
  <si>
    <t>8mm PLASTIC SNAP</t>
  </si>
  <si>
    <r>
      <t xml:space="preserve">ZIPPER NYLON INVERTED #5 
</t>
    </r>
    <r>
      <rPr>
        <sz val="12"/>
        <rFont val="Calibri"/>
        <family val="2"/>
      </rPr>
      <t>1 WAY  - NON SEPARABLE - NON-LOCK</t>
    </r>
  </si>
  <si>
    <t>2x Pocket Zipper</t>
  </si>
  <si>
    <t>LYCRA BINDING 10mm folded</t>
  </si>
  <si>
    <t>EB011-E</t>
  </si>
  <si>
    <t>WILSON GROUP</t>
  </si>
  <si>
    <t>Bottom sleeve</t>
  </si>
  <si>
    <t>WEBBING 5MM</t>
  </si>
  <si>
    <t>EIS15U-XMTRE01</t>
  </si>
  <si>
    <t>YF ZIPPER</t>
  </si>
  <si>
    <t>1x back neckline (jkt connection)
2x 4cm from bottom sleeve ( jkt connection)</t>
  </si>
  <si>
    <t>EMBROIDERY LAFUMA 72mm</t>
  </si>
  <si>
    <t>Right top front
OUTER JACKET</t>
  </si>
  <si>
    <t>EMBROIDERY LEAF 20mm</t>
  </si>
  <si>
    <t>Left Top sleeve 
OUTER JACKET</t>
  </si>
  <si>
    <t>Right top front / 
INNER JKT</t>
  </si>
  <si>
    <t>Embroidery LEAF 20mm</t>
  </si>
  <si>
    <t>Center on top back / 
INNER JKT</t>
  </si>
  <si>
    <t xml:space="preserve">CLIMACTIVE LABELS
</t>
  </si>
  <si>
    <t>LW050-E</t>
  </si>
  <si>
    <t>TRIPLE STAR</t>
  </si>
  <si>
    <t xml:space="preserve">left side seam </t>
  </si>
  <si>
    <t>STANDARD</t>
  </si>
  <si>
    <t xml:space="preserve">MAIN LABELS
</t>
  </si>
  <si>
    <t>LW033-E</t>
  </si>
  <si>
    <t>SML</t>
  </si>
  <si>
    <t xml:space="preserve">Neckline / centered </t>
  </si>
  <si>
    <t>LWS18-01</t>
  </si>
  <si>
    <t>Care Label &amp; P.O. Label</t>
  </si>
  <si>
    <t>LC011-E</t>
  </si>
  <si>
    <t>WHITE SATIN</t>
  </si>
  <si>
    <t xml:space="preserve">MAIN LABEL
</t>
  </si>
  <si>
    <t>LW034-E</t>
  </si>
  <si>
    <t>LEFT SIDE POCKET</t>
  </si>
  <si>
    <t xml:space="preserve">HANG TAG CLIMACTIVE
</t>
  </si>
  <si>
    <t>INSERT ON CORPORATE HT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</si>
  <si>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</si>
  <si>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</si>
  <si>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 xml:space="preserve">FRONT ZIPPER </t>
  </si>
  <si>
    <t>RIGHT TOP POCKET
* VERTICAL POSITION : 8 cm from front neckline
* ALONG SIDE POCKET: 1,5 cm from bottom pocket</t>
  </si>
  <si>
    <t>LEFT TOP SLEEVE
* CENTRED: 8cm from top sleeve</t>
  </si>
  <si>
    <t>INSERT ON LEFT SIDE 
* VERTICAL POSITION : 12cm from bottom</t>
  </si>
  <si>
    <t>Label CLIMACTIVE</t>
  </si>
  <si>
    <t>EMBROIDERY LAFUMA
72mm</t>
  </si>
  <si>
    <t>RIGHT TOP FRONT 
* VERTICAL POSITION : 8cm from neckline (avoid to stitch on embroidery)
* ALONG FRONTZIPPER : 1 ,5 cm from front zipper</t>
  </si>
  <si>
    <t>EMBROIDERY LEAF
20mm</t>
  </si>
  <si>
    <t>MH</t>
  </si>
  <si>
    <t>FRONT BREADTH AT 15CM FROM HPS</t>
  </si>
  <si>
    <t>1/2 WAIST ROUND AT 44CM FROM HPS</t>
  </si>
  <si>
    <t>1/2 BOTTOM ROUND RELAXED</t>
  </si>
  <si>
    <t xml:space="preserve">ARMHOLE HEIGHT - FOLLOWING ARMHOLE </t>
  </si>
  <si>
    <t>1/2 ELBOW WIDTH AT 30CM FROM BOTTOM</t>
  </si>
  <si>
    <t>1/2 CUFF WIDTH RELAXED</t>
  </si>
  <si>
    <t>CUFF HEIGHT</t>
  </si>
  <si>
    <t>Measures to follow for making 1st c/s SIZE</t>
  </si>
  <si>
    <t>1st sample measures the 15/06/2017</t>
  </si>
  <si>
    <t>1st sample measures 
the 15/06/2017</t>
  </si>
  <si>
    <t>UD1</t>
  </si>
  <si>
    <t>FRONT TAB</t>
  </si>
  <si>
    <t>INNER JACKET</t>
  </si>
  <si>
    <r>
      <t xml:space="preserve">Measures to follow for making 1st c/s </t>
    </r>
    <r>
      <rPr>
        <sz val="10"/>
        <color indexed="10"/>
        <rFont val="Calibri"/>
        <family val="2"/>
      </rPr>
      <t>SIZE M</t>
    </r>
  </si>
  <si>
    <t>Comment on 1st sample the 16/06/2017</t>
  </si>
  <si>
    <t>Reduce front breadth by 2cm to have 42cm</t>
  </si>
  <si>
    <t xml:space="preserve">Move 1cm down front neck depht </t>
  </si>
  <si>
    <t>Reduce shoulder lenght by à 0,5cm to have 13,5cm</t>
  </si>
  <si>
    <t xml:space="preserve">Move 3cm down waist seam </t>
  </si>
  <si>
    <t>Move 1,5cm down bottom zipper pocket and flap</t>
  </si>
  <si>
    <t>Reduce back breadth by 2cm, to have 44cm</t>
  </si>
  <si>
    <t>Use padding Sk2 quality 120G on body and 80G on sleeve and collar</t>
  </si>
  <si>
    <t>Move 3cm down and 1cm toward front, chest pocket</t>
  </si>
  <si>
    <t>Measures to improve for making 2nd sample</t>
  </si>
  <si>
    <t xml:space="preserve">Reduce front breadth by 3cm to have 42cm </t>
  </si>
  <si>
    <t>Be carefull on lenght, you should concidered padding puff when making pattern, measures on chart above is for finish product,</t>
  </si>
  <si>
    <t>Increase total lenght by 3cm to have 71cm finish</t>
  </si>
  <si>
    <t>Increase 1/2 elbow width by 1cm to have 19cm</t>
  </si>
  <si>
    <t>Increase sleeve lenght by 2cm to have 65cm finish</t>
  </si>
  <si>
    <t>Reduce back breadth by 1cm to hace 45cm</t>
  </si>
  <si>
    <t>Increase baack lenght to have 71cm i/o 66cm on 1st sample</t>
  </si>
  <si>
    <t>Move 2cm down front neck drop to have 8cm depht</t>
  </si>
  <si>
    <t>Please make 2nd sample</t>
  </si>
  <si>
    <t xml:space="preserve">Zipper DELRIN # 5
1WAY - non separable - NON LOCK
</t>
  </si>
  <si>
    <t xml:space="preserve">PLASTIC CORD STOPPER
20MM </t>
  </si>
  <si>
    <r>
      <t xml:space="preserve">FABRIC   </t>
    </r>
    <r>
      <rPr>
        <b/>
        <sz val="12"/>
        <color indexed="10"/>
        <rFont val="Calibri"/>
        <family val="2"/>
      </rPr>
      <t>OUTER JKT</t>
    </r>
  </si>
  <si>
    <r>
      <rPr>
        <b/>
        <sz val="12"/>
        <rFont val="Calibri"/>
        <family val="2"/>
      </rPr>
      <t>SHELL 1</t>
    </r>
    <r>
      <rPr>
        <b/>
        <sz val="12"/>
        <color indexed="10"/>
        <rFont val="Calibri"/>
        <family val="2"/>
      </rPr>
      <t xml:space="preserve">
PFM0025U87 3L</t>
    </r>
  </si>
  <si>
    <r>
      <t xml:space="preserve">FABRIC  </t>
    </r>
    <r>
      <rPr>
        <b/>
        <sz val="12"/>
        <color indexed="10"/>
        <rFont val="Calibri"/>
        <family val="2"/>
      </rPr>
      <t xml:space="preserve"> INNER JKT</t>
    </r>
  </si>
  <si>
    <r>
      <t xml:space="preserve">TRIMMING AND ACCESSORIES </t>
    </r>
    <r>
      <rPr>
        <b/>
        <sz val="12"/>
        <color indexed="10"/>
        <rFont val="Calibri"/>
        <family val="2"/>
      </rPr>
      <t>OUTER JKT</t>
    </r>
  </si>
  <si>
    <r>
      <rPr>
        <b/>
        <sz val="12"/>
        <color indexed="8"/>
        <rFont val="Calibri"/>
        <family val="2"/>
      </rPr>
      <t xml:space="preserve">12mm FLAT METAL SNAP - 
INVISIBLE </t>
    </r>
    <r>
      <rPr>
        <b/>
        <sz val="12"/>
        <color indexed="10"/>
        <rFont val="Calibri"/>
        <family val="2"/>
      </rPr>
      <t>(female &amp; male part)</t>
    </r>
  </si>
  <si>
    <r>
      <rPr>
        <b/>
        <sz val="12"/>
        <color indexed="8"/>
        <rFont val="Calibri"/>
        <family val="2"/>
      </rPr>
      <t xml:space="preserve">12mm FLAT METAL SNAP  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>(female part)</t>
    </r>
  </si>
  <si>
    <r>
      <rPr>
        <b/>
        <sz val="12"/>
        <color indexed="8"/>
        <rFont val="Calibri"/>
        <family val="2"/>
      </rPr>
      <t xml:space="preserve">17mm FLAT METAL SNAP  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>(male part)</t>
    </r>
  </si>
  <si>
    <r>
      <t>TRIMMING AND ACCESSORIES</t>
    </r>
    <r>
      <rPr>
        <b/>
        <sz val="12"/>
        <color indexed="10"/>
        <rFont val="Calibri"/>
        <family val="2"/>
      </rPr>
      <t xml:space="preserve">  INNER JKT</t>
    </r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</si>
  <si>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</si>
  <si>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r>
      <t xml:space="preserve">MARKING </t>
    </r>
    <r>
      <rPr>
        <b/>
        <sz val="12"/>
        <color indexed="10"/>
        <rFont val="Calibri"/>
        <family val="2"/>
      </rPr>
      <t>INNER JKT</t>
    </r>
  </si>
  <si>
    <r>
      <t xml:space="preserve">LABELS  </t>
    </r>
    <r>
      <rPr>
        <b/>
        <sz val="12"/>
        <color indexed="10"/>
        <rFont val="Calibri"/>
        <family val="2"/>
      </rPr>
      <t>OUTER JKT</t>
    </r>
  </si>
  <si>
    <r>
      <t xml:space="preserve">SIZE WOVEN LABEL MMG 
</t>
    </r>
    <r>
      <rPr>
        <b/>
        <sz val="12"/>
        <color indexed="10"/>
        <rFont val="Calibri"/>
        <family val="2"/>
      </rPr>
      <t>MEN ALPHA/TOP</t>
    </r>
  </si>
  <si>
    <r>
      <t xml:space="preserve">LABELS </t>
    </r>
    <r>
      <rPr>
        <b/>
        <sz val="12"/>
        <color indexed="10"/>
        <rFont val="Calibri"/>
        <family val="2"/>
      </rPr>
      <t>INNER JKT</t>
    </r>
  </si>
  <si>
    <r>
      <t xml:space="preserve">Zipper VISLON #5 </t>
    </r>
    <r>
      <rPr>
        <b/>
        <sz val="12"/>
        <color indexed="10"/>
        <rFont val="Calibri"/>
        <family val="2"/>
      </rPr>
      <t>(left insert)</t>
    </r>
    <r>
      <rPr>
        <b/>
        <sz val="12"/>
        <rFont val="Calibri"/>
        <family val="2"/>
      </rPr>
      <t xml:space="preserve">
1WAY - separable - autolock -
</t>
    </r>
    <r>
      <rPr>
        <b/>
        <sz val="12"/>
        <color indexed="10"/>
        <rFont val="Calibri"/>
        <family val="2"/>
      </rPr>
      <t>VSOR-56 DA86 E P14 KENSIN MUSI N-ANTI NEWKOB4</t>
    </r>
  </si>
  <si>
    <r>
      <rPr>
        <b/>
        <sz val="12"/>
        <color indexed="8"/>
        <rFont val="Calibri"/>
        <family val="2"/>
      </rPr>
      <t xml:space="preserve">Zipper VISLON #5 </t>
    </r>
    <r>
      <rPr>
        <b/>
        <sz val="12"/>
        <color indexed="10"/>
        <rFont val="Calibri"/>
        <family val="2"/>
      </rPr>
      <t>(right insert)</t>
    </r>
    <r>
      <rPr>
        <sz val="12"/>
        <rFont val="Calibri"/>
        <family val="2"/>
      </rPr>
      <t xml:space="preserve">
1 way-separable-autolock - REVERSIBLE - DU puller
</t>
    </r>
    <r>
      <rPr>
        <sz val="12"/>
        <color indexed="10"/>
        <rFont val="Calibri"/>
        <family val="2"/>
      </rPr>
      <t xml:space="preserve">VSOR-58 DU4 E P14 KENSIN </t>
    </r>
    <r>
      <rPr>
        <b/>
        <sz val="12"/>
        <color indexed="10"/>
        <rFont val="Calibri"/>
        <family val="2"/>
      </rPr>
      <t>MUSI</t>
    </r>
    <r>
      <rPr>
        <sz val="12"/>
        <color indexed="10"/>
        <rFont val="Calibri"/>
        <family val="2"/>
      </rPr>
      <t xml:space="preserve"> N-ANTI NEWKOB4</t>
    </r>
  </si>
  <si>
    <t>BODY</t>
  </si>
  <si>
    <t>SLEEVES + COLLAR</t>
  </si>
  <si>
    <t>120Gr</t>
  </si>
  <si>
    <t>80Gr</t>
  </si>
  <si>
    <t>Reduce front hood by 2,5cm to have 34cm (only front hood)</t>
  </si>
  <si>
    <t>CP-A1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</si>
  <si>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</si>
  <si>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</si>
  <si>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ECLIPSE BLUE
960</t>
  </si>
  <si>
    <t>BLACK
580</t>
  </si>
  <si>
    <t>cord puller</t>
  </si>
  <si>
    <t>ZP072-E</t>
  </si>
  <si>
    <t>2x bottom adjustement
2x front hood adjustement 
to hold stopper and cord</t>
  </si>
  <si>
    <t>LOCAL / MING SHYANG</t>
  </si>
  <si>
    <t>ECLIPSE BLUE
30055</t>
  </si>
  <si>
    <t>Comments on 2nd sample in Taipei the 14/07/2017</t>
  </si>
  <si>
    <t>Remove full seam tape, use overlock + stitching</t>
  </si>
  <si>
    <t>Remove Technowarm Hang Tag</t>
  </si>
  <si>
    <t>Remove bottom adjustement (Elastic string + stopper + pearl + eyelet)</t>
  </si>
  <si>
    <t>Remove Technowarm label</t>
  </si>
  <si>
    <t>Remove adjustement on back hood (Elastic string + stopper + pearl + eyelet)</t>
  </si>
  <si>
    <t>Move down waist seam to have it on top of pocket flap</t>
  </si>
  <si>
    <t>Keep embroideries</t>
  </si>
  <si>
    <t>Chest pocket piping should be stitched on a top, open from the bottom</t>
  </si>
  <si>
    <t>2x Front hood adjustment</t>
  </si>
  <si>
    <t>10mm METAL EYELET</t>
  </si>
  <si>
    <t>INSULATION
SK2 QUALITY 120Gr</t>
  </si>
  <si>
    <t>INSULATION
SK2 QUALITY 80Gr</t>
  </si>
  <si>
    <t>4x Front hood adjustment</t>
  </si>
  <si>
    <t>Use new zipper puller ZP072, only on front zipper</t>
  </si>
  <si>
    <t>Use mesh on top layer pocket bag, keep shell 1 on lining, stitch mesh at 4cm from the back</t>
  </si>
  <si>
    <t>1x Front zipper</t>
  </si>
  <si>
    <t>ECLIPSE BLUE
TAPE : 960
TEETH : DARK NICKEL</t>
  </si>
  <si>
    <t>BLACK
TAPE : 580
TEETH : DARK NICKEL</t>
  </si>
  <si>
    <t>2nd sample measures the 25/07/2017</t>
  </si>
  <si>
    <t>cancel</t>
  </si>
  <si>
    <t>Comments on 1st sample was not applied on 2nd sample, please follow comments of 1st sample inner jacket for making 2nd sample (see below)</t>
  </si>
  <si>
    <t>Please make 2nd sample of inner jacket + chest pocket swatch of outer jacket</t>
  </si>
  <si>
    <t>Comments on 2nd sample in annecy the 25/07/2017</t>
  </si>
  <si>
    <t xml:space="preserve">5mm POLYESTER WEBBING </t>
  </si>
  <si>
    <t>Measures to follow for making 3rd sample</t>
  </si>
  <si>
    <t>3rd sample measures the 04/09/2017</t>
  </si>
  <si>
    <t>Measures to follow for making SMS size M</t>
  </si>
  <si>
    <t>Comments on 3rd sample of inner jacket the 04/09/2017</t>
  </si>
  <si>
    <t>Reduce front breadth by 2cm</t>
  </si>
  <si>
    <t>Reduce shoulder lenght by 0,5cm to have 13,5cm</t>
  </si>
  <si>
    <t>Follow comments for making SMS</t>
  </si>
  <si>
    <t>Remove storm flap</t>
  </si>
  <si>
    <t>V1</t>
  </si>
  <si>
    <t>FULL SEAM TAPE</t>
  </si>
  <si>
    <r>
      <t>SHELL 2</t>
    </r>
    <r>
      <rPr>
        <b/>
        <sz val="12"/>
        <color indexed="10"/>
        <rFont val="Calibri"/>
        <family val="2"/>
      </rPr>
      <t xml:space="preserve">
PR20 NYLON FD</t>
    </r>
  </si>
  <si>
    <t xml:space="preserve"> LOCAL</t>
  </si>
  <si>
    <t>INSIGNA BLUE</t>
  </si>
  <si>
    <t>TON/TON - GREY</t>
  </si>
  <si>
    <t>Comments on SMS the 07/12/2017</t>
  </si>
  <si>
    <t>Move 4cm down pocket flap + zipper</t>
  </si>
  <si>
    <t>Add seam tape tone on tone (grey) on full garment (back fabric)</t>
  </si>
  <si>
    <t>Waist seam must be on top of pocket flap (already comments in Taipei meeting)</t>
  </si>
  <si>
    <t>Move 8cm down waist seam</t>
  </si>
  <si>
    <t>Move 1cm down front neck drop</t>
  </si>
  <si>
    <t>Avoid pleat on front breadth</t>
  </si>
  <si>
    <t>Move 3cm down front hood adjustement</t>
  </si>
  <si>
    <t>Measures to follow for bulk</t>
  </si>
  <si>
    <t>Measures to follow for BULK</t>
  </si>
  <si>
    <t>Highlight colors ECLIPSE BLUE measures the 06/10/2017</t>
  </si>
  <si>
    <t>Highlight color ECLIPSE BLUE measures the 06/10/2017</t>
  </si>
  <si>
    <t>Increase sleeve lenght by 2cm to have 67cm</t>
  </si>
  <si>
    <t>Increase front neck drop by 1cm to have 8,5cm</t>
  </si>
  <si>
    <r>
      <rPr>
        <b/>
        <u/>
        <sz val="14"/>
        <color indexed="10"/>
        <rFont val="Calibri"/>
        <family val="2"/>
      </rPr>
      <t xml:space="preserve">MEASURES INNER JACKET </t>
    </r>
    <r>
      <rPr>
        <b/>
        <sz val="14"/>
        <color indexed="10"/>
        <rFont val="Calibri"/>
        <family val="2"/>
      </rPr>
      <t>: respect measures in yellow on chart above</t>
    </r>
  </si>
  <si>
    <r>
      <rPr>
        <b/>
        <u/>
        <sz val="14"/>
        <color indexed="10"/>
        <rFont val="Calibri"/>
        <family val="2"/>
      </rPr>
      <t xml:space="preserve">MEASURES OUTER JACKET </t>
    </r>
    <r>
      <rPr>
        <b/>
        <sz val="14"/>
        <color indexed="10"/>
        <rFont val="Calibri"/>
        <family val="2"/>
      </rPr>
      <t>: respect measures in yellow on chart above</t>
    </r>
  </si>
  <si>
    <t>Increase armhole height by 0,5cm to have 25cm</t>
  </si>
  <si>
    <t>HT-394082-E</t>
  </si>
  <si>
    <t>SMALL
HT394146-E</t>
  </si>
  <si>
    <t>HANG TAG</t>
  </si>
  <si>
    <t>Hang tag corporate and climactive must be small HT-394082-E and HT-394146-E</t>
  </si>
  <si>
    <t xml:space="preserve">Increase front neck drop by 1cm to have 11cm, it will increase neckline lenght </t>
  </si>
  <si>
    <t>HANG TAG LOW IMPACT</t>
  </si>
  <si>
    <t>Add Hang tag LOW IMPACT</t>
  </si>
  <si>
    <t>前領深向下增加1CM, 改為8.5CM</t>
    <phoneticPr fontId="26" type="noConversion"/>
  </si>
  <si>
    <t>袖長增加2CM, 改為67CM</t>
    <phoneticPr fontId="26" type="noConversion"/>
  </si>
  <si>
    <t>內夾克：</t>
    <phoneticPr fontId="26" type="noConversion"/>
  </si>
  <si>
    <t>請依照修正的尺寸表</t>
    <phoneticPr fontId="26" type="noConversion"/>
  </si>
  <si>
    <t>Please send comformity sample of OUTER JACKET to France, with all modification</t>
    <phoneticPr fontId="26" type="noConversion"/>
  </si>
  <si>
    <t>請依以上修正後，寄"外夾"的核可樣至法國</t>
    <phoneticPr fontId="26" type="noConversion"/>
  </si>
  <si>
    <t>領寬</t>
  </si>
  <si>
    <t>前領深</t>
  </si>
  <si>
    <t>下領圍(不含拉鍊)</t>
  </si>
  <si>
    <t>上領圍(不含拉鍊)</t>
  </si>
  <si>
    <t>後領高(後中量)</t>
  </si>
  <si>
    <t>前領高(前中量)</t>
  </si>
  <si>
    <t>門襟拉鍊長</t>
  </si>
  <si>
    <t>側袋開口長</t>
  </si>
  <si>
    <t>上胸寬(領肩點下15cm)</t>
  </si>
  <si>
    <t>1/2胸圍(腋點量)</t>
  </si>
  <si>
    <t>1/2腰圍(領肩點下44cm)</t>
  </si>
  <si>
    <t>1/2下襬(平量)</t>
  </si>
  <si>
    <t>前身長(領肩點量)</t>
  </si>
  <si>
    <t>單肩寬</t>
  </si>
  <si>
    <t>袖襱直量</t>
  </si>
  <si>
    <t>1/2袖寬(腋點垂直量)</t>
  </si>
  <si>
    <t>1/2肘寬(袖口上30cm)</t>
  </si>
  <si>
    <t>1/2袖口寬(平量)</t>
  </si>
  <si>
    <t>1/2袖口寬(拉量)</t>
  </si>
  <si>
    <t>袖長(肩點量)</t>
  </si>
  <si>
    <t>後背寬(領肩點下15cm)</t>
  </si>
  <si>
    <t>後身長(後領圍中心量)</t>
  </si>
  <si>
    <t>袖口高</t>
  </si>
  <si>
    <t>後背剪接高(領肩點量)</t>
  </si>
  <si>
    <t>帽中長</t>
  </si>
  <si>
    <t>1/2帽寬(領肩點上18cm)</t>
  </si>
  <si>
    <t>帽高(開口處)</t>
  </si>
  <si>
    <t>帽高(領肩點)</t>
  </si>
  <si>
    <t>帽前高</t>
  </si>
  <si>
    <t>外擋風片寬</t>
  </si>
  <si>
    <t>胸袋開口長</t>
  </si>
  <si>
    <t>前胸剪接高(領肩點量)</t>
    <phoneticPr fontId="26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</si>
  <si>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</t>
    </r>
    <r>
      <rPr>
        <b/>
        <sz val="22"/>
        <rFont val="細明體"/>
        <family val="3"/>
        <charset val="136"/>
      </rPr>
      <t>外夾克</t>
    </r>
    <phoneticPr fontId="26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</si>
  <si>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</t>
    </r>
    <r>
      <rPr>
        <b/>
        <sz val="22"/>
        <rFont val="細明體"/>
        <family val="3"/>
        <charset val="136"/>
      </rPr>
      <t>內夾克</t>
    </r>
    <phoneticPr fontId="26" type="noConversion"/>
  </si>
  <si>
    <t>吊牌改為用#HT-394082-E (i/o #HT-394081-E)</t>
    <phoneticPr fontId="26" type="noConversion"/>
  </si>
  <si>
    <t>吊牌改為用#HT-394146-E (i/o #HT-394133-E)</t>
    <phoneticPr fontId="26" type="noConversion"/>
  </si>
  <si>
    <t>HT394299-E</t>
    <phoneticPr fontId="26" type="noConversion"/>
  </si>
  <si>
    <t>增加吊牌LOW IMPACT #HT394299-E</t>
    <phoneticPr fontId="26" type="noConversion"/>
  </si>
  <si>
    <t>外夾克：</t>
    <phoneticPr fontId="26" type="noConversion"/>
  </si>
  <si>
    <t>袖襱高增加0.5CM, 改為25CM</t>
    <phoneticPr fontId="26" type="noConversion"/>
  </si>
  <si>
    <t>前領深增加1CM, 改為11CM。 下領圍須增加為57CM</t>
    <phoneticPr fontId="26" type="noConversion"/>
  </si>
  <si>
    <t xml:space="preserve">Increase collar lenght at top edge by 2cm to have 57cm, it will increase neckline on hood </t>
    <phoneticPr fontId="26" type="noConversion"/>
  </si>
  <si>
    <t>腰剪接向下移8CM</t>
    <phoneticPr fontId="26" type="noConversion"/>
  </si>
  <si>
    <t>側袋蓋和側袋拉鍊向下移4CM</t>
    <phoneticPr fontId="26" type="noConversion"/>
  </si>
  <si>
    <t>腰剪接必須在側袋蓋上</t>
    <phoneticPr fontId="26" type="noConversion"/>
  </si>
  <si>
    <t xml:space="preserve">整件全封條 </t>
    <phoneticPr fontId="26" type="noConversion"/>
  </si>
  <si>
    <t>前領深向下增加1CM</t>
    <phoneticPr fontId="26" type="noConversion"/>
  </si>
  <si>
    <t>避免前胸片積布</t>
    <phoneticPr fontId="26" type="noConversion"/>
  </si>
  <si>
    <t>帽內調節向下移3CM</t>
    <phoneticPr fontId="26" type="noConversion"/>
  </si>
  <si>
    <t>上領圍增加2CM, 改為57CM。帽的領圍部份須跟著修正</t>
    <phoneticPr fontId="26" type="noConversion"/>
  </si>
  <si>
    <t>銷售樣</t>
    <phoneticPr fontId="26" type="noConversion"/>
  </si>
  <si>
    <t>大貨</t>
    <phoneticPr fontId="26" type="noConversion"/>
  </si>
  <si>
    <t>TO Amenda</t>
    <phoneticPr fontId="26" type="noConversion"/>
  </si>
  <si>
    <t>fm Elsa 12/18/17</t>
    <phoneticPr fontId="26" type="noConversion"/>
  </si>
  <si>
    <t>(全幅無法排兩片身片)</t>
    <phoneticPr fontId="26" type="noConversion"/>
  </si>
  <si>
    <t>※機器車棉用量過大，改人工車棉</t>
    <phoneticPr fontId="26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</si>
  <si>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</t>
    </r>
    <r>
      <rPr>
        <b/>
        <sz val="36"/>
        <rFont val="細明體"/>
        <family val="3"/>
        <charset val="136"/>
      </rPr>
      <t>外夾克</t>
    </r>
    <phoneticPr fontId="26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</si>
  <si>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</t>
    </r>
    <r>
      <rPr>
        <b/>
        <sz val="36"/>
        <rFont val="細明體"/>
        <family val="3"/>
        <charset val="136"/>
      </rPr>
      <t>內夾克</t>
    </r>
    <phoneticPr fontId="26" type="noConversion"/>
  </si>
  <si>
    <r>
      <t xml:space="preserve">MARKING  </t>
    </r>
    <r>
      <rPr>
        <b/>
        <sz val="12"/>
        <color indexed="10"/>
        <rFont val="Calibri"/>
        <family val="2"/>
      </rPr>
      <t>INNER JKT</t>
    </r>
    <r>
      <rPr>
        <b/>
        <sz val="12"/>
        <color indexed="10"/>
        <rFont val="Calibri"/>
        <family val="2"/>
      </rPr>
      <t xml:space="preserve">  </t>
    </r>
    <r>
      <rPr>
        <b/>
        <sz val="26"/>
        <color indexed="8"/>
        <rFont val="新細明體"/>
        <family val="1"/>
        <charset val="136"/>
      </rPr>
      <t>內夾克</t>
    </r>
    <phoneticPr fontId="26" type="noConversion"/>
  </si>
  <si>
    <r>
      <t xml:space="preserve">MARKING  </t>
    </r>
    <r>
      <rPr>
        <b/>
        <sz val="12"/>
        <color indexed="10"/>
        <rFont val="Calibri"/>
        <family val="2"/>
      </rPr>
      <t>OUTER JKT</t>
    </r>
    <r>
      <rPr>
        <b/>
        <sz val="12"/>
        <color indexed="10"/>
        <rFont val="Calibri"/>
        <family val="2"/>
      </rPr>
      <t xml:space="preserve">   </t>
    </r>
    <r>
      <rPr>
        <b/>
        <sz val="26"/>
        <color indexed="8"/>
        <rFont val="新細明體"/>
        <family val="1"/>
        <charset val="136"/>
      </rPr>
      <t>外夾克</t>
    </r>
    <phoneticPr fontId="26" type="noConversion"/>
  </si>
  <si>
    <t>外夾克</t>
    <phoneticPr fontId="26" type="noConversion"/>
  </si>
  <si>
    <t>內夾克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</si>
</sst>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10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b/>
      <u/>
      <sz val="14"/>
      <color indexed="12"/>
      <name val="Calibri"/>
      <family val="2"/>
    </font>
    <font>
      <b/>
      <sz val="12"/>
      <color indexed="10"/>
      <name val="Calibri"/>
      <family val="2"/>
    </font>
    <font>
      <sz val="10"/>
      <color indexed="10"/>
      <name val="Calibri"/>
      <family val="2"/>
    </font>
    <font>
      <b/>
      <sz val="10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b/>
      <sz val="14"/>
      <color indexed="10"/>
      <name val="Calibri"/>
      <family val="2"/>
    </font>
    <font>
      <b/>
      <u/>
      <sz val="14"/>
      <color indexed="10"/>
      <name val="Calibri"/>
      <family val="2"/>
    </font>
    <font>
      <b/>
      <sz val="12"/>
      <name val="新細明體"/>
      <family val="1"/>
      <charset val="136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14"/>
      <name val="Calibri"/>
      <family val="2"/>
    </font>
    <font>
      <b/>
      <sz val="22"/>
      <name val="細明體"/>
      <family val="3"/>
      <charset val="136"/>
    </font>
    <font>
      <sz val="20"/>
      <name val="Calibri"/>
      <family val="2"/>
    </font>
    <font>
      <b/>
      <sz val="20"/>
      <name val="Calibri"/>
      <family val="2"/>
    </font>
    <font>
      <b/>
      <sz val="36"/>
      <name val="細明體"/>
      <family val="3"/>
      <charset val="136"/>
    </font>
    <font>
      <b/>
      <sz val="26"/>
      <color indexed="8"/>
      <name val="新細明體"/>
      <family val="1"/>
      <charset val="136"/>
    </font>
    <font>
      <b/>
      <sz val="24"/>
      <color indexed="10"/>
      <name val="細明體"/>
      <family val="3"/>
      <charset val="136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10"/>
      <color rgb="FFFF0000"/>
      <name val="Calibri"/>
      <family val="2"/>
    </font>
    <font>
      <sz val="14"/>
      <color theme="1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sz val="12"/>
      <color rgb="FF0000FF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9"/>
      <color rgb="FF0000FF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b/>
      <sz val="16"/>
      <color rgb="FFFF0000"/>
      <name val="Calibri"/>
      <family val="2"/>
    </font>
    <font>
      <sz val="14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0"/>
      <color theme="1"/>
      <name val="新細明體"/>
      <family val="1"/>
      <charset val="136"/>
      <scheme val="minor"/>
    </font>
    <font>
      <b/>
      <sz val="12"/>
      <color theme="1"/>
      <name val="Comic Sans MS"/>
      <family val="4"/>
    </font>
    <font>
      <sz val="9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Calibri"/>
      <family val="2"/>
    </font>
    <font>
      <u/>
      <sz val="14"/>
      <color theme="0" tint="-0.499984740745262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b/>
      <sz val="14"/>
      <color rgb="FFFF0000"/>
      <name val="Calibri"/>
      <family val="2"/>
    </font>
    <font>
      <sz val="14"/>
      <color theme="1"/>
      <name val="Calibri"/>
      <family val="2"/>
    </font>
    <font>
      <b/>
      <u/>
      <sz val="14"/>
      <color rgb="FFFF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b/>
      <sz val="16"/>
      <color theme="0" tint="-0.499984740745262"/>
      <name val="Calibri"/>
      <family val="2"/>
    </font>
    <font>
      <b/>
      <sz val="12"/>
      <color theme="0" tint="-0.499984740745262"/>
      <name val="新細明體"/>
      <family val="1"/>
      <charset val="136"/>
      <scheme val="minor"/>
    </font>
    <font>
      <sz val="12"/>
      <color theme="0" tint="-0.499984740745262"/>
      <name val="Calibri"/>
      <family val="2"/>
    </font>
    <font>
      <sz val="16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Calibri"/>
      <family val="2"/>
    </font>
    <font>
      <sz val="14"/>
      <color theme="0" tint="-0.499984740745262"/>
      <name val="Calibri"/>
      <family val="2"/>
    </font>
    <font>
      <sz val="16"/>
      <color theme="0" tint="-0.499984740745262"/>
      <name val="Calibri"/>
      <family val="2"/>
    </font>
    <font>
      <sz val="20"/>
      <color rgb="FFFF0000"/>
      <name val="新細明體"/>
      <family val="1"/>
      <charset val="136"/>
      <scheme val="minor"/>
    </font>
    <font>
      <sz val="20"/>
      <color theme="1"/>
      <name val="新細明體"/>
      <family val="1"/>
      <charset val="136"/>
      <scheme val="minor"/>
    </font>
    <font>
      <b/>
      <sz val="18"/>
      <color rgb="FFFF0000"/>
      <name val="新細明體"/>
      <family val="1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sz val="18"/>
      <name val="新細明體"/>
      <family val="1"/>
      <charset val="136"/>
      <scheme val="minor"/>
    </font>
    <font>
      <sz val="16"/>
      <color rgb="FFFF000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20"/>
      <color rgb="FFFF0000"/>
      <name val="Calibri"/>
      <family val="2"/>
    </font>
    <font>
      <b/>
      <sz val="20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sz val="22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sz val="12"/>
      <color theme="1"/>
      <name val="Calibri"/>
      <family val="2"/>
    </font>
    <font>
      <b/>
      <sz val="24"/>
      <color theme="1"/>
      <name val="新細明體"/>
      <family val="1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7" fillId="0" borderId="1" applyBorder="0"/>
  </cellStyleXfs>
  <cellXfs count="819">
    <xf numFmtId="0" fontId="0" fillId="0" borderId="0" xfId="0"/>
    <xf numFmtId="0" fontId="0" fillId="0" borderId="0" xfId="0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3" fillId="4" borderId="4" xfId="0" applyFont="1" applyFill="1" applyBorder="1" applyAlignment="1">
      <alignment horizontal="center" vertical="center"/>
    </xf>
    <xf numFmtId="0" fontId="0" fillId="0" borderId="0" xfId="0" applyBorder="1"/>
    <xf numFmtId="0" fontId="38" fillId="0" borderId="0" xfId="0" applyFont="1" applyBorder="1" applyAlignment="1">
      <alignment vertical="center"/>
    </xf>
    <xf numFmtId="0" fontId="41" fillId="0" borderId="5" xfId="0" applyFont="1" applyBorder="1" applyAlignment="1">
      <alignment vertical="center"/>
    </xf>
    <xf numFmtId="0" fontId="41" fillId="0" borderId="0" xfId="0" applyFont="1" applyBorder="1"/>
    <xf numFmtId="0" fontId="0" fillId="0" borderId="0" xfId="0" applyFill="1" applyBorder="1"/>
    <xf numFmtId="0" fontId="42" fillId="0" borderId="0" xfId="19" applyFont="1" applyBorder="1"/>
    <xf numFmtId="0" fontId="0" fillId="0" borderId="6" xfId="0" applyBorder="1" applyAlignment="1">
      <alignment vertical="center"/>
    </xf>
    <xf numFmtId="0" fontId="44" fillId="4" borderId="7" xfId="0" applyFont="1" applyFill="1" applyBorder="1" applyAlignment="1">
      <alignment horizontal="left" vertical="center" indent="8"/>
    </xf>
    <xf numFmtId="0" fontId="0" fillId="4" borderId="7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45" fillId="4" borderId="7" xfId="0" applyFont="1" applyFill="1" applyBorder="1" applyAlignment="1">
      <alignment horizontal="left" vertical="center" indent="1"/>
    </xf>
    <xf numFmtId="0" fontId="0" fillId="4" borderId="9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41" fillId="0" borderId="6" xfId="0" applyFont="1" applyFill="1" applyBorder="1" applyAlignment="1">
      <alignment vertical="center"/>
    </xf>
    <xf numFmtId="0" fontId="41" fillId="0" borderId="5" xfId="0" applyFont="1" applyFill="1" applyBorder="1" applyAlignment="1">
      <alignment vertical="center"/>
    </xf>
    <xf numFmtId="0" fontId="41" fillId="0" borderId="2" xfId="0" applyFont="1" applyFill="1" applyBorder="1" applyAlignment="1">
      <alignment vertical="center"/>
    </xf>
    <xf numFmtId="0" fontId="41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44" fillId="4" borderId="5" xfId="0" applyFont="1" applyFill="1" applyBorder="1" applyAlignment="1">
      <alignment horizontal="left" vertical="center" indent="2"/>
    </xf>
    <xf numFmtId="0" fontId="41" fillId="0" borderId="10" xfId="0" applyFont="1" applyFill="1" applyBorder="1" applyAlignment="1">
      <alignment vertical="center"/>
    </xf>
    <xf numFmtId="0" fontId="41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40" fillId="0" borderId="14" xfId="0" applyFont="1" applyFill="1" applyBorder="1" applyAlignment="1">
      <alignment vertical="center"/>
    </xf>
    <xf numFmtId="14" fontId="42" fillId="0" borderId="15" xfId="0" applyNumberFormat="1" applyFont="1" applyFill="1" applyBorder="1" applyAlignment="1">
      <alignment vertical="center"/>
    </xf>
    <xf numFmtId="0" fontId="40" fillId="0" borderId="15" xfId="0" applyFont="1" applyFill="1" applyBorder="1" applyAlignment="1">
      <alignment vertical="center"/>
    </xf>
    <xf numFmtId="0" fontId="40" fillId="0" borderId="16" xfId="0" applyFont="1" applyFill="1" applyBorder="1" applyAlignment="1">
      <alignment vertical="center"/>
    </xf>
    <xf numFmtId="0" fontId="39" fillId="0" borderId="1" xfId="0" applyFont="1" applyFill="1" applyBorder="1" applyAlignment="1">
      <alignment vertical="center"/>
    </xf>
    <xf numFmtId="0" fontId="46" fillId="0" borderId="1" xfId="0" applyFont="1" applyFill="1" applyBorder="1" applyAlignment="1">
      <alignment horizontal="left" vertical="center"/>
    </xf>
    <xf numFmtId="0" fontId="39" fillId="0" borderId="17" xfId="0" applyFont="1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45" fillId="4" borderId="1" xfId="0" applyFont="1" applyFill="1" applyBorder="1" applyAlignment="1">
      <alignment horizontal="left" vertical="center" indent="1"/>
    </xf>
    <xf numFmtId="0" fontId="0" fillId="4" borderId="17" xfId="0" applyFill="1" applyBorder="1" applyAlignment="1">
      <alignment vertical="center"/>
    </xf>
    <xf numFmtId="0" fontId="39" fillId="0" borderId="19" xfId="0" applyFont="1" applyBorder="1" applyAlignment="1">
      <alignment vertical="center"/>
    </xf>
    <xf numFmtId="0" fontId="46" fillId="0" borderId="19" xfId="0" applyFont="1" applyBorder="1" applyAlignment="1">
      <alignment horizontal="left" vertical="center"/>
    </xf>
    <xf numFmtId="0" fontId="39" fillId="0" borderId="14" xfId="0" applyFont="1" applyBorder="1" applyAlignment="1">
      <alignment vertical="center"/>
    </xf>
    <xf numFmtId="0" fontId="40" fillId="0" borderId="19" xfId="0" applyFont="1" applyBorder="1" applyAlignment="1">
      <alignment vertical="center"/>
    </xf>
    <xf numFmtId="14" fontId="42" fillId="0" borderId="15" xfId="0" applyNumberFormat="1" applyFont="1" applyBorder="1" applyAlignment="1">
      <alignment vertical="center"/>
    </xf>
    <xf numFmtId="0" fontId="40" fillId="0" borderId="15" xfId="0" applyFont="1" applyBorder="1" applyAlignment="1">
      <alignment vertical="center"/>
    </xf>
    <xf numFmtId="0" fontId="38" fillId="0" borderId="19" xfId="0" applyFont="1" applyBorder="1" applyAlignment="1">
      <alignment vertical="center"/>
    </xf>
    <xf numFmtId="0" fontId="38" fillId="0" borderId="15" xfId="0" applyFont="1" applyBorder="1" applyAlignment="1">
      <alignment vertical="center"/>
    </xf>
    <xf numFmtId="0" fontId="38" fillId="0" borderId="14" xfId="0" applyFont="1" applyBorder="1" applyAlignment="1">
      <alignment vertical="center"/>
    </xf>
    <xf numFmtId="0" fontId="38" fillId="0" borderId="16" xfId="0" applyFont="1" applyBorder="1" applyAlignment="1">
      <alignment vertical="center"/>
    </xf>
    <xf numFmtId="0" fontId="41" fillId="0" borderId="19" xfId="0" applyFont="1" applyBorder="1" applyAlignment="1">
      <alignment vertical="center"/>
    </xf>
    <xf numFmtId="0" fontId="44" fillId="4" borderId="7" xfId="0" applyFont="1" applyFill="1" applyBorder="1" applyAlignment="1">
      <alignment horizontal="left" vertical="center" indent="12"/>
    </xf>
    <xf numFmtId="0" fontId="46" fillId="0" borderId="18" xfId="0" applyFont="1" applyBorder="1" applyAlignment="1">
      <alignment horizontal="left" vertical="center" indent="2"/>
    </xf>
    <xf numFmtId="0" fontId="39" fillId="0" borderId="1" xfId="0" applyFont="1" applyBorder="1" applyAlignment="1">
      <alignment vertical="center"/>
    </xf>
    <xf numFmtId="0" fontId="46" fillId="0" borderId="1" xfId="0" applyFont="1" applyBorder="1" applyAlignment="1">
      <alignment horizontal="left" vertical="center"/>
    </xf>
    <xf numFmtId="0" fontId="39" fillId="0" borderId="17" xfId="0" applyFont="1" applyBorder="1" applyAlignment="1">
      <alignment vertical="center"/>
    </xf>
    <xf numFmtId="0" fontId="43" fillId="0" borderId="15" xfId="0" applyFont="1" applyBorder="1" applyAlignment="1">
      <alignment horizontal="left" vertical="center"/>
    </xf>
    <xf numFmtId="0" fontId="46" fillId="0" borderId="17" xfId="0" applyFont="1" applyBorder="1" applyAlignment="1">
      <alignment horizontal="left" vertical="center"/>
    </xf>
    <xf numFmtId="184" fontId="47" fillId="0" borderId="20" xfId="0" applyNumberFormat="1" applyFont="1" applyBorder="1" applyAlignment="1">
      <alignment horizontal="center" vertical="center"/>
    </xf>
    <xf numFmtId="0" fontId="47" fillId="0" borderId="0" xfId="0" applyFont="1" applyAlignment="1">
      <alignment vertical="center"/>
    </xf>
    <xf numFmtId="0" fontId="41" fillId="0" borderId="20" xfId="0" applyFont="1" applyBorder="1" applyAlignment="1">
      <alignment vertical="center"/>
    </xf>
    <xf numFmtId="0" fontId="42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43" fillId="4" borderId="21" xfId="0" applyFont="1" applyFill="1" applyBorder="1" applyAlignment="1">
      <alignment vertical="center"/>
    </xf>
    <xf numFmtId="0" fontId="41" fillId="0" borderId="22" xfId="0" applyFont="1" applyBorder="1" applyAlignment="1">
      <alignment vertical="center"/>
    </xf>
    <xf numFmtId="184" fontId="47" fillId="0" borderId="22" xfId="0" applyNumberFormat="1" applyFont="1" applyBorder="1" applyAlignment="1">
      <alignment horizontal="center" vertical="center"/>
    </xf>
    <xf numFmtId="0" fontId="47" fillId="0" borderId="22" xfId="0" applyFont="1" applyBorder="1" applyAlignment="1">
      <alignment vertical="center"/>
    </xf>
    <xf numFmtId="185" fontId="43" fillId="0" borderId="20" xfId="0" applyNumberFormat="1" applyFont="1" applyBorder="1" applyAlignment="1">
      <alignment horizontal="center" vertical="center"/>
    </xf>
    <xf numFmtId="0" fontId="0" fillId="0" borderId="0" xfId="0" applyFont="1"/>
    <xf numFmtId="0" fontId="41" fillId="0" borderId="0" xfId="0" applyFont="1"/>
    <xf numFmtId="0" fontId="0" fillId="4" borderId="9" xfId="0" applyFont="1" applyFill="1" applyBorder="1" applyAlignment="1">
      <alignment vertical="center"/>
    </xf>
    <xf numFmtId="0" fontId="0" fillId="4" borderId="7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Fill="1" applyBorder="1"/>
    <xf numFmtId="0" fontId="45" fillId="4" borderId="7" xfId="0" applyFont="1" applyFill="1" applyBorder="1" applyAlignment="1">
      <alignment vertical="center"/>
    </xf>
    <xf numFmtId="0" fontId="48" fillId="0" borderId="19" xfId="0" applyFont="1" applyBorder="1" applyAlignment="1">
      <alignment vertical="center"/>
    </xf>
    <xf numFmtId="0" fontId="48" fillId="0" borderId="19" xfId="0" applyFont="1" applyBorder="1" applyAlignment="1">
      <alignment horizontal="left" vertical="center" indent="1"/>
    </xf>
    <xf numFmtId="0" fontId="48" fillId="0" borderId="14" xfId="0" applyFont="1" applyFill="1" applyBorder="1" applyAlignment="1">
      <alignment horizontal="left" vertical="center"/>
    </xf>
    <xf numFmtId="0" fontId="48" fillId="0" borderId="14" xfId="0" applyFont="1" applyBorder="1" applyAlignment="1">
      <alignment horizontal="left" vertical="center" indent="1"/>
    </xf>
    <xf numFmtId="0" fontId="40" fillId="0" borderId="23" xfId="0" applyFont="1" applyFill="1" applyBorder="1" applyAlignment="1">
      <alignment horizontal="left" vertical="center" indent="1"/>
    </xf>
    <xf numFmtId="0" fontId="39" fillId="0" borderId="1" xfId="0" applyFont="1" applyBorder="1" applyAlignment="1">
      <alignment horizontal="left" vertical="center" indent="2"/>
    </xf>
    <xf numFmtId="0" fontId="42" fillId="0" borderId="5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9" fillId="0" borderId="24" xfId="0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0" fontId="47" fillId="0" borderId="19" xfId="0" applyFont="1" applyBorder="1" applyAlignment="1">
      <alignment horizontal="center" vertical="center"/>
    </xf>
    <xf numFmtId="0" fontId="39" fillId="0" borderId="1" xfId="0" applyFont="1" applyFill="1" applyBorder="1" applyAlignment="1">
      <alignment horizontal="left" vertical="center" indent="1"/>
    </xf>
    <xf numFmtId="0" fontId="46" fillId="0" borderId="18" xfId="0" applyFont="1" applyFill="1" applyBorder="1" applyAlignment="1">
      <alignment horizontal="left" vertical="center" indent="1"/>
    </xf>
    <xf numFmtId="0" fontId="43" fillId="0" borderId="19" xfId="0" applyFont="1" applyFill="1" applyBorder="1" applyAlignment="1">
      <alignment horizontal="left" vertical="center" indent="1"/>
    </xf>
    <xf numFmtId="0" fontId="43" fillId="0" borderId="15" xfId="0" applyFont="1" applyFill="1" applyBorder="1" applyAlignment="1">
      <alignment horizontal="left" vertical="center" indent="1"/>
    </xf>
    <xf numFmtId="0" fontId="40" fillId="0" borderId="23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47" fillId="0" borderId="20" xfId="0" applyFont="1" applyFill="1" applyBorder="1" applyAlignment="1">
      <alignment horizontal="center" vertical="center"/>
    </xf>
    <xf numFmtId="0" fontId="41" fillId="0" borderId="2" xfId="0" applyFont="1" applyBorder="1"/>
    <xf numFmtId="0" fontId="41" fillId="0" borderId="3" xfId="0" applyFont="1" applyBorder="1"/>
    <xf numFmtId="0" fontId="47" fillId="0" borderId="0" xfId="0" applyFont="1" applyFill="1" applyBorder="1" applyAlignment="1">
      <alignment horizontal="center" vertical="center"/>
    </xf>
    <xf numFmtId="0" fontId="47" fillId="0" borderId="0" xfId="0" applyFont="1" applyBorder="1" applyAlignment="1">
      <alignment horizontal="left" vertical="center" indent="1"/>
    </xf>
    <xf numFmtId="0" fontId="49" fillId="0" borderId="0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7" fillId="0" borderId="20" xfId="0" applyFont="1" applyBorder="1" applyAlignment="1">
      <alignment vertical="center"/>
    </xf>
    <xf numFmtId="0" fontId="47" fillId="0" borderId="0" xfId="0" applyFont="1" applyBorder="1" applyAlignment="1">
      <alignment horizontal="center" vertical="center"/>
    </xf>
    <xf numFmtId="0" fontId="0" fillId="0" borderId="0" xfId="0" applyFont="1"/>
    <xf numFmtId="0" fontId="47" fillId="0" borderId="20" xfId="0" applyFont="1" applyBorder="1" applyAlignment="1">
      <alignment horizontal="center" vertical="center"/>
    </xf>
    <xf numFmtId="0" fontId="47" fillId="0" borderId="20" xfId="0" applyFont="1" applyBorder="1" applyAlignment="1">
      <alignment horizontal="center" vertical="center" wrapText="1"/>
    </xf>
    <xf numFmtId="14" fontId="40" fillId="0" borderId="15" xfId="0" applyNumberFormat="1" applyFont="1" applyBorder="1" applyAlignment="1">
      <alignment vertical="center"/>
    </xf>
    <xf numFmtId="0" fontId="49" fillId="0" borderId="20" xfId="0" applyFont="1" applyBorder="1" applyAlignment="1">
      <alignment horizontal="center" vertical="center"/>
    </xf>
    <xf numFmtId="0" fontId="43" fillId="4" borderId="25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184" fontId="47" fillId="0" borderId="26" xfId="0" applyNumberFormat="1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14" fontId="40" fillId="0" borderId="15" xfId="0" applyNumberFormat="1" applyFont="1" applyBorder="1" applyAlignment="1">
      <alignment horizontal="left" vertical="center"/>
    </xf>
    <xf numFmtId="185" fontId="47" fillId="0" borderId="20" xfId="0" applyNumberFormat="1" applyFont="1" applyFill="1" applyBorder="1" applyAlignment="1">
      <alignment horizontal="center" vertical="center"/>
    </xf>
    <xf numFmtId="0" fontId="43" fillId="0" borderId="19" xfId="0" applyFont="1" applyFill="1" applyBorder="1" applyAlignment="1">
      <alignment horizontal="left" vertical="center" indent="1"/>
    </xf>
    <xf numFmtId="0" fontId="40" fillId="0" borderId="0" xfId="0" applyFont="1" applyFill="1" applyBorder="1" applyAlignment="1">
      <alignment vertical="center"/>
    </xf>
    <xf numFmtId="0" fontId="43" fillId="5" borderId="25" xfId="0" applyFont="1" applyFill="1" applyBorder="1" applyAlignment="1">
      <alignment horizontal="center" vertical="center" wrapText="1"/>
    </xf>
    <xf numFmtId="0" fontId="43" fillId="5" borderId="4" xfId="0" applyFont="1" applyFill="1" applyBorder="1" applyAlignment="1">
      <alignment horizontal="center" vertical="center" wrapText="1"/>
    </xf>
    <xf numFmtId="0" fontId="41" fillId="4" borderId="25" xfId="0" applyFont="1" applyFill="1" applyBorder="1" applyAlignment="1">
      <alignment vertical="center"/>
    </xf>
    <xf numFmtId="0" fontId="42" fillId="0" borderId="27" xfId="0" applyFont="1" applyBorder="1" applyAlignment="1">
      <alignment vertical="center" wrapText="1"/>
    </xf>
    <xf numFmtId="0" fontId="43" fillId="4" borderId="28" xfId="0" applyFont="1" applyFill="1" applyBorder="1" applyAlignment="1">
      <alignment vertical="center"/>
    </xf>
    <xf numFmtId="0" fontId="43" fillId="4" borderId="29" xfId="0" applyFont="1" applyFill="1" applyBorder="1" applyAlignment="1">
      <alignment horizontal="center" vertical="center"/>
    </xf>
    <xf numFmtId="184" fontId="47" fillId="0" borderId="14" xfId="0" applyNumberFormat="1" applyFont="1" applyBorder="1" applyAlignment="1">
      <alignment horizontal="center" vertical="center"/>
    </xf>
    <xf numFmtId="185" fontId="47" fillId="0" borderId="27" xfId="0" applyNumberFormat="1" applyFont="1" applyFill="1" applyBorder="1" applyAlignment="1">
      <alignment horizontal="center" vertical="center"/>
    </xf>
    <xf numFmtId="0" fontId="47" fillId="0" borderId="27" xfId="0" applyFont="1" applyBorder="1" applyAlignment="1">
      <alignment vertical="center"/>
    </xf>
    <xf numFmtId="184" fontId="47" fillId="0" borderId="27" xfId="0" applyNumberFormat="1" applyFont="1" applyBorder="1" applyAlignment="1">
      <alignment horizontal="center" vertical="center"/>
    </xf>
    <xf numFmtId="0" fontId="40" fillId="4" borderId="12" xfId="0" applyFont="1" applyFill="1" applyBorder="1" applyAlignment="1">
      <alignment horizontal="left" vertical="center" indent="12"/>
    </xf>
    <xf numFmtId="0" fontId="42" fillId="4" borderId="12" xfId="0" applyFont="1" applyFill="1" applyBorder="1" applyAlignment="1">
      <alignment horizontal="left" vertical="center"/>
    </xf>
    <xf numFmtId="0" fontId="40" fillId="4" borderId="12" xfId="0" applyFont="1" applyFill="1" applyBorder="1" applyAlignment="1">
      <alignment vertical="center"/>
    </xf>
    <xf numFmtId="0" fontId="40" fillId="4" borderId="13" xfId="0" applyFont="1" applyFill="1" applyBorder="1" applyAlignment="1">
      <alignment vertical="center"/>
    </xf>
    <xf numFmtId="0" fontId="50" fillId="6" borderId="30" xfId="0" applyFont="1" applyFill="1" applyBorder="1" applyAlignment="1">
      <alignment horizontal="center" vertical="center"/>
    </xf>
    <xf numFmtId="0" fontId="49" fillId="2" borderId="31" xfId="0" applyFont="1" applyFill="1" applyBorder="1" applyAlignment="1">
      <alignment horizontal="center" vertical="center" wrapText="1"/>
    </xf>
    <xf numFmtId="0" fontId="40" fillId="0" borderId="23" xfId="0" applyFont="1" applyBorder="1" applyAlignment="1">
      <alignment vertical="center"/>
    </xf>
    <xf numFmtId="0" fontId="50" fillId="5" borderId="30" xfId="0" applyFont="1" applyFill="1" applyBorder="1" applyAlignment="1">
      <alignment horizontal="center" vertical="center"/>
    </xf>
    <xf numFmtId="0" fontId="48" fillId="0" borderId="14" xfId="0" applyFont="1" applyBorder="1" applyAlignment="1">
      <alignment horizontal="left" vertical="center"/>
    </xf>
    <xf numFmtId="0" fontId="51" fillId="0" borderId="19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185" fontId="7" fillId="0" borderId="20" xfId="0" applyNumberFormat="1" applyFont="1" applyBorder="1" applyAlignment="1">
      <alignment horizontal="center" vertical="center"/>
    </xf>
    <xf numFmtId="185" fontId="9" fillId="0" borderId="27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9" fillId="0" borderId="27" xfId="0" applyFont="1" applyBorder="1" applyAlignment="1">
      <alignment vertical="center"/>
    </xf>
    <xf numFmtId="0" fontId="9" fillId="0" borderId="22" xfId="0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41" fillId="0" borderId="0" xfId="0" applyFont="1" applyFill="1" applyAlignment="1">
      <alignment vertical="center"/>
    </xf>
    <xf numFmtId="0" fontId="47" fillId="7" borderId="20" xfId="0" applyFont="1" applyFill="1" applyBorder="1" applyAlignment="1">
      <alignment horizontal="center" vertical="center" wrapText="1"/>
    </xf>
    <xf numFmtId="0" fontId="47" fillId="0" borderId="5" xfId="0" applyFont="1" applyBorder="1" applyAlignment="1">
      <alignment vertical="center"/>
    </xf>
    <xf numFmtId="0" fontId="52" fillId="0" borderId="0" xfId="0" applyFont="1" applyBorder="1"/>
    <xf numFmtId="0" fontId="52" fillId="0" borderId="0" xfId="0" applyFont="1"/>
    <xf numFmtId="0" fontId="47" fillId="0" borderId="15" xfId="0" applyFont="1" applyBorder="1" applyAlignment="1">
      <alignment vertical="center"/>
    </xf>
    <xf numFmtId="0" fontId="47" fillId="0" borderId="20" xfId="2" applyFont="1" applyFill="1" applyBorder="1" applyAlignment="1" applyProtection="1">
      <alignment horizontal="center" vertical="center"/>
      <protection locked="0"/>
    </xf>
    <xf numFmtId="0" fontId="43" fillId="0" borderId="5" xfId="0" applyFont="1" applyBorder="1" applyAlignment="1">
      <alignment vertical="center"/>
    </xf>
    <xf numFmtId="0" fontId="53" fillId="0" borderId="0" xfId="0" applyFont="1" applyBorder="1"/>
    <xf numFmtId="0" fontId="53" fillId="0" borderId="0" xfId="0" applyFont="1"/>
    <xf numFmtId="0" fontId="42" fillId="0" borderId="15" xfId="0" applyFont="1" applyBorder="1" applyAlignment="1">
      <alignment vertical="center"/>
    </xf>
    <xf numFmtId="0" fontId="54" fillId="0" borderId="5" xfId="0" applyFont="1" applyBorder="1" applyAlignment="1">
      <alignment vertical="center"/>
    </xf>
    <xf numFmtId="0" fontId="42" fillId="0" borderId="0" xfId="0" applyFont="1" applyFill="1" applyBorder="1" applyAlignment="1">
      <alignment horizontal="center" vertical="center"/>
    </xf>
    <xf numFmtId="0" fontId="55" fillId="0" borderId="0" xfId="0" applyFont="1"/>
    <xf numFmtId="0" fontId="43" fillId="0" borderId="0" xfId="0" applyFont="1" applyFill="1" applyBorder="1" applyAlignment="1">
      <alignment horizontal="center" vertical="center"/>
    </xf>
    <xf numFmtId="0" fontId="53" fillId="0" borderId="15" xfId="0" applyFont="1" applyBorder="1" applyAlignment="1">
      <alignment vertical="center"/>
    </xf>
    <xf numFmtId="0" fontId="41" fillId="0" borderId="0" xfId="0" applyFont="1" applyAlignment="1">
      <alignment horizontal="center" vertical="center" wrapText="1"/>
    </xf>
    <xf numFmtId="0" fontId="9" fillId="0" borderId="20" xfId="0" applyFont="1" applyFill="1" applyBorder="1" applyAlignment="1">
      <alignment vertical="center"/>
    </xf>
    <xf numFmtId="185" fontId="7" fillId="0" borderId="20" xfId="0" applyNumberFormat="1" applyFont="1" applyFill="1" applyBorder="1" applyAlignment="1">
      <alignment horizontal="center" vertical="center"/>
    </xf>
    <xf numFmtId="0" fontId="9" fillId="0" borderId="22" xfId="0" applyFont="1" applyFill="1" applyBorder="1" applyAlignment="1">
      <alignment vertical="center"/>
    </xf>
    <xf numFmtId="0" fontId="9" fillId="0" borderId="27" xfId="0" applyFont="1" applyFill="1" applyBorder="1" applyAlignment="1">
      <alignment vertical="center"/>
    </xf>
    <xf numFmtId="0" fontId="41" fillId="0" borderId="26" xfId="0" quotePrefix="1" applyFont="1" applyFill="1" applyBorder="1" applyAlignment="1">
      <alignment horizontal="center" vertical="center"/>
    </xf>
    <xf numFmtId="0" fontId="5" fillId="0" borderId="19" xfId="0" applyFont="1" applyBorder="1" applyAlignment="1">
      <alignment vertical="center"/>
    </xf>
    <xf numFmtId="0" fontId="7" fillId="2" borderId="19" xfId="0" applyFont="1" applyFill="1" applyBorder="1" applyAlignment="1">
      <alignment vertical="center"/>
    </xf>
    <xf numFmtId="0" fontId="9" fillId="0" borderId="20" xfId="2" applyFont="1" applyBorder="1" applyAlignment="1">
      <alignment horizontal="center" vertical="center"/>
    </xf>
    <xf numFmtId="0" fontId="9" fillId="0" borderId="32" xfId="0" applyFont="1" applyBorder="1" applyAlignment="1">
      <alignment horizontal="left" vertical="center" indent="1"/>
    </xf>
    <xf numFmtId="0" fontId="10" fillId="0" borderId="24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1" xfId="0" applyFont="1" applyBorder="1" applyAlignment="1">
      <alignment horizontal="left" vertical="center" indent="1"/>
    </xf>
    <xf numFmtId="0" fontId="9" fillId="0" borderId="21" xfId="0" applyFont="1" applyBorder="1" applyAlignment="1">
      <alignment horizontal="center" vertical="center"/>
    </xf>
    <xf numFmtId="0" fontId="5" fillId="0" borderId="32" xfId="0" applyFont="1" applyBorder="1" applyAlignment="1">
      <alignment vertical="center"/>
    </xf>
    <xf numFmtId="0" fontId="9" fillId="0" borderId="32" xfId="0" applyFont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 vertical="center"/>
    </xf>
    <xf numFmtId="0" fontId="5" fillId="0" borderId="21" xfId="0" applyFont="1" applyBorder="1" applyAlignment="1">
      <alignment vertical="center"/>
    </xf>
    <xf numFmtId="0" fontId="11" fillId="0" borderId="20" xfId="0" applyFont="1" applyBorder="1" applyAlignment="1">
      <alignment horizontal="center" vertical="center"/>
    </xf>
    <xf numFmtId="0" fontId="11" fillId="0" borderId="20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left" vertical="center" indent="1"/>
    </xf>
    <xf numFmtId="0" fontId="10" fillId="0" borderId="34" xfId="0" applyFont="1" applyBorder="1" applyAlignment="1">
      <alignment horizontal="center" vertical="center"/>
    </xf>
    <xf numFmtId="0" fontId="9" fillId="0" borderId="27" xfId="2" applyFont="1" applyFill="1" applyBorder="1" applyAlignment="1">
      <alignment horizontal="center" vertical="center"/>
    </xf>
    <xf numFmtId="0" fontId="9" fillId="0" borderId="22" xfId="0" applyFont="1" applyBorder="1" applyAlignment="1">
      <alignment horizontal="left" vertical="center" indent="1"/>
    </xf>
    <xf numFmtId="0" fontId="9" fillId="0" borderId="19" xfId="0" applyFont="1" applyBorder="1" applyAlignment="1">
      <alignment horizontal="left" vertical="center" indent="1"/>
    </xf>
    <xf numFmtId="0" fontId="10" fillId="0" borderId="24" xfId="0" applyFont="1" applyFill="1" applyBorder="1" applyAlignment="1">
      <alignment horizontal="center" vertical="center"/>
    </xf>
    <xf numFmtId="0" fontId="0" fillId="2" borderId="4" xfId="0" applyFill="1" applyBorder="1" applyAlignment="1">
      <alignment vertical="center"/>
    </xf>
    <xf numFmtId="0" fontId="7" fillId="6" borderId="21" xfId="0" applyFont="1" applyFill="1" applyBorder="1" applyAlignment="1">
      <alignment vertical="center"/>
    </xf>
    <xf numFmtId="0" fontId="2" fillId="6" borderId="20" xfId="0" applyFont="1" applyFill="1" applyBorder="1" applyAlignment="1">
      <alignment horizontal="center" vertical="center"/>
    </xf>
    <xf numFmtId="0" fontId="56" fillId="6" borderId="35" xfId="0" applyFont="1" applyFill="1" applyBorder="1" applyAlignment="1">
      <alignment horizontal="center" vertical="center" wrapText="1"/>
    </xf>
    <xf numFmtId="0" fontId="52" fillId="0" borderId="0" xfId="0" applyFont="1" applyFill="1" applyBorder="1"/>
    <xf numFmtId="0" fontId="53" fillId="0" borderId="0" xfId="0" applyFont="1" applyFill="1" applyBorder="1"/>
    <xf numFmtId="0" fontId="55" fillId="0" borderId="0" xfId="0" applyFont="1" applyFill="1" applyBorder="1"/>
    <xf numFmtId="0" fontId="57" fillId="0" borderId="0" xfId="0" applyFont="1" applyFill="1" applyBorder="1"/>
    <xf numFmtId="0" fontId="46" fillId="0" borderId="0" xfId="0" applyFont="1" applyFill="1" applyBorder="1"/>
    <xf numFmtId="0" fontId="46" fillId="0" borderId="1" xfId="0" applyFont="1" applyBorder="1" applyAlignment="1">
      <alignment horizontal="center" vertical="center"/>
    </xf>
    <xf numFmtId="0" fontId="41" fillId="0" borderId="2" xfId="0" applyFont="1" applyFill="1" applyBorder="1"/>
    <xf numFmtId="0" fontId="41" fillId="0" borderId="3" xfId="0" applyFont="1" applyFill="1" applyBorder="1"/>
    <xf numFmtId="0" fontId="41" fillId="0" borderId="0" xfId="0" applyFont="1" applyFill="1" applyBorder="1"/>
    <xf numFmtId="0" fontId="41" fillId="0" borderId="0" xfId="0" applyFont="1" applyFill="1"/>
    <xf numFmtId="0" fontId="48" fillId="0" borderId="32" xfId="0" applyFont="1" applyBorder="1" applyAlignment="1">
      <alignment vertical="center"/>
    </xf>
    <xf numFmtId="14" fontId="42" fillId="0" borderId="19" xfId="0" applyNumberFormat="1" applyFont="1" applyFill="1" applyBorder="1" applyAlignment="1">
      <alignment vertical="center"/>
    </xf>
    <xf numFmtId="0" fontId="48" fillId="0" borderId="15" xfId="0" applyFont="1" applyFill="1" applyBorder="1" applyAlignment="1">
      <alignment horizontal="center" vertical="center"/>
    </xf>
    <xf numFmtId="0" fontId="47" fillId="7" borderId="36" xfId="0" applyFont="1" applyFill="1" applyBorder="1" applyAlignment="1">
      <alignment horizontal="center" vertical="center" wrapText="1"/>
    </xf>
    <xf numFmtId="184" fontId="47" fillId="0" borderId="20" xfId="0" applyNumberFormat="1" applyFont="1" applyFill="1" applyBorder="1" applyAlignment="1">
      <alignment horizontal="center" vertical="center"/>
    </xf>
    <xf numFmtId="184" fontId="47" fillId="0" borderId="26" xfId="0" applyNumberFormat="1" applyFont="1" applyFill="1" applyBorder="1" applyAlignment="1">
      <alignment horizontal="center" vertical="center"/>
    </xf>
    <xf numFmtId="184" fontId="47" fillId="0" borderId="14" xfId="0" applyNumberFormat="1" applyFont="1" applyFill="1" applyBorder="1" applyAlignment="1">
      <alignment horizontal="center" vertical="center"/>
    </xf>
    <xf numFmtId="185" fontId="9" fillId="0" borderId="20" xfId="0" applyNumberFormat="1" applyFont="1" applyFill="1" applyBorder="1" applyAlignment="1">
      <alignment horizontal="center" vertical="center"/>
    </xf>
    <xf numFmtId="0" fontId="48" fillId="0" borderId="16" xfId="0" applyFont="1" applyBorder="1" applyAlignment="1">
      <alignment horizontal="center" vertical="center"/>
    </xf>
    <xf numFmtId="0" fontId="51" fillId="0" borderId="15" xfId="0" applyFont="1" applyBorder="1" applyAlignment="1">
      <alignment horizontal="center" vertical="center"/>
    </xf>
    <xf numFmtId="0" fontId="48" fillId="0" borderId="15" xfId="0" applyFont="1" applyBorder="1" applyAlignment="1">
      <alignment horizontal="left" vertical="center"/>
    </xf>
    <xf numFmtId="0" fontId="39" fillId="0" borderId="3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11" fontId="40" fillId="0" borderId="23" xfId="0" applyNumberFormat="1" applyFont="1" applyBorder="1" applyAlignment="1">
      <alignment vertical="center"/>
    </xf>
    <xf numFmtId="11" fontId="40" fillId="0" borderId="15" xfId="0" applyNumberFormat="1" applyFont="1" applyBorder="1" applyAlignment="1">
      <alignment vertical="center"/>
    </xf>
    <xf numFmtId="11" fontId="43" fillId="0" borderId="15" xfId="0" applyNumberFormat="1" applyFont="1" applyBorder="1" applyAlignment="1">
      <alignment horizontal="left" vertical="center"/>
    </xf>
    <xf numFmtId="11" fontId="38" fillId="0" borderId="15" xfId="0" applyNumberFormat="1" applyFont="1" applyBorder="1" applyAlignment="1">
      <alignment vertical="center"/>
    </xf>
    <xf numFmtId="11" fontId="48" fillId="0" borderId="16" xfId="0" applyNumberFormat="1" applyFont="1" applyBorder="1" applyAlignment="1">
      <alignment horizontal="center" vertical="center"/>
    </xf>
    <xf numFmtId="11" fontId="38" fillId="0" borderId="0" xfId="0" applyNumberFormat="1" applyFont="1" applyAlignment="1">
      <alignment vertical="center"/>
    </xf>
    <xf numFmtId="0" fontId="11" fillId="0" borderId="36" xfId="0" applyFont="1" applyBorder="1" applyAlignment="1">
      <alignment horizontal="center" vertical="center"/>
    </xf>
    <xf numFmtId="0" fontId="39" fillId="0" borderId="7" xfId="0" applyFont="1" applyFill="1" applyBorder="1" applyAlignment="1">
      <alignment horizontal="left" vertical="top" wrapText="1"/>
    </xf>
    <xf numFmtId="0" fontId="39" fillId="0" borderId="8" xfId="0" applyFont="1" applyFill="1" applyBorder="1" applyAlignment="1">
      <alignment horizontal="left" vertical="top" wrapText="1"/>
    </xf>
    <xf numFmtId="0" fontId="58" fillId="0" borderId="20" xfId="2" applyFont="1" applyFill="1" applyBorder="1" applyAlignment="1">
      <alignment horizontal="center" vertical="center"/>
    </xf>
    <xf numFmtId="0" fontId="46" fillId="0" borderId="0" xfId="0" applyFont="1" applyBorder="1" applyAlignment="1">
      <alignment horizontal="left" vertical="center"/>
    </xf>
    <xf numFmtId="0" fontId="48" fillId="0" borderId="33" xfId="0" applyFont="1" applyFill="1" applyBorder="1" applyAlignment="1">
      <alignment horizontal="left" vertical="center" indent="1"/>
    </xf>
    <xf numFmtId="0" fontId="54" fillId="0" borderId="20" xfId="0" applyFont="1" applyBorder="1" applyAlignment="1">
      <alignment horizontal="center" vertical="center" wrapText="1"/>
    </xf>
    <xf numFmtId="0" fontId="54" fillId="0" borderId="20" xfId="0" applyFont="1" applyBorder="1" applyAlignment="1">
      <alignment vertical="center"/>
    </xf>
    <xf numFmtId="0" fontId="54" fillId="0" borderId="22" xfId="0" applyFont="1" applyBorder="1" applyAlignment="1">
      <alignment vertical="center"/>
    </xf>
    <xf numFmtId="0" fontId="54" fillId="0" borderId="0" xfId="0" applyFont="1" applyAlignment="1">
      <alignment vertical="center"/>
    </xf>
    <xf numFmtId="0" fontId="41" fillId="0" borderId="3" xfId="0" applyFont="1" applyBorder="1" applyAlignment="1">
      <alignment vertical="center"/>
    </xf>
    <xf numFmtId="0" fontId="59" fillId="0" borderId="20" xfId="0" applyFont="1" applyBorder="1" applyAlignment="1">
      <alignment horizontal="center" vertical="center"/>
    </xf>
    <xf numFmtId="0" fontId="47" fillId="0" borderId="26" xfId="0" applyFont="1" applyBorder="1" applyAlignment="1">
      <alignment horizontal="center" wrapText="1"/>
    </xf>
    <xf numFmtId="0" fontId="41" fillId="0" borderId="20" xfId="0" applyFont="1" applyBorder="1" applyAlignment="1">
      <alignment horizontal="center" vertical="center" wrapText="1"/>
    </xf>
    <xf numFmtId="49" fontId="47" fillId="0" borderId="20" xfId="0" applyNumberFormat="1" applyFont="1" applyFill="1" applyBorder="1" applyAlignment="1">
      <alignment horizontal="center" vertical="center" wrapText="1"/>
    </xf>
    <xf numFmtId="0" fontId="47" fillId="0" borderId="19" xfId="0" applyFont="1" applyBorder="1" applyAlignment="1">
      <alignment horizontal="left" vertical="center" indent="1"/>
    </xf>
    <xf numFmtId="0" fontId="4" fillId="6" borderId="2" xfId="0" applyFont="1" applyFill="1" applyBorder="1" applyAlignment="1">
      <alignment horizontal="left" vertical="center" indent="1"/>
    </xf>
    <xf numFmtId="0" fontId="10" fillId="0" borderId="34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left" vertical="center" indent="1"/>
    </xf>
    <xf numFmtId="0" fontId="7" fillId="2" borderId="21" xfId="0" applyFont="1" applyFill="1" applyBorder="1" applyAlignment="1">
      <alignment vertical="center"/>
    </xf>
    <xf numFmtId="0" fontId="52" fillId="6" borderId="19" xfId="0" applyFont="1" applyFill="1" applyBorder="1" applyAlignment="1">
      <alignment vertical="center"/>
    </xf>
    <xf numFmtId="0" fontId="60" fillId="6" borderId="19" xfId="0" applyFont="1" applyFill="1" applyBorder="1" applyAlignment="1">
      <alignment vertical="center"/>
    </xf>
    <xf numFmtId="0" fontId="53" fillId="6" borderId="19" xfId="0" applyFont="1" applyFill="1" applyBorder="1" applyAlignment="1">
      <alignment vertical="center"/>
    </xf>
    <xf numFmtId="0" fontId="0" fillId="6" borderId="19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7" fillId="6" borderId="19" xfId="0" applyFont="1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47" fillId="6" borderId="4" xfId="0" applyFont="1" applyFill="1" applyBorder="1" applyAlignment="1">
      <alignment horizontal="center" vertical="center"/>
    </xf>
    <xf numFmtId="0" fontId="47" fillId="6" borderId="36" xfId="0" applyFont="1" applyFill="1" applyBorder="1" applyAlignment="1">
      <alignment horizontal="center" vertical="center"/>
    </xf>
    <xf numFmtId="0" fontId="42" fillId="6" borderId="29" xfId="0" applyFont="1" applyFill="1" applyBorder="1" applyAlignment="1">
      <alignment horizontal="center" vertical="center"/>
    </xf>
    <xf numFmtId="0" fontId="47" fillId="6" borderId="20" xfId="0" applyFont="1" applyFill="1" applyBorder="1" applyAlignment="1">
      <alignment horizontal="center" vertical="center"/>
    </xf>
    <xf numFmtId="0" fontId="0" fillId="6" borderId="21" xfId="0" applyFill="1" applyBorder="1" applyAlignment="1">
      <alignment vertical="center"/>
    </xf>
    <xf numFmtId="0" fontId="60" fillId="6" borderId="37" xfId="0" applyFont="1" applyFill="1" applyBorder="1" applyAlignment="1">
      <alignment vertical="center"/>
    </xf>
    <xf numFmtId="0" fontId="9" fillId="6" borderId="20" xfId="2" applyFont="1" applyFill="1" applyBorder="1" applyAlignment="1">
      <alignment horizontal="center" vertical="center"/>
    </xf>
    <xf numFmtId="0" fontId="0" fillId="0" borderId="20" xfId="0" applyFill="1" applyBorder="1" applyAlignment="1">
      <alignment vertical="center"/>
    </xf>
    <xf numFmtId="0" fontId="61" fillId="0" borderId="20" xfId="2" applyFont="1" applyFill="1" applyBorder="1" applyAlignment="1">
      <alignment horizontal="center" vertical="center"/>
    </xf>
    <xf numFmtId="0" fontId="52" fillId="0" borderId="20" xfId="0" applyFont="1" applyFill="1" applyBorder="1" applyAlignment="1">
      <alignment vertical="center"/>
    </xf>
    <xf numFmtId="0" fontId="41" fillId="8" borderId="0" xfId="0" applyFont="1" applyFill="1" applyBorder="1" applyAlignment="1">
      <alignment vertical="center"/>
    </xf>
    <xf numFmtId="0" fontId="9" fillId="0" borderId="20" xfId="2" applyFont="1" applyFill="1" applyBorder="1" applyAlignment="1" applyProtection="1">
      <alignment horizontal="center" vertical="center"/>
    </xf>
    <xf numFmtId="0" fontId="12" fillId="2" borderId="20" xfId="2" applyFont="1" applyFill="1" applyBorder="1" applyAlignment="1">
      <alignment horizontal="center" vertical="center"/>
    </xf>
    <xf numFmtId="0" fontId="12" fillId="2" borderId="22" xfId="2" applyFont="1" applyFill="1" applyBorder="1" applyAlignment="1">
      <alignment horizontal="center" vertical="center"/>
    </xf>
    <xf numFmtId="0" fontId="41" fillId="0" borderId="20" xfId="0" applyFont="1" applyBorder="1" applyAlignment="1">
      <alignment horizontal="center" vertical="center"/>
    </xf>
    <xf numFmtId="0" fontId="60" fillId="0" borderId="0" xfId="0" applyFont="1" applyFill="1" applyBorder="1" applyAlignment="1">
      <alignment vertical="center"/>
    </xf>
    <xf numFmtId="0" fontId="43" fillId="0" borderId="38" xfId="0" applyFont="1" applyBorder="1" applyAlignment="1">
      <alignment horizontal="left" vertical="center"/>
    </xf>
    <xf numFmtId="14" fontId="42" fillId="0" borderId="32" xfId="0" applyNumberFormat="1" applyFont="1" applyFill="1" applyBorder="1" applyAlignment="1">
      <alignment vertical="center"/>
    </xf>
    <xf numFmtId="0" fontId="40" fillId="0" borderId="32" xfId="0" applyFont="1" applyBorder="1" applyAlignment="1">
      <alignment vertical="center"/>
    </xf>
    <xf numFmtId="0" fontId="40" fillId="0" borderId="32" xfId="0" applyFont="1" applyBorder="1" applyAlignment="1"/>
    <xf numFmtId="0" fontId="43" fillId="0" borderId="32" xfId="0" applyFont="1" applyBorder="1" applyAlignment="1">
      <alignment horizontal="left" vertical="center"/>
    </xf>
    <xf numFmtId="0" fontId="43" fillId="5" borderId="20" xfId="0" applyFont="1" applyFill="1" applyBorder="1" applyAlignment="1">
      <alignment horizontal="center" vertical="center" wrapText="1"/>
    </xf>
    <xf numFmtId="0" fontId="42" fillId="5" borderId="19" xfId="0" applyFont="1" applyFill="1" applyBorder="1" applyAlignment="1">
      <alignment vertical="center"/>
    </xf>
    <xf numFmtId="0" fontId="62" fillId="0" borderId="33" xfId="0" applyFont="1" applyBorder="1" applyAlignment="1">
      <alignment vertical="center"/>
    </xf>
    <xf numFmtId="0" fontId="48" fillId="0" borderId="33" xfId="0" applyFont="1" applyFill="1" applyBorder="1" applyAlignment="1">
      <alignment vertical="center"/>
    </xf>
    <xf numFmtId="0" fontId="48" fillId="0" borderId="33" xfId="0" applyFont="1" applyBorder="1" applyAlignment="1">
      <alignment vertical="center"/>
    </xf>
    <xf numFmtId="0" fontId="46" fillId="0" borderId="18" xfId="0" applyFont="1" applyBorder="1" applyAlignment="1">
      <alignment vertical="center"/>
    </xf>
    <xf numFmtId="0" fontId="60" fillId="0" borderId="0" xfId="0" applyFont="1" applyFill="1" applyBorder="1" applyAlignment="1">
      <alignment vertical="center" wrapText="1"/>
    </xf>
    <xf numFmtId="0" fontId="43" fillId="0" borderId="19" xfId="0" applyFont="1" applyFill="1" applyBorder="1" applyAlignment="1">
      <alignment vertical="center"/>
    </xf>
    <xf numFmtId="0" fontId="47" fillId="0" borderId="25" xfId="0" applyFont="1" applyFill="1" applyBorder="1" applyAlignment="1">
      <alignment horizontal="center" vertical="center" wrapText="1"/>
    </xf>
    <xf numFmtId="0" fontId="43" fillId="0" borderId="2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0" borderId="20" xfId="0" applyBorder="1" applyAlignment="1">
      <alignment horizontal="center" vertical="center"/>
    </xf>
    <xf numFmtId="0" fontId="47" fillId="0" borderId="20" xfId="0" applyFont="1" applyBorder="1" applyAlignment="1">
      <alignment horizontal="center" wrapText="1"/>
    </xf>
    <xf numFmtId="0" fontId="43" fillId="0" borderId="4" xfId="0" applyFont="1" applyFill="1" applyBorder="1" applyAlignment="1">
      <alignment horizontal="center" vertical="center" wrapText="1"/>
    </xf>
    <xf numFmtId="0" fontId="43" fillId="0" borderId="4" xfId="0" applyFont="1" applyFill="1" applyBorder="1" applyAlignment="1">
      <alignment horizontal="center" vertical="center"/>
    </xf>
    <xf numFmtId="0" fontId="43" fillId="0" borderId="29" xfId="0" applyFont="1" applyFill="1" applyBorder="1" applyAlignment="1">
      <alignment horizontal="center" vertical="center"/>
    </xf>
    <xf numFmtId="0" fontId="47" fillId="0" borderId="4" xfId="0" applyFont="1" applyFill="1" applyBorder="1" applyAlignment="1">
      <alignment horizontal="center" vertical="center"/>
    </xf>
    <xf numFmtId="0" fontId="9" fillId="0" borderId="21" xfId="0" applyFont="1" applyFill="1" applyBorder="1" applyAlignment="1">
      <alignment horizontal="left" vertical="center"/>
    </xf>
    <xf numFmtId="0" fontId="5" fillId="0" borderId="21" xfId="0" applyFont="1" applyFill="1" applyBorder="1" applyAlignment="1">
      <alignment horizontal="left" vertical="center"/>
    </xf>
    <xf numFmtId="0" fontId="9" fillId="0" borderId="32" xfId="0" applyFont="1" applyFill="1" applyBorder="1" applyAlignment="1">
      <alignment horizontal="left" vertical="center"/>
    </xf>
    <xf numFmtId="0" fontId="5" fillId="0" borderId="32" xfId="0" applyFont="1" applyFill="1" applyBorder="1" applyAlignment="1">
      <alignment horizontal="left" vertical="center"/>
    </xf>
    <xf numFmtId="0" fontId="42" fillId="0" borderId="20" xfId="0" applyFont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7" fillId="6" borderId="0" xfId="0" applyFont="1" applyFill="1" applyBorder="1" applyAlignment="1">
      <alignment vertical="center"/>
    </xf>
    <xf numFmtId="0" fontId="0" fillId="0" borderId="0" xfId="0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49" fillId="5" borderId="31" xfId="0" applyFont="1" applyFill="1" applyBorder="1" applyAlignment="1">
      <alignment horizontal="center" vertical="center" wrapText="1"/>
    </xf>
    <xf numFmtId="0" fontId="63" fillId="5" borderId="31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60" fillId="0" borderId="20" xfId="0" applyFont="1" applyBorder="1" applyAlignment="1">
      <alignment horizontal="center" vertical="center"/>
    </xf>
    <xf numFmtId="0" fontId="58" fillId="6" borderId="40" xfId="2" applyFont="1" applyFill="1" applyBorder="1" applyAlignment="1">
      <alignment horizontal="center" vertical="center"/>
    </xf>
    <xf numFmtId="0" fontId="4" fillId="2" borderId="38" xfId="0" applyFont="1" applyFill="1" applyBorder="1" applyAlignment="1">
      <alignment horizontal="left" vertical="center" indent="1"/>
    </xf>
    <xf numFmtId="0" fontId="7" fillId="2" borderId="32" xfId="0" applyFont="1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7" fillId="2" borderId="0" xfId="0" applyFont="1" applyFill="1" applyBorder="1" applyAlignment="1">
      <alignment vertical="center"/>
    </xf>
    <xf numFmtId="0" fontId="16" fillId="2" borderId="2" xfId="0" applyFont="1" applyFill="1" applyBorder="1" applyAlignment="1">
      <alignment horizontal="left" vertical="center" indent="1"/>
    </xf>
    <xf numFmtId="0" fontId="65" fillId="2" borderId="0" xfId="2" applyFont="1" applyFill="1" applyBorder="1" applyAlignment="1" applyProtection="1">
      <alignment horizontal="center" vertical="center"/>
      <protection locked="0"/>
    </xf>
    <xf numFmtId="0" fontId="42" fillId="8" borderId="0" xfId="0" applyFont="1" applyFill="1" applyBorder="1" applyAlignment="1">
      <alignment vertical="center"/>
    </xf>
    <xf numFmtId="0" fontId="4" fillId="2" borderId="41" xfId="0" applyFont="1" applyFill="1" applyBorder="1" applyAlignment="1">
      <alignment horizontal="left" vertical="center" indent="1"/>
    </xf>
    <xf numFmtId="0" fontId="4" fillId="2" borderId="20" xfId="0" applyFont="1" applyFill="1" applyBorder="1" applyAlignment="1">
      <alignment horizontal="left" vertical="top"/>
    </xf>
    <xf numFmtId="0" fontId="7" fillId="2" borderId="19" xfId="0" applyFont="1" applyFill="1" applyBorder="1" applyAlignment="1">
      <alignment horizontal="left" vertical="top"/>
    </xf>
    <xf numFmtId="0" fontId="40" fillId="0" borderId="19" xfId="0" applyFont="1" applyFill="1" applyBorder="1" applyAlignment="1">
      <alignment vertical="center"/>
    </xf>
    <xf numFmtId="0" fontId="47" fillId="0" borderId="26" xfId="0" applyFont="1" applyFill="1" applyBorder="1" applyAlignment="1">
      <alignment horizontal="center" vertical="center" wrapText="1"/>
    </xf>
    <xf numFmtId="0" fontId="47" fillId="0" borderId="20" xfId="0" applyFont="1" applyFill="1" applyBorder="1" applyAlignment="1">
      <alignment horizontal="center" vertical="center" wrapText="1"/>
    </xf>
    <xf numFmtId="0" fontId="41" fillId="0" borderId="26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48" fillId="0" borderId="19" xfId="0" applyFont="1" applyBorder="1" applyAlignment="1">
      <alignment vertical="center"/>
    </xf>
    <xf numFmtId="0" fontId="0" fillId="0" borderId="12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13" fillId="0" borderId="33" xfId="0" applyFont="1" applyFill="1" applyBorder="1" applyAlignment="1">
      <alignment horizontal="left" vertical="center"/>
    </xf>
    <xf numFmtId="0" fontId="40" fillId="0" borderId="33" xfId="0" applyFont="1" applyFill="1" applyBorder="1" applyAlignment="1">
      <alignment vertical="center"/>
    </xf>
    <xf numFmtId="0" fontId="60" fillId="0" borderId="2" xfId="0" applyFont="1" applyFill="1" applyBorder="1" applyAlignment="1">
      <alignment vertical="center"/>
    </xf>
    <xf numFmtId="0" fontId="38" fillId="0" borderId="15" xfId="0" applyFont="1" applyBorder="1" applyAlignment="1">
      <alignment horizontal="center" vertical="center"/>
    </xf>
    <xf numFmtId="0" fontId="66" fillId="0" borderId="0" xfId="0" applyFont="1"/>
    <xf numFmtId="0" fontId="66" fillId="0" borderId="0" xfId="0" applyFont="1" applyFill="1" applyBorder="1"/>
    <xf numFmtId="0" fontId="67" fillId="0" borderId="0" xfId="0" applyFont="1" applyFill="1" applyBorder="1"/>
    <xf numFmtId="0" fontId="63" fillId="2" borderId="39" xfId="0" applyFont="1" applyFill="1" applyBorder="1" applyAlignment="1">
      <alignment horizontal="center" vertical="center" wrapText="1"/>
    </xf>
    <xf numFmtId="0" fontId="7" fillId="6" borderId="40" xfId="2" applyFont="1" applyFill="1" applyBorder="1" applyAlignment="1">
      <alignment horizontal="center" vertical="center"/>
    </xf>
    <xf numFmtId="0" fontId="58" fillId="0" borderId="20" xfId="2" applyFont="1" applyBorder="1" applyAlignment="1">
      <alignment horizontal="center" vertical="center"/>
    </xf>
    <xf numFmtId="0" fontId="52" fillId="6" borderId="30" xfId="0" applyFont="1" applyFill="1" applyBorder="1" applyAlignment="1">
      <alignment horizontal="center" vertical="center" wrapText="1"/>
    </xf>
    <xf numFmtId="0" fontId="60" fillId="6" borderId="30" xfId="0" applyFont="1" applyFill="1" applyBorder="1" applyAlignment="1">
      <alignment horizontal="center" vertical="center" wrapText="1"/>
    </xf>
    <xf numFmtId="0" fontId="68" fillId="0" borderId="24" xfId="0" applyFont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60" fillId="0" borderId="27" xfId="0" applyFont="1" applyFill="1" applyBorder="1" applyAlignment="1">
      <alignment vertical="center"/>
    </xf>
    <xf numFmtId="0" fontId="9" fillId="6" borderId="27" xfId="2" applyFont="1" applyFill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60" fillId="0" borderId="27" xfId="0" applyFont="1" applyFill="1" applyBorder="1" applyAlignment="1">
      <alignment horizontal="center" vertical="center"/>
    </xf>
    <xf numFmtId="0" fontId="38" fillId="0" borderId="43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47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" fillId="0" borderId="22" xfId="2" applyFont="1" applyFill="1" applyBorder="1" applyAlignment="1">
      <alignment horizontal="center" vertical="center"/>
    </xf>
    <xf numFmtId="0" fontId="40" fillId="0" borderId="32" xfId="0" applyFont="1" applyBorder="1" applyAlignment="1">
      <alignment horizontal="left" vertical="center" indent="1"/>
    </xf>
    <xf numFmtId="0" fontId="43" fillId="4" borderId="4" xfId="0" applyFont="1" applyFill="1" applyBorder="1" applyAlignment="1">
      <alignment horizontal="left" vertical="center" indent="1"/>
    </xf>
    <xf numFmtId="0" fontId="41" fillId="0" borderId="20" xfId="0" applyFont="1" applyBorder="1" applyAlignment="1">
      <alignment horizontal="left" vertical="center" indent="1"/>
    </xf>
    <xf numFmtId="0" fontId="47" fillId="0" borderId="20" xfId="0" applyFont="1" applyFill="1" applyBorder="1" applyAlignment="1">
      <alignment horizontal="left" vertical="center" wrapText="1" indent="1"/>
    </xf>
    <xf numFmtId="0" fontId="47" fillId="0" borderId="20" xfId="0" applyFont="1" applyFill="1" applyBorder="1" applyAlignment="1">
      <alignment horizontal="left" vertical="center" indent="1"/>
    </xf>
    <xf numFmtId="0" fontId="40" fillId="0" borderId="32" xfId="0" applyFont="1" applyBorder="1" applyAlignment="1">
      <alignment horizontal="center" vertical="center" wrapText="1"/>
    </xf>
    <xf numFmtId="0" fontId="9" fillId="0" borderId="22" xfId="0" applyFont="1" applyFill="1" applyBorder="1" applyAlignment="1">
      <alignment horizontal="left" vertical="center" wrapText="1" indent="1"/>
    </xf>
    <xf numFmtId="0" fontId="5" fillId="0" borderId="22" xfId="0" applyFont="1" applyFill="1" applyBorder="1" applyAlignment="1">
      <alignment horizontal="left" vertical="center" wrapText="1" indent="1"/>
    </xf>
    <xf numFmtId="0" fontId="40" fillId="4" borderId="4" xfId="0" applyFont="1" applyFill="1" applyBorder="1" applyAlignment="1">
      <alignment horizontal="center" vertical="center" wrapText="1"/>
    </xf>
    <xf numFmtId="0" fontId="41" fillId="4" borderId="18" xfId="0" applyFont="1" applyFill="1" applyBorder="1" applyAlignment="1">
      <alignment vertical="center"/>
    </xf>
    <xf numFmtId="0" fontId="41" fillId="4" borderId="1" xfId="0" applyFont="1" applyFill="1" applyBorder="1" applyAlignment="1">
      <alignment vertical="center"/>
    </xf>
    <xf numFmtId="0" fontId="42" fillId="4" borderId="1" xfId="0" applyFont="1" applyFill="1" applyBorder="1" applyAlignment="1">
      <alignment horizontal="left" vertical="center" indent="1"/>
    </xf>
    <xf numFmtId="0" fontId="41" fillId="4" borderId="17" xfId="0" applyFont="1" applyFill="1" applyBorder="1" applyAlignment="1">
      <alignment vertical="center"/>
    </xf>
    <xf numFmtId="0" fontId="42" fillId="0" borderId="33" xfId="0" applyFont="1" applyBorder="1" applyAlignment="1">
      <alignment horizontal="left" vertical="center"/>
    </xf>
    <xf numFmtId="0" fontId="42" fillId="0" borderId="19" xfId="0" applyFont="1" applyBorder="1" applyAlignment="1">
      <alignment horizontal="left" vertical="center" indent="2"/>
    </xf>
    <xf numFmtId="0" fontId="40" fillId="0" borderId="14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40" fillId="0" borderId="32" xfId="0" applyFont="1" applyBorder="1" applyAlignment="1">
      <alignment vertical="center" wrapText="1"/>
    </xf>
    <xf numFmtId="0" fontId="40" fillId="5" borderId="22" xfId="0" applyFont="1" applyFill="1" applyBorder="1" applyAlignment="1">
      <alignment horizontal="left" vertical="center"/>
    </xf>
    <xf numFmtId="0" fontId="40" fillId="5" borderId="19" xfId="0" applyFont="1" applyFill="1" applyBorder="1" applyAlignment="1">
      <alignment vertical="center"/>
    </xf>
    <xf numFmtId="0" fontId="41" fillId="5" borderId="19" xfId="0" applyFont="1" applyFill="1" applyBorder="1" applyAlignment="1">
      <alignment vertical="center"/>
    </xf>
    <xf numFmtId="0" fontId="41" fillId="5" borderId="22" xfId="0" applyFont="1" applyFill="1" applyBorder="1" applyAlignment="1">
      <alignment vertical="center" wrapText="1"/>
    </xf>
    <xf numFmtId="0" fontId="41" fillId="5" borderId="22" xfId="0" applyFont="1" applyFill="1" applyBorder="1" applyAlignment="1">
      <alignment horizontal="left" vertical="center" indent="1"/>
    </xf>
    <xf numFmtId="0" fontId="41" fillId="5" borderId="26" xfId="0" applyFont="1" applyFill="1" applyBorder="1" applyAlignment="1">
      <alignment horizontal="left" vertical="center" indent="1"/>
    </xf>
    <xf numFmtId="0" fontId="42" fillId="5" borderId="26" xfId="0" applyFont="1" applyFill="1" applyBorder="1" applyAlignment="1">
      <alignment vertical="center" wrapText="1"/>
    </xf>
    <xf numFmtId="0" fontId="40" fillId="0" borderId="0" xfId="0" applyFont="1" applyBorder="1" applyAlignment="1">
      <alignment vertical="center" wrapText="1"/>
    </xf>
    <xf numFmtId="0" fontId="41" fillId="0" borderId="22" xfId="0" applyFont="1" applyBorder="1" applyAlignment="1">
      <alignment horizontal="left" vertical="center" indent="1"/>
    </xf>
    <xf numFmtId="0" fontId="59" fillId="0" borderId="20" xfId="0" applyFont="1" applyBorder="1"/>
    <xf numFmtId="0" fontId="59" fillId="0" borderId="0" xfId="0" applyFont="1"/>
    <xf numFmtId="0" fontId="40" fillId="5" borderId="28" xfId="0" applyFont="1" applyFill="1" applyBorder="1" applyAlignment="1">
      <alignment horizontal="left" vertical="center"/>
    </xf>
    <xf numFmtId="0" fontId="40" fillId="5" borderId="21" xfId="0" applyFont="1" applyFill="1" applyBorder="1" applyAlignment="1">
      <alignment vertical="center"/>
    </xf>
    <xf numFmtId="0" fontId="41" fillId="5" borderId="21" xfId="0" applyFont="1" applyFill="1" applyBorder="1" applyAlignment="1">
      <alignment vertical="center"/>
    </xf>
    <xf numFmtId="0" fontId="41" fillId="5" borderId="21" xfId="0" applyFont="1" applyFill="1" applyBorder="1" applyAlignment="1">
      <alignment horizontal="left" vertical="center" indent="1"/>
    </xf>
    <xf numFmtId="0" fontId="41" fillId="0" borderId="21" xfId="0" applyFont="1" applyFill="1" applyBorder="1" applyAlignment="1">
      <alignment horizontal="left" vertical="center" indent="1"/>
    </xf>
    <xf numFmtId="0" fontId="41" fillId="0" borderId="26" xfId="0" applyFont="1" applyFill="1" applyBorder="1" applyAlignment="1">
      <alignment horizontal="left" vertical="center" indent="1"/>
    </xf>
    <xf numFmtId="0" fontId="69" fillId="0" borderId="0" xfId="0" applyFont="1" applyBorder="1" applyAlignment="1">
      <alignment vertical="center"/>
    </xf>
    <xf numFmtId="185" fontId="42" fillId="0" borderId="20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left" vertical="center" indent="1"/>
    </xf>
    <xf numFmtId="0" fontId="41" fillId="0" borderId="36" xfId="0" applyFont="1" applyBorder="1" applyAlignment="1">
      <alignment horizontal="center" vertical="center"/>
    </xf>
    <xf numFmtId="0" fontId="41" fillId="0" borderId="20" xfId="0" applyFont="1" applyFill="1" applyBorder="1" applyAlignment="1">
      <alignment horizontal="left" vertical="center" wrapText="1" indent="1"/>
    </xf>
    <xf numFmtId="0" fontId="41" fillId="0" borderId="20" xfId="0" applyFont="1" applyBorder="1" applyAlignment="1">
      <alignment horizontal="left" vertical="center" wrapText="1" indent="1"/>
    </xf>
    <xf numFmtId="0" fontId="40" fillId="5" borderId="2" xfId="0" applyFont="1" applyFill="1" applyBorder="1" applyAlignment="1">
      <alignment horizontal="left" vertical="center"/>
    </xf>
    <xf numFmtId="0" fontId="40" fillId="5" borderId="32" xfId="0" applyFont="1" applyFill="1" applyBorder="1" applyAlignment="1">
      <alignment vertical="center"/>
    </xf>
    <xf numFmtId="0" fontId="41" fillId="5" borderId="32" xfId="0" applyFont="1" applyFill="1" applyBorder="1" applyAlignment="1">
      <alignment vertical="center"/>
    </xf>
    <xf numFmtId="0" fontId="41" fillId="5" borderId="32" xfId="0" applyFont="1" applyFill="1" applyBorder="1" applyAlignment="1">
      <alignment vertical="center" wrapText="1"/>
    </xf>
    <xf numFmtId="0" fontId="41" fillId="5" borderId="32" xfId="0" applyFont="1" applyFill="1" applyBorder="1" applyAlignment="1">
      <alignment horizontal="center" vertical="center" wrapText="1"/>
    </xf>
    <xf numFmtId="0" fontId="41" fillId="5" borderId="32" xfId="0" applyFont="1" applyFill="1" applyBorder="1" applyAlignment="1">
      <alignment horizontal="left" vertical="center" indent="1"/>
    </xf>
    <xf numFmtId="0" fontId="41" fillId="5" borderId="19" xfId="0" applyFont="1" applyFill="1" applyBorder="1" applyAlignment="1"/>
    <xf numFmtId="185" fontId="40" fillId="5" borderId="19" xfId="0" applyNumberFormat="1" applyFont="1" applyFill="1" applyBorder="1" applyAlignment="1">
      <alignment horizontal="center" vertical="center"/>
    </xf>
    <xf numFmtId="0" fontId="54" fillId="5" borderId="14" xfId="0" applyFont="1" applyFill="1" applyBorder="1" applyAlignment="1">
      <alignment vertical="center" wrapText="1"/>
    </xf>
    <xf numFmtId="0" fontId="47" fillId="0" borderId="0" xfId="0" applyFont="1" applyAlignment="1">
      <alignment vertical="center" wrapText="1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horizontal="left" vertical="center" indent="1"/>
    </xf>
    <xf numFmtId="0" fontId="47" fillId="0" borderId="0" xfId="0" applyFont="1" applyAlignment="1"/>
    <xf numFmtId="0" fontId="41" fillId="0" borderId="0" xfId="0" applyFont="1" applyAlignment="1">
      <alignment vertical="center" wrapText="1"/>
    </xf>
    <xf numFmtId="0" fontId="41" fillId="0" borderId="0" xfId="0" applyFont="1" applyAlignment="1"/>
    <xf numFmtId="0" fontId="41" fillId="0" borderId="0" xfId="0" applyFont="1" applyAlignment="1">
      <alignment horizontal="left" indent="1"/>
    </xf>
    <xf numFmtId="0" fontId="40" fillId="0" borderId="32" xfId="0" applyFont="1" applyBorder="1" applyAlignment="1">
      <alignment wrapText="1"/>
    </xf>
    <xf numFmtId="0" fontId="41" fillId="0" borderId="26" xfId="0" quotePrefix="1" applyFont="1" applyFill="1" applyBorder="1" applyAlignment="1">
      <alignment horizontal="center" vertical="center" wrapText="1"/>
    </xf>
    <xf numFmtId="0" fontId="41" fillId="5" borderId="19" xfId="0" applyFont="1" applyFill="1" applyBorder="1" applyAlignment="1">
      <alignment wrapText="1"/>
    </xf>
    <xf numFmtId="0" fontId="47" fillId="0" borderId="0" xfId="0" applyFont="1" applyAlignment="1">
      <alignment wrapText="1"/>
    </xf>
    <xf numFmtId="0" fontId="41" fillId="0" borderId="0" xfId="0" applyFont="1" applyAlignment="1">
      <alignment wrapText="1"/>
    </xf>
    <xf numFmtId="0" fontId="41" fillId="0" borderId="2" xfId="0" applyFont="1" applyBorder="1" applyAlignment="1">
      <alignment vertical="center"/>
    </xf>
    <xf numFmtId="0" fontId="7" fillId="6" borderId="36" xfId="0" applyFont="1" applyFill="1" applyBorder="1" applyAlignment="1">
      <alignment horizontal="center" vertical="center"/>
    </xf>
    <xf numFmtId="0" fontId="7" fillId="6" borderId="46" xfId="2" applyFont="1" applyFill="1" applyBorder="1" applyAlignment="1">
      <alignment horizontal="center" vertical="center"/>
    </xf>
    <xf numFmtId="0" fontId="7" fillId="6" borderId="40" xfId="2" applyFont="1" applyFill="1" applyBorder="1" applyAlignment="1" applyProtection="1">
      <alignment horizontal="center" vertical="center"/>
    </xf>
    <xf numFmtId="0" fontId="7" fillId="6" borderId="47" xfId="2" applyFont="1" applyFill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41" fillId="0" borderId="41" xfId="0" applyFont="1" applyBorder="1" applyAlignment="1">
      <alignment horizontal="left" vertical="top"/>
    </xf>
    <xf numFmtId="0" fontId="41" fillId="0" borderId="32" xfId="0" applyFont="1" applyBorder="1" applyAlignment="1">
      <alignment horizontal="left" vertical="top"/>
    </xf>
    <xf numFmtId="0" fontId="41" fillId="0" borderId="26" xfId="0" applyFont="1" applyBorder="1" applyAlignment="1">
      <alignment horizontal="center" vertical="center"/>
    </xf>
    <xf numFmtId="0" fontId="41" fillId="0" borderId="41" xfId="0" applyFont="1" applyBorder="1" applyAlignment="1">
      <alignment vertical="top"/>
    </xf>
    <xf numFmtId="0" fontId="41" fillId="0" borderId="32" xfId="0" applyFont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41" fillId="0" borderId="19" xfId="0" applyFont="1" applyBorder="1" applyAlignment="1">
      <alignment horizontal="left" vertical="top"/>
    </xf>
    <xf numFmtId="0" fontId="41" fillId="0" borderId="42" xfId="0" applyFont="1" applyBorder="1" applyAlignment="1">
      <alignment horizontal="left" vertical="top"/>
    </xf>
    <xf numFmtId="0" fontId="41" fillId="0" borderId="21" xfId="0" applyFont="1" applyBorder="1" applyAlignment="1">
      <alignment horizontal="left" vertical="top"/>
    </xf>
    <xf numFmtId="0" fontId="40" fillId="0" borderId="20" xfId="0" applyFont="1" applyBorder="1" applyAlignment="1">
      <alignment horizontal="center" vertical="center"/>
    </xf>
    <xf numFmtId="0" fontId="41" fillId="0" borderId="40" xfId="0" applyFont="1" applyBorder="1" applyAlignment="1">
      <alignment horizontal="left" vertical="top"/>
    </xf>
    <xf numFmtId="0" fontId="41" fillId="2" borderId="40" xfId="0" applyFont="1" applyFill="1" applyBorder="1" applyAlignment="1">
      <alignment vertical="center"/>
    </xf>
    <xf numFmtId="0" fontId="7" fillId="2" borderId="0" xfId="2" applyFont="1" applyFill="1" applyBorder="1" applyAlignment="1">
      <alignment horizontal="center" vertical="center"/>
    </xf>
    <xf numFmtId="0" fontId="58" fillId="2" borderId="0" xfId="2" applyFont="1" applyFill="1" applyBorder="1" applyAlignment="1" applyProtection="1">
      <alignment horizontal="center" vertical="center"/>
      <protection locked="0"/>
    </xf>
    <xf numFmtId="0" fontId="7" fillId="2" borderId="46" xfId="2" applyFont="1" applyFill="1" applyBorder="1" applyAlignment="1">
      <alignment horizontal="center" vertical="center"/>
    </xf>
    <xf numFmtId="0" fontId="7" fillId="2" borderId="40" xfId="2" applyFont="1" applyFill="1" applyBorder="1" applyAlignment="1">
      <alignment horizontal="center" vertical="center"/>
    </xf>
    <xf numFmtId="0" fontId="7" fillId="2" borderId="47" xfId="2" applyFont="1" applyFill="1" applyBorder="1" applyAlignment="1">
      <alignment horizontal="center" vertical="center"/>
    </xf>
    <xf numFmtId="0" fontId="6" fillId="2" borderId="0" xfId="2" applyFont="1" applyFill="1" applyBorder="1" applyAlignment="1" applyProtection="1">
      <alignment horizontal="center" vertical="center"/>
      <protection locked="0"/>
    </xf>
    <xf numFmtId="0" fontId="41" fillId="0" borderId="0" xfId="0" applyFont="1" applyBorder="1" applyAlignment="1">
      <alignment horizontal="left" vertical="top"/>
    </xf>
    <xf numFmtId="0" fontId="41" fillId="2" borderId="0" xfId="0" applyFont="1" applyFill="1" applyBorder="1" applyAlignment="1">
      <alignment vertical="center"/>
    </xf>
    <xf numFmtId="0" fontId="7" fillId="2" borderId="48" xfId="2" applyFont="1" applyFill="1" applyBorder="1" applyAlignment="1">
      <alignment horizontal="center" vertical="center"/>
    </xf>
    <xf numFmtId="0" fontId="7" fillId="2" borderId="3" xfId="2" applyFont="1" applyFill="1" applyBorder="1" applyAlignment="1">
      <alignment horizontal="center" vertical="center"/>
    </xf>
    <xf numFmtId="0" fontId="41" fillId="0" borderId="21" xfId="0" applyFont="1" applyBorder="1" applyAlignment="1">
      <alignment horizontal="center" vertical="center"/>
    </xf>
    <xf numFmtId="0" fontId="40" fillId="0" borderId="0" xfId="0" applyFont="1" applyBorder="1"/>
    <xf numFmtId="0" fontId="41" fillId="0" borderId="22" xfId="0" applyFont="1" applyBorder="1"/>
    <xf numFmtId="0" fontId="41" fillId="0" borderId="19" xfId="0" applyFont="1" applyBorder="1"/>
    <xf numFmtId="0" fontId="41" fillId="0" borderId="48" xfId="0" applyFont="1" applyBorder="1"/>
    <xf numFmtId="0" fontId="40" fillId="0" borderId="41" xfId="0" applyFont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42" fillId="0" borderId="36" xfId="0" applyFont="1" applyBorder="1" applyAlignment="1">
      <alignment horizontal="center" vertical="center"/>
    </xf>
    <xf numFmtId="0" fontId="41" fillId="2" borderId="32" xfId="0" applyFont="1" applyFill="1" applyBorder="1" applyAlignment="1">
      <alignment horizontal="center" vertical="center"/>
    </xf>
    <xf numFmtId="0" fontId="7" fillId="2" borderId="32" xfId="2" applyFont="1" applyFill="1" applyBorder="1" applyAlignment="1">
      <alignment horizontal="center" vertical="center"/>
    </xf>
    <xf numFmtId="0" fontId="58" fillId="2" borderId="32" xfId="2" applyFont="1" applyFill="1" applyBorder="1" applyAlignment="1" applyProtection="1">
      <alignment horizontal="center" vertical="center"/>
      <protection locked="0"/>
    </xf>
    <xf numFmtId="0" fontId="7" fillId="2" borderId="49" xfId="2" applyFont="1" applyFill="1" applyBorder="1" applyAlignment="1">
      <alignment horizontal="center" vertical="center"/>
    </xf>
    <xf numFmtId="0" fontId="41" fillId="2" borderId="19" xfId="0" applyFont="1" applyFill="1" applyBorder="1" applyAlignment="1">
      <alignment horizontal="left" vertical="top"/>
    </xf>
    <xf numFmtId="0" fontId="7" fillId="2" borderId="19" xfId="2" applyFont="1" applyFill="1" applyBorder="1" applyAlignment="1">
      <alignment horizontal="left" vertical="top"/>
    </xf>
    <xf numFmtId="0" fontId="58" fillId="2" borderId="19" xfId="2" applyFont="1" applyFill="1" applyBorder="1" applyAlignment="1" applyProtection="1">
      <alignment horizontal="left" vertical="top"/>
      <protection locked="0"/>
    </xf>
    <xf numFmtId="0" fontId="7" fillId="2" borderId="26" xfId="2" applyFont="1" applyFill="1" applyBorder="1" applyAlignment="1">
      <alignment horizontal="left" vertical="top"/>
    </xf>
    <xf numFmtId="0" fontId="4" fillId="2" borderId="22" xfId="0" applyFont="1" applyFill="1" applyBorder="1" applyAlignment="1">
      <alignment vertical="top"/>
    </xf>
    <xf numFmtId="0" fontId="4" fillId="2" borderId="19" xfId="0" applyFont="1" applyFill="1" applyBorder="1" applyAlignment="1">
      <alignment vertical="top"/>
    </xf>
    <xf numFmtId="0" fontId="4" fillId="2" borderId="26" xfId="0" applyFont="1" applyFill="1" applyBorder="1" applyAlignment="1">
      <alignment vertical="top"/>
    </xf>
    <xf numFmtId="0" fontId="47" fillId="0" borderId="20" xfId="0" applyFont="1" applyFill="1" applyBorder="1" applyAlignment="1">
      <alignment horizontal="center" vertical="center" wrapText="1"/>
    </xf>
    <xf numFmtId="0" fontId="47" fillId="0" borderId="20" xfId="2" applyFont="1" applyFill="1" applyBorder="1" applyAlignment="1">
      <alignment horizontal="center" vertical="center" wrapText="1"/>
    </xf>
    <xf numFmtId="0" fontId="41" fillId="0" borderId="20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left" vertical="center" wrapText="1" indent="1"/>
    </xf>
    <xf numFmtId="0" fontId="41" fillId="7" borderId="20" xfId="0" applyFont="1" applyFill="1" applyBorder="1" applyAlignment="1">
      <alignment horizontal="center" vertical="center" wrapText="1"/>
    </xf>
    <xf numFmtId="0" fontId="9" fillId="0" borderId="20" xfId="0" applyFont="1" applyFill="1" applyBorder="1" applyAlignment="1">
      <alignment horizontal="center" vertical="center" wrapText="1"/>
    </xf>
    <xf numFmtId="0" fontId="47" fillId="0" borderId="20" xfId="0" applyFont="1" applyBorder="1" applyAlignment="1">
      <alignment horizontal="left" vertical="center" wrapText="1" indent="1"/>
    </xf>
    <xf numFmtId="0" fontId="70" fillId="0" borderId="0" xfId="0" applyFont="1"/>
    <xf numFmtId="0" fontId="71" fillId="0" borderId="0" xfId="0" applyFont="1" applyFill="1" applyBorder="1" applyAlignment="1">
      <alignment horizontal="left" vertical="center"/>
    </xf>
    <xf numFmtId="0" fontId="67" fillId="6" borderId="0" xfId="0" applyFont="1" applyFill="1"/>
    <xf numFmtId="0" fontId="66" fillId="6" borderId="0" xfId="0" applyFont="1" applyFill="1"/>
    <xf numFmtId="0" fontId="66" fillId="6" borderId="0" xfId="0" applyFont="1" applyFill="1" applyBorder="1"/>
    <xf numFmtId="0" fontId="67" fillId="6" borderId="0" xfId="0" applyFont="1" applyFill="1" applyBorder="1"/>
    <xf numFmtId="0" fontId="72" fillId="0" borderId="0" xfId="0" applyFont="1"/>
    <xf numFmtId="0" fontId="66" fillId="0" borderId="0" xfId="0" applyFont="1" applyBorder="1" applyAlignment="1">
      <alignment vertical="top"/>
    </xf>
    <xf numFmtId="0" fontId="66" fillId="0" borderId="0" xfId="0" applyFont="1" applyFill="1" applyBorder="1" applyAlignment="1">
      <alignment horizontal="left" vertical="top"/>
    </xf>
    <xf numFmtId="0" fontId="66" fillId="0" borderId="0" xfId="0" applyFont="1" applyAlignment="1">
      <alignment vertical="top"/>
    </xf>
    <xf numFmtId="0" fontId="66" fillId="0" borderId="2" xfId="0" applyFont="1" applyBorder="1"/>
    <xf numFmtId="0" fontId="66" fillId="0" borderId="0" xfId="0" applyFont="1" applyBorder="1" applyAlignment="1">
      <alignment vertical="center"/>
    </xf>
    <xf numFmtId="0" fontId="70" fillId="0" borderId="0" xfId="0" applyFont="1" applyFill="1" applyBorder="1"/>
    <xf numFmtId="0" fontId="73" fillId="0" borderId="0" xfId="0" applyFont="1" applyFill="1" applyBorder="1"/>
    <xf numFmtId="0" fontId="41" fillId="0" borderId="25" xfId="0" quotePrefix="1" applyFont="1" applyFill="1" applyBorder="1" applyAlignment="1">
      <alignment horizontal="center" vertical="center" wrapText="1"/>
    </xf>
    <xf numFmtId="0" fontId="58" fillId="0" borderId="20" xfId="2" applyFont="1" applyFill="1" applyBorder="1" applyAlignment="1" applyProtection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58" fillId="8" borderId="4" xfId="2" applyFont="1" applyFill="1" applyBorder="1" applyAlignment="1">
      <alignment horizontal="center" vertical="center"/>
    </xf>
    <xf numFmtId="0" fontId="58" fillId="8" borderId="20" xfId="2" applyFont="1" applyFill="1" applyBorder="1" applyAlignment="1">
      <alignment horizontal="center" vertical="center"/>
    </xf>
    <xf numFmtId="0" fontId="60" fillId="6" borderId="19" xfId="0" applyFont="1" applyFill="1" applyBorder="1" applyAlignment="1">
      <alignment horizontal="center" vertical="center"/>
    </xf>
    <xf numFmtId="0" fontId="49" fillId="6" borderId="31" xfId="0" applyFont="1" applyFill="1" applyBorder="1" applyAlignment="1">
      <alignment horizontal="center" vertical="center" wrapText="1"/>
    </xf>
    <xf numFmtId="0" fontId="63" fillId="6" borderId="31" xfId="0" applyFont="1" applyFill="1" applyBorder="1" applyAlignment="1">
      <alignment horizontal="center" vertical="center" wrapText="1"/>
    </xf>
    <xf numFmtId="0" fontId="46" fillId="0" borderId="0" xfId="0" applyFont="1"/>
    <xf numFmtId="0" fontId="64" fillId="5" borderId="31" xfId="0" applyFont="1" applyFill="1" applyBorder="1" applyAlignment="1">
      <alignment horizontal="center" vertical="center" wrapText="1"/>
    </xf>
    <xf numFmtId="0" fontId="70" fillId="6" borderId="0" xfId="0" applyFont="1" applyFill="1" applyBorder="1"/>
    <xf numFmtId="0" fontId="73" fillId="6" borderId="0" xfId="0" applyFont="1" applyFill="1" applyBorder="1"/>
    <xf numFmtId="0" fontId="73" fillId="0" borderId="0" xfId="0" applyFont="1"/>
    <xf numFmtId="0" fontId="67" fillId="0" borderId="0" xfId="0" applyFont="1"/>
    <xf numFmtId="0" fontId="46" fillId="6" borderId="0" xfId="0" applyFont="1" applyFill="1"/>
    <xf numFmtId="0" fontId="74" fillId="6" borderId="20" xfId="2" applyFont="1" applyFill="1" applyBorder="1" applyAlignment="1">
      <alignment horizontal="center" vertical="center"/>
    </xf>
    <xf numFmtId="0" fontId="74" fillId="6" borderId="27" xfId="2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41" fillId="0" borderId="20" xfId="0" applyFont="1" applyFill="1" applyBorder="1" applyAlignment="1">
      <alignment horizontal="center" vertical="center"/>
    </xf>
    <xf numFmtId="0" fontId="41" fillId="6" borderId="21" xfId="0" applyFont="1" applyFill="1" applyBorder="1" applyAlignment="1">
      <alignment horizontal="center" vertical="center"/>
    </xf>
    <xf numFmtId="0" fontId="75" fillId="6" borderId="20" xfId="2" applyFont="1" applyFill="1" applyBorder="1" applyAlignment="1">
      <alignment horizontal="center" vertical="center"/>
    </xf>
    <xf numFmtId="0" fontId="76" fillId="0" borderId="0" xfId="0" applyFont="1"/>
    <xf numFmtId="0" fontId="77" fillId="0" borderId="0" xfId="0" applyFont="1"/>
    <xf numFmtId="0" fontId="46" fillId="0" borderId="0" xfId="0" applyFont="1" applyFill="1"/>
    <xf numFmtId="0" fontId="41" fillId="8" borderId="22" xfId="0" applyFont="1" applyFill="1" applyBorder="1" applyAlignment="1">
      <alignment horizontal="left" vertical="center" indent="1"/>
    </xf>
    <xf numFmtId="0" fontId="47" fillId="8" borderId="26" xfId="0" applyFont="1" applyFill="1" applyBorder="1" applyAlignment="1">
      <alignment horizontal="center" vertical="center" wrapText="1"/>
    </xf>
    <xf numFmtId="0" fontId="63" fillId="2" borderId="31" xfId="0" applyFont="1" applyFill="1" applyBorder="1" applyAlignment="1">
      <alignment horizontal="center" vertical="center" wrapText="1"/>
    </xf>
    <xf numFmtId="0" fontId="60" fillId="8" borderId="20" xfId="0" applyFont="1" applyFill="1" applyBorder="1" applyAlignment="1">
      <alignment horizontal="center" vertical="center"/>
    </xf>
    <xf numFmtId="0" fontId="73" fillId="0" borderId="20" xfId="0" applyFont="1" applyBorder="1" applyAlignment="1">
      <alignment horizontal="center" vertical="center"/>
    </xf>
    <xf numFmtId="0" fontId="70" fillId="0" borderId="20" xfId="0" applyFont="1" applyBorder="1" applyAlignment="1">
      <alignment horizontal="center" vertical="center"/>
    </xf>
    <xf numFmtId="0" fontId="78" fillId="0" borderId="20" xfId="0" applyFont="1" applyFill="1" applyBorder="1" applyAlignment="1">
      <alignment horizontal="center" vertical="center"/>
    </xf>
    <xf numFmtId="0" fontId="73" fillId="0" borderId="20" xfId="0" applyFont="1" applyBorder="1"/>
    <xf numFmtId="0" fontId="78" fillId="0" borderId="20" xfId="2" applyFont="1" applyFill="1" applyBorder="1" applyAlignment="1">
      <alignment horizontal="center" vertical="center"/>
    </xf>
    <xf numFmtId="0" fontId="78" fillId="0" borderId="20" xfId="2" applyFont="1" applyFill="1" applyBorder="1" applyAlignment="1" applyProtection="1">
      <alignment horizontal="center" vertical="center"/>
      <protection locked="0"/>
    </xf>
    <xf numFmtId="0" fontId="79" fillId="2" borderId="0" xfId="2" applyFont="1" applyFill="1" applyBorder="1" applyAlignment="1" applyProtection="1">
      <alignment horizontal="center" vertical="center"/>
      <protection locked="0"/>
    </xf>
    <xf numFmtId="0" fontId="78" fillId="6" borderId="40" xfId="0" applyFont="1" applyFill="1" applyBorder="1" applyAlignment="1">
      <alignment horizontal="center" vertical="center"/>
    </xf>
    <xf numFmtId="0" fontId="80" fillId="6" borderId="36" xfId="2" applyFont="1" applyFill="1" applyBorder="1" applyAlignment="1" applyProtection="1">
      <alignment horizontal="center" vertical="center"/>
      <protection locked="0"/>
    </xf>
    <xf numFmtId="0" fontId="78" fillId="6" borderId="4" xfId="0" applyFont="1" applyFill="1" applyBorder="1" applyAlignment="1">
      <alignment horizontal="center" vertical="center"/>
    </xf>
    <xf numFmtId="0" fontId="80" fillId="6" borderId="40" xfId="2" applyFont="1" applyFill="1" applyBorder="1" applyAlignment="1" applyProtection="1">
      <alignment horizontal="center" vertical="center"/>
      <protection locked="0"/>
    </xf>
    <xf numFmtId="0" fontId="78" fillId="6" borderId="20" xfId="0" applyFont="1" applyFill="1" applyBorder="1" applyAlignment="1">
      <alignment horizontal="center" vertical="center"/>
    </xf>
    <xf numFmtId="0" fontId="81" fillId="0" borderId="20" xfId="2" applyFont="1" applyFill="1" applyBorder="1" applyAlignment="1">
      <alignment horizontal="center" vertical="center"/>
    </xf>
    <xf numFmtId="0" fontId="82" fillId="6" borderId="0" xfId="2" applyFont="1" applyFill="1" applyBorder="1" applyAlignment="1" applyProtection="1">
      <alignment horizontal="center" vertical="center"/>
      <protection locked="0"/>
    </xf>
    <xf numFmtId="0" fontId="73" fillId="6" borderId="0" xfId="0" applyFont="1" applyFill="1" applyBorder="1" applyAlignment="1">
      <alignment vertical="center"/>
    </xf>
    <xf numFmtId="0" fontId="78" fillId="6" borderId="0" xfId="2" applyFont="1" applyFill="1" applyBorder="1" applyAlignment="1" applyProtection="1">
      <alignment horizontal="center" vertical="center"/>
      <protection locked="0"/>
    </xf>
    <xf numFmtId="0" fontId="81" fillId="6" borderId="40" xfId="2" applyFont="1" applyFill="1" applyBorder="1" applyAlignment="1">
      <alignment horizontal="center" vertical="center"/>
    </xf>
    <xf numFmtId="0" fontId="83" fillId="6" borderId="4" xfId="2" applyFont="1" applyFill="1" applyBorder="1" applyAlignment="1">
      <alignment horizontal="center" vertical="center"/>
    </xf>
    <xf numFmtId="0" fontId="81" fillId="6" borderId="20" xfId="2" applyFont="1" applyFill="1" applyBorder="1" applyAlignment="1">
      <alignment horizontal="center" vertical="center"/>
    </xf>
    <xf numFmtId="0" fontId="80" fillId="0" borderId="20" xfId="0" applyFont="1" applyFill="1" applyBorder="1" applyAlignment="1">
      <alignment horizontal="center" vertical="center"/>
    </xf>
    <xf numFmtId="0" fontId="73" fillId="0" borderId="20" xfId="0" applyFont="1" applyFill="1" applyBorder="1" applyAlignment="1">
      <alignment horizontal="center" vertical="center"/>
    </xf>
    <xf numFmtId="0" fontId="83" fillId="0" borderId="20" xfId="2" applyFont="1" applyFill="1" applyBorder="1" applyAlignment="1">
      <alignment horizontal="center" vertical="center"/>
    </xf>
    <xf numFmtId="0" fontId="73" fillId="0" borderId="44" xfId="0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80" fillId="7" borderId="44" xfId="0" applyFont="1" applyFill="1" applyBorder="1" applyAlignment="1">
      <alignment horizontal="center" vertical="center"/>
    </xf>
    <xf numFmtId="0" fontId="78" fillId="0" borderId="44" xfId="2" applyFont="1" applyBorder="1" applyAlignment="1" applyProtection="1">
      <alignment horizontal="center" vertical="center"/>
      <protection locked="0"/>
    </xf>
    <xf numFmtId="0" fontId="83" fillId="0" borderId="4" xfId="2" applyFont="1" applyFill="1" applyBorder="1" applyAlignment="1">
      <alignment horizontal="center" vertical="center"/>
    </xf>
    <xf numFmtId="0" fontId="81" fillId="0" borderId="4" xfId="2" applyFont="1" applyFill="1" applyBorder="1" applyAlignment="1" applyProtection="1">
      <alignment horizontal="center" vertical="center"/>
      <protection locked="0"/>
    </xf>
    <xf numFmtId="0" fontId="81" fillId="0" borderId="4" xfId="2" applyFont="1" applyFill="1" applyBorder="1" applyAlignment="1">
      <alignment horizontal="center" vertical="center"/>
    </xf>
    <xf numFmtId="0" fontId="83" fillId="0" borderId="20" xfId="2" applyFont="1" applyBorder="1" applyAlignment="1">
      <alignment horizontal="center" vertical="center"/>
    </xf>
    <xf numFmtId="0" fontId="81" fillId="0" borderId="20" xfId="2" applyFont="1" applyBorder="1" applyAlignment="1" applyProtection="1">
      <alignment horizontal="center" vertical="center"/>
      <protection locked="0"/>
    </xf>
    <xf numFmtId="0" fontId="81" fillId="0" borderId="20" xfId="2" applyFont="1" applyFill="1" applyBorder="1" applyAlignment="1" applyProtection="1">
      <alignment horizontal="center" vertical="center"/>
      <protection locked="0"/>
    </xf>
    <xf numFmtId="0" fontId="83" fillId="7" borderId="20" xfId="2" applyFont="1" applyFill="1" applyBorder="1" applyAlignment="1">
      <alignment horizontal="center" vertical="center"/>
    </xf>
    <xf numFmtId="0" fontId="81" fillId="7" borderId="20" xfId="2" applyFont="1" applyFill="1" applyBorder="1" applyAlignment="1">
      <alignment horizontal="center" vertical="center"/>
    </xf>
    <xf numFmtId="0" fontId="81" fillId="0" borderId="20" xfId="2" applyFont="1" applyBorder="1" applyAlignment="1">
      <alignment horizontal="center" vertical="center"/>
    </xf>
    <xf numFmtId="0" fontId="84" fillId="2" borderId="0" xfId="2" applyFont="1" applyFill="1" applyBorder="1" applyAlignment="1">
      <alignment horizontal="center" vertical="center"/>
    </xf>
    <xf numFmtId="0" fontId="71" fillId="2" borderId="0" xfId="2" applyFont="1" applyFill="1" applyBorder="1" applyAlignment="1">
      <alignment horizontal="center" vertical="center"/>
    </xf>
    <xf numFmtId="0" fontId="85" fillId="2" borderId="0" xfId="2" applyFont="1" applyFill="1" applyBorder="1" applyAlignment="1" applyProtection="1">
      <alignment horizontal="center" vertical="center"/>
      <protection locked="0"/>
    </xf>
    <xf numFmtId="0" fontId="71" fillId="2" borderId="46" xfId="2" applyFont="1" applyFill="1" applyBorder="1" applyAlignment="1">
      <alignment horizontal="center" vertical="center"/>
    </xf>
    <xf numFmtId="0" fontId="71" fillId="2" borderId="22" xfId="2" applyFont="1" applyFill="1" applyBorder="1" applyAlignment="1">
      <alignment horizontal="center" vertical="center"/>
    </xf>
    <xf numFmtId="0" fontId="81" fillId="0" borderId="22" xfId="2" applyFont="1" applyFill="1" applyBorder="1" applyAlignment="1">
      <alignment horizontal="center" vertical="center"/>
    </xf>
    <xf numFmtId="0" fontId="81" fillId="0" borderId="20" xfId="2" applyFont="1" applyFill="1" applyBorder="1" applyAlignment="1" applyProtection="1">
      <alignment horizontal="center" vertical="center"/>
    </xf>
    <xf numFmtId="0" fontId="83" fillId="0" borderId="20" xfId="2" applyFont="1" applyFill="1" applyBorder="1" applyAlignment="1" applyProtection="1">
      <alignment horizontal="center" vertical="center"/>
    </xf>
    <xf numFmtId="0" fontId="73" fillId="2" borderId="0" xfId="0" applyFont="1" applyFill="1" applyBorder="1" applyAlignment="1">
      <alignment vertical="center"/>
    </xf>
    <xf numFmtId="0" fontId="78" fillId="0" borderId="44" xfId="0" applyFont="1" applyBorder="1" applyAlignment="1">
      <alignment horizontal="center" vertical="center"/>
    </xf>
    <xf numFmtId="0" fontId="81" fillId="0" borderId="44" xfId="2" applyFont="1" applyFill="1" applyBorder="1" applyAlignment="1" applyProtection="1">
      <alignment horizontal="center" vertical="center"/>
      <protection locked="0"/>
    </xf>
    <xf numFmtId="0" fontId="80" fillId="0" borderId="44" xfId="0" applyFont="1" applyBorder="1" applyAlignment="1">
      <alignment horizontal="center" vertical="center"/>
    </xf>
    <xf numFmtId="0" fontId="78" fillId="0" borderId="50" xfId="0" applyFont="1" applyBorder="1" applyAlignment="1">
      <alignment horizontal="center" vertical="center"/>
    </xf>
    <xf numFmtId="0" fontId="83" fillId="4" borderId="4" xfId="2" applyFont="1" applyFill="1" applyBorder="1" applyAlignment="1">
      <alignment horizontal="center" vertical="center"/>
    </xf>
    <xf numFmtId="0" fontId="83" fillId="4" borderId="20" xfId="2" applyFont="1" applyFill="1" applyBorder="1" applyAlignment="1">
      <alignment horizontal="center" vertical="center"/>
    </xf>
    <xf numFmtId="0" fontId="9" fillId="8" borderId="20" xfId="0" applyFont="1" applyFill="1" applyBorder="1" applyAlignment="1">
      <alignment horizontal="center" vertical="center" wrapText="1"/>
    </xf>
    <xf numFmtId="0" fontId="47" fillId="8" borderId="20" xfId="2" applyFont="1" applyFill="1" applyBorder="1" applyAlignment="1">
      <alignment horizontal="center" vertical="center" wrapText="1"/>
    </xf>
    <xf numFmtId="0" fontId="46" fillId="8" borderId="0" xfId="0" applyFont="1" applyFill="1"/>
    <xf numFmtId="0" fontId="0" fillId="8" borderId="0" xfId="0" applyFill="1"/>
    <xf numFmtId="0" fontId="9" fillId="0" borderId="20" xfId="0" applyFont="1" applyFill="1" applyBorder="1" applyAlignment="1">
      <alignment horizontal="left" vertical="center" wrapText="1" indent="1"/>
    </xf>
    <xf numFmtId="0" fontId="41" fillId="8" borderId="0" xfId="0" applyFont="1" applyFill="1" applyAlignment="1">
      <alignment horizontal="center" vertical="center" wrapText="1"/>
    </xf>
    <xf numFmtId="0" fontId="0" fillId="0" borderId="41" xfId="0" applyBorder="1" applyAlignment="1">
      <alignment horizontal="left" vertical="top"/>
    </xf>
    <xf numFmtId="0" fontId="0" fillId="0" borderId="32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48" fillId="0" borderId="19" xfId="0" applyFont="1" applyBorder="1" applyAlignment="1">
      <alignment vertical="center"/>
    </xf>
    <xf numFmtId="0" fontId="46" fillId="0" borderId="0" xfId="0" applyFont="1" applyAlignment="1">
      <alignment horizontal="left"/>
    </xf>
    <xf numFmtId="0" fontId="57" fillId="0" borderId="12" xfId="0" applyFont="1" applyBorder="1" applyAlignment="1">
      <alignment horizontal="left" vertical="top"/>
    </xf>
    <xf numFmtId="0" fontId="0" fillId="0" borderId="22" xfId="0" applyBorder="1" applyAlignment="1">
      <alignment vertical="top"/>
    </xf>
    <xf numFmtId="0" fontId="0" fillId="0" borderId="19" xfId="0" applyBorder="1" applyAlignment="1">
      <alignment vertical="top"/>
    </xf>
    <xf numFmtId="0" fontId="9" fillId="0" borderId="19" xfId="0" applyFont="1" applyFill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41" fillId="0" borderId="22" xfId="0" applyFont="1" applyFill="1" applyBorder="1" applyAlignment="1">
      <alignment vertical="center"/>
    </xf>
    <xf numFmtId="0" fontId="41" fillId="0" borderId="19" xfId="0" applyFont="1" applyFill="1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50" xfId="0" applyBorder="1" applyAlignment="1">
      <alignment vertical="center"/>
    </xf>
    <xf numFmtId="0" fontId="0" fillId="0" borderId="15" xfId="0" applyBorder="1" applyAlignment="1">
      <alignment vertical="center"/>
    </xf>
    <xf numFmtId="0" fontId="57" fillId="0" borderId="26" xfId="0" applyFont="1" applyBorder="1" applyAlignment="1">
      <alignment vertical="top"/>
    </xf>
    <xf numFmtId="0" fontId="57" fillId="0" borderId="26" xfId="0" applyFont="1" applyBorder="1" applyAlignment="1">
      <alignment horizontal="left" vertical="top"/>
    </xf>
    <xf numFmtId="0" fontId="57" fillId="0" borderId="46" xfId="0" applyFont="1" applyBorder="1" applyAlignment="1">
      <alignment horizontal="left" vertical="top"/>
    </xf>
    <xf numFmtId="0" fontId="12" fillId="2" borderId="32" xfId="0" applyFont="1" applyFill="1" applyBorder="1" applyAlignment="1">
      <alignment vertical="center"/>
    </xf>
    <xf numFmtId="0" fontId="57" fillId="0" borderId="49" xfId="0" applyFont="1" applyBorder="1" applyAlignment="1">
      <alignment horizontal="left" vertical="top"/>
    </xf>
    <xf numFmtId="0" fontId="12" fillId="2" borderId="0" xfId="0" applyFont="1" applyFill="1" applyBorder="1" applyAlignment="1">
      <alignment vertical="center"/>
    </xf>
    <xf numFmtId="0" fontId="57" fillId="0" borderId="25" xfId="0" applyFont="1" applyBorder="1" applyAlignment="1">
      <alignment horizontal="left" vertical="top"/>
    </xf>
    <xf numFmtId="0" fontId="57" fillId="0" borderId="19" xfId="0" applyFont="1" applyBorder="1" applyAlignment="1">
      <alignment horizontal="left" vertical="top"/>
    </xf>
    <xf numFmtId="0" fontId="28" fillId="0" borderId="26" xfId="0" applyFont="1" applyFill="1" applyBorder="1" applyAlignment="1">
      <alignment vertical="center"/>
    </xf>
    <xf numFmtId="0" fontId="28" fillId="0" borderId="26" xfId="0" applyFont="1" applyBorder="1" applyAlignment="1">
      <alignment vertical="center"/>
    </xf>
    <xf numFmtId="0" fontId="12" fillId="6" borderId="19" xfId="0" applyFont="1" applyFill="1" applyBorder="1" applyAlignment="1">
      <alignment vertical="center"/>
    </xf>
    <xf numFmtId="0" fontId="28" fillId="0" borderId="21" xfId="0" applyFont="1" applyFill="1" applyBorder="1" applyAlignment="1">
      <alignment horizontal="left" vertical="center"/>
    </xf>
    <xf numFmtId="0" fontId="28" fillId="0" borderId="32" xfId="0" applyFont="1" applyFill="1" applyBorder="1" applyAlignment="1">
      <alignment horizontal="left" vertical="center"/>
    </xf>
    <xf numFmtId="0" fontId="57" fillId="0" borderId="26" xfId="0" applyFont="1" applyFill="1" applyBorder="1" applyAlignment="1">
      <alignment horizontal="left" vertical="center"/>
    </xf>
    <xf numFmtId="0" fontId="12" fillId="2" borderId="19" xfId="0" applyFont="1" applyFill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19" xfId="0" applyFont="1" applyBorder="1" applyAlignment="1">
      <alignment horizontal="left" vertical="center"/>
    </xf>
    <xf numFmtId="0" fontId="28" fillId="0" borderId="32" xfId="0" applyFont="1" applyBorder="1" applyAlignment="1">
      <alignment horizontal="left" vertical="center"/>
    </xf>
    <xf numFmtId="0" fontId="28" fillId="0" borderId="26" xfId="0" applyFont="1" applyBorder="1" applyAlignment="1">
      <alignment horizontal="left" vertical="center"/>
    </xf>
    <xf numFmtId="0" fontId="61" fillId="0" borderId="26" xfId="0" applyFont="1" applyBorder="1" applyAlignment="1">
      <alignment horizontal="left" vertical="center"/>
    </xf>
    <xf numFmtId="0" fontId="12" fillId="2" borderId="21" xfId="0" applyFont="1" applyFill="1" applyBorder="1" applyAlignment="1">
      <alignment horizontal="left" vertical="center"/>
    </xf>
    <xf numFmtId="0" fontId="57" fillId="0" borderId="26" xfId="0" applyFont="1" applyBorder="1" applyAlignment="1">
      <alignment horizontal="left" vertical="center"/>
    </xf>
    <xf numFmtId="0" fontId="57" fillId="0" borderId="51" xfId="0" applyFont="1" applyBorder="1" applyAlignment="1">
      <alignment horizontal="left" vertical="center"/>
    </xf>
    <xf numFmtId="0" fontId="46" fillId="0" borderId="0" xfId="0" applyFont="1" applyAlignment="1"/>
    <xf numFmtId="0" fontId="86" fillId="0" borderId="0" xfId="0" applyFont="1" applyBorder="1"/>
    <xf numFmtId="0" fontId="87" fillId="0" borderId="0" xfId="0" applyFont="1" applyBorder="1"/>
    <xf numFmtId="0" fontId="86" fillId="0" borderId="0" xfId="0" applyFont="1" applyBorder="1" applyAlignment="1">
      <alignment horizontal="center"/>
    </xf>
    <xf numFmtId="0" fontId="88" fillId="0" borderId="0" xfId="0" applyFont="1" applyAlignment="1"/>
    <xf numFmtId="0" fontId="88" fillId="0" borderId="0" xfId="0" applyFont="1" applyAlignment="1">
      <alignment horizontal="left"/>
    </xf>
    <xf numFmtId="0" fontId="89" fillId="0" borderId="0" xfId="0" applyFont="1"/>
    <xf numFmtId="0" fontId="88" fillId="0" borderId="0" xfId="0" applyFont="1"/>
    <xf numFmtId="0" fontId="90" fillId="0" borderId="0" xfId="0" applyFont="1"/>
    <xf numFmtId="0" fontId="0" fillId="0" borderId="0" xfId="0" applyFill="1"/>
    <xf numFmtId="0" fontId="42" fillId="0" borderId="18" xfId="0" applyFont="1" applyFill="1" applyBorder="1" applyAlignment="1">
      <alignment horizontal="left" vertical="center"/>
    </xf>
    <xf numFmtId="0" fontId="57" fillId="0" borderId="2" xfId="0" applyFont="1" applyFill="1" applyBorder="1" applyAlignment="1">
      <alignment vertical="center"/>
    </xf>
    <xf numFmtId="0" fontId="91" fillId="0" borderId="0" xfId="0" applyFont="1" applyFill="1" applyBorder="1" applyAlignment="1">
      <alignment vertical="center"/>
    </xf>
    <xf numFmtId="0" fontId="46" fillId="0" borderId="2" xfId="0" applyFont="1" applyFill="1" applyBorder="1" applyAlignment="1">
      <alignment vertical="center"/>
    </xf>
    <xf numFmtId="0" fontId="92" fillId="2" borderId="31" xfId="0" applyFont="1" applyFill="1" applyBorder="1" applyAlignment="1">
      <alignment horizontal="center" vertical="center" wrapText="1"/>
    </xf>
    <xf numFmtId="0" fontId="92" fillId="6" borderId="19" xfId="0" applyFont="1" applyFill="1" applyBorder="1" applyAlignment="1">
      <alignment horizontal="center" vertical="center"/>
    </xf>
    <xf numFmtId="0" fontId="45" fillId="0" borderId="20" xfId="0" applyFont="1" applyBorder="1" applyAlignment="1">
      <alignment horizontal="center" vertical="center"/>
    </xf>
    <xf numFmtId="0" fontId="45" fillId="8" borderId="20" xfId="0" applyFont="1" applyFill="1" applyBorder="1" applyAlignment="1">
      <alignment horizontal="center" vertical="center"/>
    </xf>
    <xf numFmtId="0" fontId="93" fillId="2" borderId="0" xfId="2" applyFont="1" applyFill="1" applyBorder="1" applyAlignment="1" applyProtection="1">
      <alignment horizontal="center" vertical="center"/>
      <protection locked="0"/>
    </xf>
    <xf numFmtId="0" fontId="45" fillId="0" borderId="44" xfId="0" applyFont="1" applyBorder="1" applyAlignment="1">
      <alignment horizontal="center" vertical="center"/>
    </xf>
    <xf numFmtId="0" fontId="31" fillId="6" borderId="19" xfId="0" applyFont="1" applyFill="1" applyBorder="1" applyAlignment="1">
      <alignment vertical="center"/>
    </xf>
    <xf numFmtId="0" fontId="31" fillId="2" borderId="19" xfId="0" applyFont="1" applyFill="1" applyBorder="1" applyAlignment="1">
      <alignment horizontal="left" vertical="center"/>
    </xf>
    <xf numFmtId="0" fontId="31" fillId="2" borderId="21" xfId="0" applyFont="1" applyFill="1" applyBorder="1" applyAlignment="1">
      <alignment horizontal="left" vertical="center"/>
    </xf>
    <xf numFmtId="0" fontId="31" fillId="0" borderId="26" xfId="0" applyFont="1" applyFill="1" applyBorder="1" applyAlignment="1">
      <alignment vertical="center"/>
    </xf>
    <xf numFmtId="0" fontId="31" fillId="0" borderId="26" xfId="0" applyFont="1" applyBorder="1" applyAlignment="1">
      <alignment vertical="center"/>
    </xf>
    <xf numFmtId="0" fontId="31" fillId="0" borderId="21" xfId="0" applyFont="1" applyFill="1" applyBorder="1" applyAlignment="1">
      <alignment horizontal="left" vertical="center"/>
    </xf>
    <xf numFmtId="0" fontId="31" fillId="0" borderId="32" xfId="0" applyFont="1" applyFill="1" applyBorder="1" applyAlignment="1">
      <alignment horizontal="left" vertical="center"/>
    </xf>
    <xf numFmtId="0" fontId="44" fillId="0" borderId="26" xfId="0" applyFont="1" applyFill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9" xfId="0" applyFont="1" applyBorder="1" applyAlignment="1">
      <alignment horizontal="left" vertical="center"/>
    </xf>
    <xf numFmtId="0" fontId="31" fillId="0" borderId="32" xfId="0" applyFont="1" applyBorder="1" applyAlignment="1">
      <alignment horizontal="left" vertical="center"/>
    </xf>
    <xf numFmtId="0" fontId="31" fillId="0" borderId="26" xfId="0" applyFont="1" applyBorder="1" applyAlignment="1">
      <alignment horizontal="left" vertical="center"/>
    </xf>
    <xf numFmtId="0" fontId="94" fillId="0" borderId="26" xfId="0" applyFont="1" applyBorder="1" applyAlignment="1">
      <alignment horizontal="left" vertical="center"/>
    </xf>
    <xf numFmtId="0" fontId="44" fillId="0" borderId="26" xfId="0" applyFont="1" applyBorder="1" applyAlignment="1">
      <alignment horizontal="left" vertical="center"/>
    </xf>
    <xf numFmtId="0" fontId="44" fillId="0" borderId="51" xfId="0" applyFont="1" applyBorder="1" applyAlignment="1">
      <alignment horizontal="left" vertical="center"/>
    </xf>
    <xf numFmtId="0" fontId="45" fillId="5" borderId="31" xfId="0" applyFont="1" applyFill="1" applyBorder="1" applyAlignment="1">
      <alignment horizontal="center" vertical="center" wrapText="1"/>
    </xf>
    <xf numFmtId="0" fontId="93" fillId="6" borderId="27" xfId="2" applyFont="1" applyFill="1" applyBorder="1" applyAlignment="1">
      <alignment horizontal="center" vertical="center"/>
    </xf>
    <xf numFmtId="0" fontId="93" fillId="8" borderId="4" xfId="2" applyFont="1" applyFill="1" applyBorder="1" applyAlignment="1">
      <alignment horizontal="center" vertical="center"/>
    </xf>
    <xf numFmtId="0" fontId="93" fillId="0" borderId="20" xfId="2" applyFont="1" applyFill="1" applyBorder="1" applyAlignment="1">
      <alignment horizontal="center" vertical="center"/>
    </xf>
    <xf numFmtId="0" fontId="93" fillId="8" borderId="20" xfId="2" applyFont="1" applyFill="1" applyBorder="1" applyAlignment="1">
      <alignment horizontal="center" vertical="center"/>
    </xf>
    <xf numFmtId="0" fontId="31" fillId="2" borderId="22" xfId="2" applyFont="1" applyFill="1" applyBorder="1" applyAlignment="1">
      <alignment horizontal="center" vertical="center"/>
    </xf>
    <xf numFmtId="0" fontId="30" fillId="0" borderId="22" xfId="2" applyFont="1" applyFill="1" applyBorder="1" applyAlignment="1">
      <alignment horizontal="center" vertical="center"/>
    </xf>
    <xf numFmtId="0" fontId="93" fillId="0" borderId="20" xfId="2" applyFont="1" applyBorder="1" applyAlignment="1">
      <alignment horizontal="center" vertical="center"/>
    </xf>
    <xf numFmtId="0" fontId="93" fillId="0" borderId="20" xfId="2" applyFont="1" applyFill="1" applyBorder="1" applyAlignment="1" applyProtection="1">
      <alignment horizontal="center" vertical="center"/>
    </xf>
    <xf numFmtId="0" fontId="31" fillId="2" borderId="32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/>
    </xf>
    <xf numFmtId="0" fontId="44" fillId="0" borderId="26" xfId="0" applyFont="1" applyBorder="1" applyAlignment="1">
      <alignment vertical="top"/>
    </xf>
    <xf numFmtId="0" fontId="44" fillId="0" borderId="26" xfId="0" applyFont="1" applyBorder="1" applyAlignment="1">
      <alignment horizontal="left" vertical="top"/>
    </xf>
    <xf numFmtId="0" fontId="44" fillId="0" borderId="46" xfId="0" applyFont="1" applyBorder="1" applyAlignment="1">
      <alignment horizontal="left" vertical="top"/>
    </xf>
    <xf numFmtId="0" fontId="44" fillId="0" borderId="49" xfId="0" applyFont="1" applyBorder="1" applyAlignment="1">
      <alignment horizontal="left" vertical="top"/>
    </xf>
    <xf numFmtId="0" fontId="44" fillId="0" borderId="25" xfId="0" applyFont="1" applyBorder="1" applyAlignment="1">
      <alignment horizontal="left" vertical="top"/>
    </xf>
    <xf numFmtId="0" fontId="44" fillId="0" borderId="19" xfId="0" applyFont="1" applyBorder="1" applyAlignment="1">
      <alignment horizontal="left" vertical="top"/>
    </xf>
    <xf numFmtId="0" fontId="44" fillId="0" borderId="12" xfId="0" applyFont="1" applyBorder="1" applyAlignment="1">
      <alignment horizontal="left" vertical="top"/>
    </xf>
    <xf numFmtId="0" fontId="95" fillId="0" borderId="0" xfId="0" applyFont="1" applyAlignment="1"/>
    <xf numFmtId="0" fontId="95" fillId="0" borderId="0" xfId="0" applyFont="1" applyAlignment="1">
      <alignment horizontal="left"/>
    </xf>
    <xf numFmtId="0" fontId="96" fillId="0" borderId="0" xfId="0" applyFont="1" applyAlignment="1">
      <alignment horizontal="left"/>
    </xf>
    <xf numFmtId="0" fontId="95" fillId="0" borderId="0" xfId="0" applyFont="1"/>
    <xf numFmtId="0" fontId="96" fillId="0" borderId="0" xfId="0" applyFont="1"/>
    <xf numFmtId="0" fontId="97" fillId="0" borderId="0" xfId="0" applyFont="1"/>
    <xf numFmtId="0" fontId="41" fillId="0" borderId="22" xfId="0" applyFont="1" applyBorder="1" applyAlignment="1">
      <alignment vertical="top"/>
    </xf>
    <xf numFmtId="0" fontId="41" fillId="0" borderId="19" xfId="0" applyFont="1" applyBorder="1" applyAlignment="1">
      <alignment vertical="top"/>
    </xf>
    <xf numFmtId="0" fontId="41" fillId="0" borderId="42" xfId="0" applyFont="1" applyBorder="1" applyAlignment="1">
      <alignment horizontal="left" vertical="center"/>
    </xf>
    <xf numFmtId="0" fontId="6" fillId="8" borderId="12" xfId="19" applyFont="1" applyFill="1" applyBorder="1" applyAlignment="1"/>
    <xf numFmtId="0" fontId="34" fillId="8" borderId="12" xfId="19" applyFont="1" applyFill="1" applyBorder="1" applyAlignment="1"/>
    <xf numFmtId="0" fontId="100" fillId="8" borderId="0" xfId="0" applyFont="1" applyFill="1" applyBorder="1" applyAlignment="1">
      <alignment vertical="center"/>
    </xf>
    <xf numFmtId="0" fontId="40" fillId="0" borderId="26" xfId="0" applyFont="1" applyBorder="1"/>
    <xf numFmtId="0" fontId="40" fillId="0" borderId="46" xfId="0" applyFont="1" applyBorder="1"/>
    <xf numFmtId="0" fontId="40" fillId="0" borderId="49" xfId="0" applyFont="1" applyBorder="1" applyAlignment="1">
      <alignment vertical="top"/>
    </xf>
    <xf numFmtId="0" fontId="40" fillId="0" borderId="26" xfId="0" applyFont="1" applyBorder="1" applyAlignment="1">
      <alignment vertical="top"/>
    </xf>
    <xf numFmtId="0" fontId="40" fillId="0" borderId="25" xfId="0" applyFont="1" applyBorder="1" applyAlignment="1">
      <alignment vertical="top"/>
    </xf>
    <xf numFmtId="0" fontId="40" fillId="0" borderId="40" xfId="0" applyFont="1" applyBorder="1" applyAlignment="1">
      <alignment vertical="top"/>
    </xf>
    <xf numFmtId="0" fontId="40" fillId="0" borderId="0" xfId="0" applyFont="1" applyBorder="1" applyAlignment="1">
      <alignment vertical="top"/>
    </xf>
    <xf numFmtId="0" fontId="40" fillId="0" borderId="25" xfId="0" applyFont="1" applyBorder="1" applyAlignment="1">
      <alignment vertical="center"/>
    </xf>
    <xf numFmtId="0" fontId="45" fillId="4" borderId="7" xfId="0" applyFont="1" applyFill="1" applyBorder="1" applyAlignment="1">
      <alignment horizontal="center" vertical="center"/>
    </xf>
    <xf numFmtId="0" fontId="45" fillId="4" borderId="8" xfId="0" applyFont="1" applyFill="1" applyBorder="1" applyAlignment="1">
      <alignment horizontal="center" vertical="center"/>
    </xf>
    <xf numFmtId="0" fontId="98" fillId="0" borderId="1" xfId="0" applyFont="1" applyFill="1" applyBorder="1" applyAlignment="1">
      <alignment horizontal="center" vertical="center"/>
    </xf>
    <xf numFmtId="0" fontId="40" fillId="0" borderId="19" xfId="0" applyFont="1" applyFill="1" applyBorder="1" applyAlignment="1">
      <alignment vertical="center"/>
    </xf>
    <xf numFmtId="0" fontId="40" fillId="0" borderId="19" xfId="0" applyFont="1" applyFill="1" applyBorder="1" applyAlignment="1">
      <alignment horizontal="right" vertical="center"/>
    </xf>
    <xf numFmtId="0" fontId="40" fillId="0" borderId="14" xfId="0" applyFont="1" applyFill="1" applyBorder="1" applyAlignment="1">
      <alignment horizontal="right" vertical="center"/>
    </xf>
    <xf numFmtId="0" fontId="44" fillId="4" borderId="1" xfId="0" applyFont="1" applyFill="1" applyBorder="1" applyAlignment="1">
      <alignment horizontal="center" vertical="center"/>
    </xf>
    <xf numFmtId="0" fontId="46" fillId="0" borderId="19" xfId="0" applyFont="1" applyBorder="1" applyAlignment="1">
      <alignment horizontal="center" vertical="center"/>
    </xf>
    <xf numFmtId="0" fontId="48" fillId="0" borderId="19" xfId="0" applyFont="1" applyBorder="1" applyAlignment="1">
      <alignment vertical="center"/>
    </xf>
    <xf numFmtId="0" fontId="25" fillId="6" borderId="18" xfId="0" applyFont="1" applyFill="1" applyBorder="1" applyAlignment="1">
      <alignment horizontal="center" vertical="center"/>
    </xf>
    <xf numFmtId="0" fontId="43" fillId="6" borderId="1" xfId="0" applyFont="1" applyFill="1" applyBorder="1" applyAlignment="1">
      <alignment horizontal="center" vertical="center"/>
    </xf>
    <xf numFmtId="0" fontId="43" fillId="6" borderId="52" xfId="0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left" vertical="center"/>
    </xf>
    <xf numFmtId="0" fontId="25" fillId="5" borderId="18" xfId="0" applyFont="1" applyFill="1" applyBorder="1" applyAlignment="1">
      <alignment horizontal="center" vertical="center"/>
    </xf>
    <xf numFmtId="0" fontId="43" fillId="5" borderId="1" xfId="0" applyFont="1" applyFill="1" applyBorder="1" applyAlignment="1">
      <alignment horizontal="center" vertical="center"/>
    </xf>
    <xf numFmtId="0" fontId="43" fillId="5" borderId="52" xfId="0" applyFont="1" applyFill="1" applyBorder="1" applyAlignment="1">
      <alignment horizontal="center" vertical="center"/>
    </xf>
    <xf numFmtId="0" fontId="44" fillId="4" borderId="7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48" fillId="0" borderId="15" xfId="0" applyFont="1" applyFill="1" applyBorder="1" applyAlignment="1">
      <alignment horizontal="right" vertical="center"/>
    </xf>
    <xf numFmtId="0" fontId="48" fillId="0" borderId="16" xfId="0" applyFont="1" applyFill="1" applyBorder="1" applyAlignment="1">
      <alignment horizontal="right" vertical="center"/>
    </xf>
    <xf numFmtId="0" fontId="48" fillId="0" borderId="15" xfId="0" applyFont="1" applyFill="1" applyBorder="1" applyAlignment="1">
      <alignment horizontal="center" vertical="center"/>
    </xf>
    <xf numFmtId="0" fontId="48" fillId="0" borderId="16" xfId="0" applyFont="1" applyFill="1" applyBorder="1" applyAlignment="1">
      <alignment horizontal="center" vertical="center"/>
    </xf>
    <xf numFmtId="0" fontId="48" fillId="0" borderId="19" xfId="0" applyFont="1" applyBorder="1" applyAlignment="1">
      <alignment horizontal="center" vertical="center"/>
    </xf>
    <xf numFmtId="0" fontId="48" fillId="0" borderId="14" xfId="0" applyFont="1" applyBorder="1" applyAlignment="1">
      <alignment horizontal="center" vertical="center"/>
    </xf>
    <xf numFmtId="0" fontId="48" fillId="0" borderId="19" xfId="0" applyFont="1" applyFill="1" applyBorder="1" applyAlignment="1">
      <alignment vertical="center"/>
    </xf>
    <xf numFmtId="0" fontId="4" fillId="0" borderId="33" xfId="0" applyFont="1" applyFill="1" applyBorder="1" applyAlignment="1">
      <alignment horizontal="left" vertical="center" wrapText="1"/>
    </xf>
    <xf numFmtId="0" fontId="4" fillId="0" borderId="19" xfId="0" applyFont="1" applyFill="1" applyBorder="1" applyAlignment="1">
      <alignment horizontal="left" vertical="center" wrapText="1"/>
    </xf>
    <xf numFmtId="0" fontId="4" fillId="0" borderId="26" xfId="0" applyFont="1" applyFill="1" applyBorder="1" applyAlignment="1">
      <alignment horizontal="left" vertical="center" wrapText="1"/>
    </xf>
    <xf numFmtId="0" fontId="40" fillId="0" borderId="22" xfId="0" applyFont="1" applyBorder="1" applyAlignment="1">
      <alignment horizontal="left" vertical="center" wrapText="1"/>
    </xf>
    <xf numFmtId="0" fontId="40" fillId="0" borderId="19" xfId="0" applyFont="1" applyBorder="1" applyAlignment="1">
      <alignment horizontal="left" vertical="center"/>
    </xf>
    <xf numFmtId="0" fontId="40" fillId="0" borderId="26" xfId="0" applyFont="1" applyBorder="1" applyAlignment="1">
      <alignment horizontal="left" vertical="center"/>
    </xf>
    <xf numFmtId="0" fontId="41" fillId="0" borderId="20" xfId="0" applyFont="1" applyBorder="1" applyAlignment="1">
      <alignment horizontal="left" vertical="top"/>
    </xf>
    <xf numFmtId="0" fontId="40" fillId="5" borderId="33" xfId="0" applyFont="1" applyFill="1" applyBorder="1" applyAlignment="1">
      <alignment horizontal="left" vertical="center"/>
    </xf>
    <xf numFmtId="0" fontId="40" fillId="5" borderId="19" xfId="0" applyFont="1" applyFill="1" applyBorder="1" applyAlignment="1">
      <alignment horizontal="left" vertical="center"/>
    </xf>
    <xf numFmtId="0" fontId="40" fillId="5" borderId="14" xfId="0" applyFont="1" applyFill="1" applyBorder="1" applyAlignment="1">
      <alignment horizontal="left" vertical="center"/>
    </xf>
    <xf numFmtId="0" fontId="41" fillId="0" borderId="22" xfId="0" applyFont="1" applyFill="1" applyBorder="1" applyAlignment="1">
      <alignment horizontal="left" vertical="center" wrapText="1" indent="1"/>
    </xf>
    <xf numFmtId="0" fontId="41" fillId="0" borderId="26" xfId="0" applyFont="1" applyFill="1" applyBorder="1" applyAlignment="1">
      <alignment horizontal="left" vertical="center" wrapText="1" indent="1"/>
    </xf>
    <xf numFmtId="0" fontId="41" fillId="0" borderId="20" xfId="0" applyFont="1" applyBorder="1" applyAlignment="1">
      <alignment horizontal="left" vertical="center"/>
    </xf>
    <xf numFmtId="0" fontId="58" fillId="0" borderId="33" xfId="0" applyFont="1" applyFill="1" applyBorder="1" applyAlignment="1">
      <alignment horizontal="left" vertical="center" wrapText="1"/>
    </xf>
    <xf numFmtId="0" fontId="58" fillId="0" borderId="19" xfId="0" applyFont="1" applyFill="1" applyBorder="1" applyAlignment="1">
      <alignment horizontal="left" vertical="center" wrapText="1"/>
    </xf>
    <xf numFmtId="0" fontId="58" fillId="0" borderId="26" xfId="0" applyFont="1" applyFill="1" applyBorder="1" applyAlignment="1">
      <alignment horizontal="left" vertical="center" wrapText="1"/>
    </xf>
    <xf numFmtId="0" fontId="58" fillId="8" borderId="33" xfId="0" applyFont="1" applyFill="1" applyBorder="1" applyAlignment="1">
      <alignment horizontal="left" vertical="center" wrapText="1"/>
    </xf>
    <xf numFmtId="0" fontId="58" fillId="8" borderId="19" xfId="0" applyFont="1" applyFill="1" applyBorder="1" applyAlignment="1">
      <alignment horizontal="left" vertical="center" wrapText="1"/>
    </xf>
    <xf numFmtId="0" fontId="58" fillId="8" borderId="26" xfId="0" applyFont="1" applyFill="1" applyBorder="1" applyAlignment="1">
      <alignment horizontal="left" vertical="center" wrapText="1"/>
    </xf>
    <xf numFmtId="0" fontId="43" fillId="7" borderId="33" xfId="0" applyFont="1" applyFill="1" applyBorder="1" applyAlignment="1">
      <alignment horizontal="left" vertical="top" wrapText="1"/>
    </xf>
    <xf numFmtId="0" fontId="43" fillId="7" borderId="19" xfId="0" applyFont="1" applyFill="1" applyBorder="1" applyAlignment="1">
      <alignment horizontal="left" vertical="top"/>
    </xf>
    <xf numFmtId="0" fontId="43" fillId="7" borderId="26" xfId="0" applyFont="1" applyFill="1" applyBorder="1" applyAlignment="1">
      <alignment horizontal="left" vertical="top"/>
    </xf>
    <xf numFmtId="0" fontId="41" fillId="0" borderId="20" xfId="0" applyFont="1" applyBorder="1" applyAlignment="1">
      <alignment horizontal="left" vertical="top" wrapText="1"/>
    </xf>
    <xf numFmtId="0" fontId="47" fillId="0" borderId="20" xfId="0" applyFont="1" applyFill="1" applyBorder="1" applyAlignment="1">
      <alignment horizontal="center" vertical="center" wrapText="1"/>
    </xf>
    <xf numFmtId="0" fontId="41" fillId="0" borderId="22" xfId="0" applyFont="1" applyBorder="1" applyAlignment="1">
      <alignment horizontal="left" vertical="top"/>
    </xf>
    <xf numFmtId="0" fontId="41" fillId="0" borderId="19" xfId="0" applyFont="1" applyBorder="1" applyAlignment="1">
      <alignment horizontal="left" vertical="top"/>
    </xf>
    <xf numFmtId="0" fontId="41" fillId="0" borderId="26" xfId="0" applyFont="1" applyBorder="1" applyAlignment="1">
      <alignment horizontal="left" vertical="top"/>
    </xf>
    <xf numFmtId="0" fontId="41" fillId="0" borderId="22" xfId="0" applyFont="1" applyBorder="1" applyAlignment="1">
      <alignment horizontal="left" vertical="top" wrapText="1"/>
    </xf>
    <xf numFmtId="0" fontId="47" fillId="0" borderId="33" xfId="0" applyFont="1" applyFill="1" applyBorder="1" applyAlignment="1">
      <alignment horizontal="left" vertical="top" wrapText="1"/>
    </xf>
    <xf numFmtId="0" fontId="47" fillId="0" borderId="19" xfId="0" applyFont="1" applyFill="1" applyBorder="1" applyAlignment="1">
      <alignment horizontal="left" vertical="top" wrapText="1"/>
    </xf>
    <xf numFmtId="0" fontId="47" fillId="0" borderId="26" xfId="0" applyFont="1" applyFill="1" applyBorder="1" applyAlignment="1">
      <alignment horizontal="left" vertical="top" wrapText="1"/>
    </xf>
    <xf numFmtId="0" fontId="47" fillId="0" borderId="22" xfId="0" applyFont="1" applyFill="1" applyBorder="1" applyAlignment="1">
      <alignment horizontal="center" vertical="center" wrapText="1"/>
    </xf>
    <xf numFmtId="0" fontId="47" fillId="0" borderId="19" xfId="0" applyFont="1" applyFill="1" applyBorder="1" applyAlignment="1">
      <alignment horizontal="center" vertical="center" wrapText="1"/>
    </xf>
    <xf numFmtId="0" fontId="47" fillId="0" borderId="26" xfId="0" applyFont="1" applyFill="1" applyBorder="1" applyAlignment="1">
      <alignment horizontal="center" vertical="center" wrapText="1"/>
    </xf>
    <xf numFmtId="0" fontId="40" fillId="4" borderId="1" xfId="0" applyFont="1" applyFill="1" applyBorder="1" applyAlignment="1">
      <alignment horizontal="center" vertical="center"/>
    </xf>
    <xf numFmtId="0" fontId="41" fillId="0" borderId="22" xfId="0" applyFont="1" applyBorder="1" applyAlignment="1">
      <alignment horizontal="left" vertical="center" indent="1"/>
    </xf>
    <xf numFmtId="0" fontId="41" fillId="0" borderId="26" xfId="0" applyFont="1" applyBorder="1" applyAlignment="1">
      <alignment horizontal="left" vertical="center" indent="1"/>
    </xf>
    <xf numFmtId="0" fontId="41" fillId="8" borderId="42" xfId="0" applyFont="1" applyFill="1" applyBorder="1" applyAlignment="1">
      <alignment horizontal="left" vertical="center" wrapText="1" indent="1"/>
    </xf>
    <xf numFmtId="0" fontId="41" fillId="8" borderId="25" xfId="0" applyFont="1" applyFill="1" applyBorder="1" applyAlignment="1">
      <alignment horizontal="left" vertical="center" indent="1"/>
    </xf>
    <xf numFmtId="0" fontId="41" fillId="0" borderId="22" xfId="0" applyFont="1" applyBorder="1" applyAlignment="1">
      <alignment horizontal="left" vertical="center"/>
    </xf>
    <xf numFmtId="0" fontId="41" fillId="0" borderId="19" xfId="0" applyFont="1" applyBorder="1" applyAlignment="1">
      <alignment horizontal="left" vertical="center"/>
    </xf>
    <xf numFmtId="0" fontId="41" fillId="0" borderId="26" xfId="0" applyFont="1" applyBorder="1" applyAlignment="1">
      <alignment horizontal="left" vertical="center"/>
    </xf>
    <xf numFmtId="0" fontId="7" fillId="7" borderId="33" xfId="0" applyFont="1" applyFill="1" applyBorder="1" applyAlignment="1">
      <alignment horizontal="left" vertical="top" wrapText="1"/>
    </xf>
    <xf numFmtId="0" fontId="69" fillId="0" borderId="0" xfId="0" applyFont="1" applyBorder="1" applyAlignment="1">
      <alignment horizontal="center" vertical="center"/>
    </xf>
    <xf numFmtId="0" fontId="41" fillId="0" borderId="20" xfId="0" applyFont="1" applyBorder="1" applyAlignment="1">
      <alignment horizontal="left" vertical="center" wrapText="1"/>
    </xf>
    <xf numFmtId="0" fontId="43" fillId="7" borderId="33" xfId="0" applyFont="1" applyFill="1" applyBorder="1" applyAlignment="1">
      <alignment horizontal="left" vertical="center" wrapText="1"/>
    </xf>
    <xf numFmtId="0" fontId="43" fillId="7" borderId="19" xfId="0" applyFont="1" applyFill="1" applyBorder="1" applyAlignment="1">
      <alignment horizontal="left" vertical="center" wrapText="1"/>
    </xf>
    <xf numFmtId="0" fontId="43" fillId="7" borderId="26" xfId="0" applyFont="1" applyFill="1" applyBorder="1" applyAlignment="1">
      <alignment horizontal="left" vertical="center" wrapText="1"/>
    </xf>
    <xf numFmtId="0" fontId="41" fillId="0" borderId="22" xfId="0" applyFont="1" applyBorder="1" applyAlignment="1">
      <alignment horizontal="center" vertical="center"/>
    </xf>
    <xf numFmtId="0" fontId="41" fillId="0" borderId="19" xfId="0" applyFont="1" applyBorder="1" applyAlignment="1">
      <alignment horizontal="center" vertical="center"/>
    </xf>
    <xf numFmtId="0" fontId="41" fillId="0" borderId="26" xfId="0" applyFont="1" applyBorder="1" applyAlignment="1">
      <alignment horizontal="center" vertical="center"/>
    </xf>
    <xf numFmtId="0" fontId="47" fillId="7" borderId="20" xfId="0" applyFont="1" applyFill="1" applyBorder="1" applyAlignment="1">
      <alignment horizontal="left" vertical="top" wrapText="1"/>
    </xf>
    <xf numFmtId="0" fontId="41" fillId="0" borderId="22" xfId="0" applyFont="1" applyBorder="1" applyAlignment="1">
      <alignment horizontal="left" vertical="center" wrapText="1"/>
    </xf>
    <xf numFmtId="0" fontId="39" fillId="0" borderId="20" xfId="0" applyFont="1" applyFill="1" applyBorder="1" applyAlignment="1">
      <alignment horizontal="left" vertical="top"/>
    </xf>
    <xf numFmtId="0" fontId="41" fillId="0" borderId="22" xfId="0" applyFont="1" applyBorder="1" applyAlignment="1">
      <alignment vertical="top"/>
    </xf>
    <xf numFmtId="0" fontId="41" fillId="0" borderId="19" xfId="0" applyFont="1" applyBorder="1" applyAlignment="1">
      <alignment vertical="top"/>
    </xf>
    <xf numFmtId="0" fontId="41" fillId="0" borderId="26" xfId="0" applyFont="1" applyBorder="1" applyAlignment="1">
      <alignment vertical="top"/>
    </xf>
    <xf numFmtId="0" fontId="47" fillId="0" borderId="19" xfId="2" applyFont="1" applyFill="1" applyBorder="1" applyAlignment="1">
      <alignment horizontal="left" vertical="top"/>
    </xf>
    <xf numFmtId="0" fontId="47" fillId="0" borderId="26" xfId="2" applyFont="1" applyFill="1" applyBorder="1" applyAlignment="1">
      <alignment horizontal="left" vertical="top"/>
    </xf>
    <xf numFmtId="0" fontId="9" fillId="0" borderId="22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42" fillId="0" borderId="19" xfId="0" applyFont="1" applyBorder="1" applyAlignment="1">
      <alignment horizontal="center" vertical="center"/>
    </xf>
    <xf numFmtId="0" fontId="41" fillId="0" borderId="0" xfId="0" applyFont="1" applyFill="1" applyAlignment="1">
      <alignment horizontal="left" vertical="center" wrapText="1"/>
    </xf>
    <xf numFmtId="0" fontId="41" fillId="0" borderId="0" xfId="0" applyFont="1" applyFill="1" applyAlignment="1">
      <alignment horizontal="left" vertical="center"/>
    </xf>
    <xf numFmtId="0" fontId="99" fillId="0" borderId="20" xfId="0" applyFont="1" applyBorder="1" applyAlignment="1">
      <alignment horizontal="left" vertical="center" wrapText="1"/>
    </xf>
    <xf numFmtId="0" fontId="43" fillId="0" borderId="33" xfId="0" applyFont="1" applyFill="1" applyBorder="1" applyAlignment="1">
      <alignment horizontal="left" vertical="top" wrapText="1"/>
    </xf>
    <xf numFmtId="0" fontId="43" fillId="0" borderId="19" xfId="0" applyFont="1" applyFill="1" applyBorder="1" applyAlignment="1">
      <alignment horizontal="left" vertical="top"/>
    </xf>
    <xf numFmtId="0" fontId="43" fillId="0" borderId="26" xfId="0" applyFont="1" applyFill="1" applyBorder="1" applyAlignment="1">
      <alignment horizontal="left" vertical="top"/>
    </xf>
    <xf numFmtId="0" fontId="43" fillId="5" borderId="22" xfId="0" applyFont="1" applyFill="1" applyBorder="1" applyAlignment="1">
      <alignment horizontal="center" vertical="center"/>
    </xf>
    <xf numFmtId="0" fontId="43" fillId="5" borderId="19" xfId="0" applyFont="1" applyFill="1" applyBorder="1" applyAlignment="1">
      <alignment horizontal="center" vertical="center"/>
    </xf>
    <xf numFmtId="0" fontId="43" fillId="5" borderId="14" xfId="0" applyFont="1" applyFill="1" applyBorder="1" applyAlignment="1">
      <alignment horizontal="center" vertical="center"/>
    </xf>
    <xf numFmtId="0" fontId="41" fillId="0" borderId="9" xfId="0" applyFont="1" applyBorder="1" applyAlignment="1">
      <alignment horizontal="left" vertical="top" wrapText="1"/>
    </xf>
    <xf numFmtId="0" fontId="41" fillId="0" borderId="7" xfId="0" applyFont="1" applyBorder="1" applyAlignment="1">
      <alignment horizontal="left" vertical="top"/>
    </xf>
    <xf numFmtId="0" fontId="41" fillId="0" borderId="8" xfId="0" applyFont="1" applyBorder="1" applyAlignment="1">
      <alignment horizontal="left" vertical="top"/>
    </xf>
    <xf numFmtId="0" fontId="39" fillId="0" borderId="6" xfId="0" applyFont="1" applyFill="1" applyBorder="1" applyAlignment="1">
      <alignment horizontal="left" vertical="top" wrapText="1"/>
    </xf>
    <xf numFmtId="0" fontId="39" fillId="0" borderId="5" xfId="0" applyFont="1" applyFill="1" applyBorder="1" applyAlignment="1">
      <alignment horizontal="left" vertical="top" wrapText="1"/>
    </xf>
    <xf numFmtId="0" fontId="39" fillId="0" borderId="10" xfId="0" applyFont="1" applyFill="1" applyBorder="1" applyAlignment="1">
      <alignment horizontal="left" vertical="top" wrapText="1"/>
    </xf>
    <xf numFmtId="0" fontId="39" fillId="0" borderId="9" xfId="0" applyFont="1" applyFill="1" applyBorder="1" applyAlignment="1">
      <alignment horizontal="left" vertical="top" wrapText="1"/>
    </xf>
    <xf numFmtId="0" fontId="39" fillId="0" borderId="7" xfId="0" applyFont="1" applyFill="1" applyBorder="1" applyAlignment="1">
      <alignment horizontal="left" vertical="top"/>
    </xf>
    <xf numFmtId="0" fontId="39" fillId="0" borderId="7" xfId="0" applyFont="1" applyFill="1" applyBorder="1" applyAlignment="1">
      <alignment horizontal="left" vertical="top" wrapText="1"/>
    </xf>
    <xf numFmtId="0" fontId="39" fillId="0" borderId="8" xfId="0" applyFont="1" applyFill="1" applyBorder="1" applyAlignment="1">
      <alignment horizontal="left" vertical="top" wrapText="1"/>
    </xf>
    <xf numFmtId="0" fontId="39" fillId="0" borderId="1" xfId="0" applyFont="1" applyBorder="1" applyAlignment="1">
      <alignment horizontal="center" vertical="center"/>
    </xf>
    <xf numFmtId="0" fontId="40" fillId="5" borderId="11" xfId="0" applyFont="1" applyFill="1" applyBorder="1" applyAlignment="1">
      <alignment horizontal="left" vertical="center"/>
    </xf>
    <xf numFmtId="0" fontId="40" fillId="5" borderId="12" xfId="0" applyFont="1" applyFill="1" applyBorder="1" applyAlignment="1">
      <alignment horizontal="left" vertical="center"/>
    </xf>
    <xf numFmtId="0" fontId="40" fillId="5" borderId="7" xfId="0" applyFont="1" applyFill="1" applyBorder="1" applyAlignment="1">
      <alignment horizontal="left" vertical="center"/>
    </xf>
    <xf numFmtId="0" fontId="40" fillId="5" borderId="8" xfId="0" applyFont="1" applyFill="1" applyBorder="1" applyAlignment="1">
      <alignment horizontal="left" vertical="center"/>
    </xf>
    <xf numFmtId="0" fontId="40" fillId="5" borderId="6" xfId="0" applyFont="1" applyFill="1" applyBorder="1" applyAlignment="1">
      <alignment horizontal="left" vertical="center"/>
    </xf>
    <xf numFmtId="0" fontId="40" fillId="5" borderId="5" xfId="0" applyFont="1" applyFill="1" applyBorder="1" applyAlignment="1">
      <alignment horizontal="left" vertical="center"/>
    </xf>
    <xf numFmtId="0" fontId="57" fillId="0" borderId="12" xfId="0" applyFont="1" applyBorder="1" applyAlignment="1">
      <alignment horizontal="left" vertical="top"/>
    </xf>
    <xf numFmtId="0" fontId="57" fillId="0" borderId="13" xfId="0" applyFont="1" applyBorder="1" applyAlignment="1">
      <alignment horizontal="left" vertical="top"/>
    </xf>
    <xf numFmtId="0" fontId="40" fillId="4" borderId="22" xfId="0" applyFont="1" applyFill="1" applyBorder="1" applyAlignment="1">
      <alignment horizontal="center" vertical="center"/>
    </xf>
    <xf numFmtId="0" fontId="40" fillId="4" borderId="19" xfId="0" applyFont="1" applyFill="1" applyBorder="1" applyAlignment="1">
      <alignment horizontal="center" vertical="center"/>
    </xf>
    <xf numFmtId="0" fontId="40" fillId="4" borderId="26" xfId="0" applyFont="1" applyFill="1" applyBorder="1" applyAlignment="1">
      <alignment horizontal="center" vertical="center"/>
    </xf>
    <xf numFmtId="0" fontId="41" fillId="0" borderId="7" xfId="0" applyFont="1" applyBorder="1" applyAlignment="1">
      <alignment horizontal="left" vertical="top" wrapText="1"/>
    </xf>
    <xf numFmtId="0" fontId="41" fillId="0" borderId="8" xfId="0" applyFont="1" applyBorder="1" applyAlignment="1">
      <alignment horizontal="left" vertical="top" wrapText="1"/>
    </xf>
    <xf numFmtId="0" fontId="4" fillId="3" borderId="18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52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4" fontId="42" fillId="0" borderId="15" xfId="0" applyNumberFormat="1" applyFont="1" applyBorder="1" applyAlignment="1">
      <alignment horizontal="left" vertical="center"/>
    </xf>
    <xf numFmtId="0" fontId="62" fillId="0" borderId="19" xfId="0" applyFont="1" applyBorder="1" applyAlignment="1">
      <alignment vertical="center"/>
    </xf>
    <xf numFmtId="11" fontId="42" fillId="0" borderId="15" xfId="0" applyNumberFormat="1" applyFont="1" applyBorder="1" applyAlignment="1">
      <alignment horizontal="left" vertical="center"/>
    </xf>
    <xf numFmtId="0" fontId="46" fillId="0" borderId="1" xfId="0" applyFont="1" applyBorder="1" applyAlignment="1">
      <alignment horizontal="center" vertical="center"/>
    </xf>
  </cellXfs>
  <cellStyles count="20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2 2" xfId="7"/>
    <cellStyle name="Normal 3 2 3" xfId="8"/>
    <cellStyle name="Normal 3 3" xfId="9"/>
    <cellStyle name="Normal 3 3 2" xfId="10"/>
    <cellStyle name="Normal 3 3 3" xfId="11"/>
    <cellStyle name="Normal 3 4" xfId="12"/>
    <cellStyle name="Normal 3 4 2" xfId="13"/>
    <cellStyle name="Normal 3 4 3" xfId="14"/>
    <cellStyle name="Normal 3 5" xfId="15"/>
    <cellStyle name="Normal 3 5 2" xfId="16"/>
    <cellStyle name="Normal 3 6" xfId="17"/>
    <cellStyle name="Normal 3 7" xfId="18"/>
    <cellStyle name="Style 1" xfId="19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34" Type="http://schemas.openxmlformats.org/officeDocument/2006/relationships/image" Target="../media/image44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26.png"/><Relationship Id="rId7" Type="http://schemas.openxmlformats.org/officeDocument/2006/relationships/image" Target="../media/image28.png"/><Relationship Id="rId2" Type="http://schemas.openxmlformats.org/officeDocument/2006/relationships/image" Target="../media/image45.png"/><Relationship Id="rId1" Type="http://schemas.openxmlformats.org/officeDocument/2006/relationships/image" Target="../media/image1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1.png"/><Relationship Id="rId4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495300</xdr:colOff>
      <xdr:row>0</xdr:row>
      <xdr:rowOff>485775</xdr:rowOff>
    </xdr:to>
    <xdr:pic>
      <xdr:nvPicPr>
        <xdr:cNvPr id="149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152400</xdr:colOff>
      <xdr:row>17</xdr:row>
      <xdr:rowOff>123825</xdr:rowOff>
    </xdr:from>
    <xdr:to>
      <xdr:col>11</xdr:col>
      <xdr:colOff>809625</xdr:colOff>
      <xdr:row>31</xdr:row>
      <xdr:rowOff>95250</xdr:rowOff>
    </xdr:to>
    <xdr:pic>
      <xdr:nvPicPr>
        <xdr:cNvPr id="1493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3486150"/>
          <a:ext cx="4448175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</xdr:row>
      <xdr:rowOff>19050</xdr:rowOff>
    </xdr:from>
    <xdr:to>
      <xdr:col>6</xdr:col>
      <xdr:colOff>504825</xdr:colOff>
      <xdr:row>20</xdr:row>
      <xdr:rowOff>123825</xdr:rowOff>
    </xdr:to>
    <xdr:pic>
      <xdr:nvPicPr>
        <xdr:cNvPr id="1494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276350"/>
          <a:ext cx="4848225" cy="2638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0</xdr:row>
      <xdr:rowOff>66675</xdr:rowOff>
    </xdr:from>
    <xdr:to>
      <xdr:col>2</xdr:col>
      <xdr:colOff>714375</xdr:colOff>
      <xdr:row>1</xdr:row>
      <xdr:rowOff>123825</xdr:rowOff>
    </xdr:to>
    <xdr:pic>
      <xdr:nvPicPr>
        <xdr:cNvPr id="2546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6675"/>
          <a:ext cx="1133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714375</xdr:colOff>
      <xdr:row>1</xdr:row>
      <xdr:rowOff>133350</xdr:rowOff>
    </xdr:to>
    <xdr:pic>
      <xdr:nvPicPr>
        <xdr:cNvPr id="25616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33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714375</xdr:colOff>
      <xdr:row>0</xdr:row>
      <xdr:rowOff>485775</xdr:rowOff>
    </xdr:to>
    <xdr:pic>
      <xdr:nvPicPr>
        <xdr:cNvPr id="26790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33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561975</xdr:colOff>
      <xdr:row>156</xdr:row>
      <xdr:rowOff>200025</xdr:rowOff>
    </xdr:from>
    <xdr:to>
      <xdr:col>9</xdr:col>
      <xdr:colOff>295275</xdr:colOff>
      <xdr:row>174</xdr:row>
      <xdr:rowOff>276225</xdr:rowOff>
    </xdr:to>
    <xdr:pic>
      <xdr:nvPicPr>
        <xdr:cNvPr id="26791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7124700"/>
          <a:ext cx="4505325" cy="590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156</xdr:row>
      <xdr:rowOff>285750</xdr:rowOff>
    </xdr:from>
    <xdr:to>
      <xdr:col>6</xdr:col>
      <xdr:colOff>1009650</xdr:colOff>
      <xdr:row>174</xdr:row>
      <xdr:rowOff>257175</xdr:rowOff>
    </xdr:to>
    <xdr:pic>
      <xdr:nvPicPr>
        <xdr:cNvPr id="26792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7210425"/>
          <a:ext cx="7658100" cy="580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166687</xdr:colOff>
      <xdr:row>152</xdr:row>
      <xdr:rowOff>200024</xdr:rowOff>
    </xdr:from>
    <xdr:to>
      <xdr:col>7</xdr:col>
      <xdr:colOff>690562</xdr:colOff>
      <xdr:row>153</xdr:row>
      <xdr:rowOff>95250</xdr:rowOff>
    </xdr:to>
    <xdr:sp macro="" textlink="">
      <xdr:nvSpPr>
        <xdr:cNvPr id="5" name="Flèche droite 1">
          <a:extLst>
            <a:ext uri="{FF2B5EF4-FFF2-40B4-BE49-F238E27FC236}"/>
          </a:extLst>
        </xdr:cNvPr>
        <xdr:cNvSpPr/>
      </xdr:nvSpPr>
      <xdr:spPr>
        <a:xfrm>
          <a:off x="3919537" y="23802974"/>
          <a:ext cx="5057775" cy="1428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38100</xdr:colOff>
      <xdr:row>179</xdr:row>
      <xdr:rowOff>57150</xdr:rowOff>
    </xdr:from>
    <xdr:to>
      <xdr:col>5</xdr:col>
      <xdr:colOff>1447800</xdr:colOff>
      <xdr:row>216</xdr:row>
      <xdr:rowOff>47625</xdr:rowOff>
    </xdr:to>
    <xdr:pic>
      <xdr:nvPicPr>
        <xdr:cNvPr id="2679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4420850"/>
          <a:ext cx="5800725" cy="590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571501</xdr:colOff>
      <xdr:row>177</xdr:row>
      <xdr:rowOff>128590</xdr:rowOff>
    </xdr:from>
    <xdr:to>
      <xdr:col>4</xdr:col>
      <xdr:colOff>857251</xdr:colOff>
      <xdr:row>178</xdr:row>
      <xdr:rowOff>223840</xdr:rowOff>
    </xdr:to>
    <xdr:sp macro="" textlink="">
      <xdr:nvSpPr>
        <xdr:cNvPr id="7" name="Flèche : virage 4">
          <a:extLst>
            <a:ext uri="{FF2B5EF4-FFF2-40B4-BE49-F238E27FC236}"/>
          </a:extLst>
        </xdr:cNvPr>
        <xdr:cNvSpPr/>
      </xdr:nvSpPr>
      <xdr:spPr>
        <a:xfrm rot="5400000">
          <a:off x="4295776" y="24998365"/>
          <a:ext cx="342900" cy="285750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377091</xdr:colOff>
      <xdr:row>181</xdr:row>
      <xdr:rowOff>12732</xdr:rowOff>
    </xdr:from>
    <xdr:to>
      <xdr:col>4</xdr:col>
      <xdr:colOff>422810</xdr:colOff>
      <xdr:row>182</xdr:row>
      <xdr:rowOff>156821</xdr:rowOff>
    </xdr:to>
    <xdr:sp macro="" textlink="">
      <xdr:nvSpPr>
        <xdr:cNvPr id="8" name="Flèche droite 1">
          <a:extLst>
            <a:ext uri="{FF2B5EF4-FFF2-40B4-BE49-F238E27FC236}"/>
          </a:extLst>
        </xdr:cNvPr>
        <xdr:cNvSpPr/>
      </xdr:nvSpPr>
      <xdr:spPr>
        <a:xfrm rot="3792675">
          <a:off x="3956931" y="26017542"/>
          <a:ext cx="391739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595312</xdr:colOff>
      <xdr:row>151</xdr:row>
      <xdr:rowOff>247649</xdr:rowOff>
    </xdr:from>
    <xdr:to>
      <xdr:col>4</xdr:col>
      <xdr:colOff>107155</xdr:colOff>
      <xdr:row>155</xdr:row>
      <xdr:rowOff>83370</xdr:rowOff>
    </xdr:to>
    <xdr:sp macro="" textlink="">
      <xdr:nvSpPr>
        <xdr:cNvPr id="9" name="Arc 5">
          <a:extLst>
            <a:ext uri="{FF2B5EF4-FFF2-40B4-BE49-F238E27FC236}"/>
          </a:extLst>
        </xdr:cNvPr>
        <xdr:cNvSpPr/>
      </xdr:nvSpPr>
      <xdr:spPr>
        <a:xfrm rot="1546281">
          <a:off x="3529012" y="23602949"/>
          <a:ext cx="330993" cy="826321"/>
        </a:xfrm>
        <a:prstGeom prst="arc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37045</xdr:colOff>
      <xdr:row>176</xdr:row>
      <xdr:rowOff>47011</xdr:rowOff>
    </xdr:from>
    <xdr:to>
      <xdr:col>4</xdr:col>
      <xdr:colOff>463016</xdr:colOff>
      <xdr:row>181</xdr:row>
      <xdr:rowOff>12519</xdr:rowOff>
    </xdr:to>
    <xdr:sp macro="" textlink="">
      <xdr:nvSpPr>
        <xdr:cNvPr id="10" name="Arc 9">
          <a:extLst>
            <a:ext uri="{FF2B5EF4-FFF2-40B4-BE49-F238E27FC236}"/>
          </a:extLst>
        </xdr:cNvPr>
        <xdr:cNvSpPr/>
      </xdr:nvSpPr>
      <xdr:spPr>
        <a:xfrm rot="1546281">
          <a:off x="3789895" y="24640561"/>
          <a:ext cx="425971" cy="1203758"/>
        </a:xfrm>
        <a:prstGeom prst="arc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95250</xdr:colOff>
      <xdr:row>220</xdr:row>
      <xdr:rowOff>11905</xdr:rowOff>
    </xdr:from>
    <xdr:to>
      <xdr:col>0</xdr:col>
      <xdr:colOff>440531</xdr:colOff>
      <xdr:row>221</xdr:row>
      <xdr:rowOff>23810</xdr:rowOff>
    </xdr:to>
    <xdr:sp macro="" textlink="">
      <xdr:nvSpPr>
        <xdr:cNvPr id="11" name="Flèche droite 1">
          <a:extLst>
            <a:ext uri="{FF2B5EF4-FFF2-40B4-BE49-F238E27FC236}"/>
          </a:extLst>
        </xdr:cNvPr>
        <xdr:cNvSpPr/>
      </xdr:nvSpPr>
      <xdr:spPr>
        <a:xfrm>
          <a:off x="95250" y="32292130"/>
          <a:ext cx="345281" cy="25955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730250</xdr:colOff>
      <xdr:row>197</xdr:row>
      <xdr:rowOff>95250</xdr:rowOff>
    </xdr:from>
    <xdr:to>
      <xdr:col>5</xdr:col>
      <xdr:colOff>1444625</xdr:colOff>
      <xdr:row>203</xdr:row>
      <xdr:rowOff>95250</xdr:rowOff>
    </xdr:to>
    <xdr:sp macro="" textlink="">
      <xdr:nvSpPr>
        <xdr:cNvPr id="12" name="文字方塊 11"/>
        <xdr:cNvSpPr txBox="1"/>
      </xdr:nvSpPr>
      <xdr:spPr>
        <a:xfrm>
          <a:off x="3663950" y="28632150"/>
          <a:ext cx="2667000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前領深向下增加</a:t>
          </a:r>
          <a:r>
            <a:rPr lang="en-US" altLang="zh-TW" sz="2000" b="1"/>
            <a:t>1CM,</a:t>
          </a:r>
          <a:r>
            <a:rPr lang="en-US" altLang="zh-TW" sz="2000" b="1" baseline="0"/>
            <a:t> </a:t>
          </a:r>
          <a:r>
            <a:rPr lang="zh-TW" altLang="en-US" sz="2000" b="1" baseline="0"/>
            <a:t>避免前胸片積布</a:t>
          </a:r>
          <a:endParaRPr lang="zh-TW" altLang="en-US" sz="20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38100</xdr:colOff>
      <xdr:row>0</xdr:row>
      <xdr:rowOff>466725</xdr:rowOff>
    </xdr:to>
    <xdr:pic>
      <xdr:nvPicPr>
        <xdr:cNvPr id="3506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38100</xdr:rowOff>
    </xdr:from>
    <xdr:to>
      <xdr:col>9</xdr:col>
      <xdr:colOff>133350</xdr:colOff>
      <xdr:row>36</xdr:row>
      <xdr:rowOff>742950</xdr:rowOff>
    </xdr:to>
    <xdr:pic>
      <xdr:nvPicPr>
        <xdr:cNvPr id="3507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66825"/>
          <a:ext cx="915352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158750</xdr:colOff>
      <xdr:row>25</xdr:row>
      <xdr:rowOff>31750</xdr:rowOff>
    </xdr:from>
    <xdr:to>
      <xdr:col>1</xdr:col>
      <xdr:colOff>740833</xdr:colOff>
      <xdr:row>34</xdr:row>
      <xdr:rowOff>31750</xdr:rowOff>
    </xdr:to>
    <xdr:sp macro="" textlink="">
      <xdr:nvSpPr>
        <xdr:cNvPr id="4" name="文字方塊 3"/>
        <xdr:cNvSpPr txBox="1"/>
      </xdr:nvSpPr>
      <xdr:spPr>
        <a:xfrm>
          <a:off x="158750" y="4381500"/>
          <a:ext cx="1799166" cy="1333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下打橫結。手心面表布袋裏延伸至下襬，手背面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布距離下襬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4CM,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固定於手心面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.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973666</xdr:colOff>
      <xdr:row>17</xdr:row>
      <xdr:rowOff>84667</xdr:rowOff>
    </xdr:from>
    <xdr:to>
      <xdr:col>5</xdr:col>
      <xdr:colOff>1012158</xdr:colOff>
      <xdr:row>22</xdr:row>
      <xdr:rowOff>17387</xdr:rowOff>
    </xdr:to>
    <xdr:sp macro="" textlink="">
      <xdr:nvSpPr>
        <xdr:cNvPr id="5" name="文字方塊 4"/>
        <xdr:cNvSpPr txBox="1"/>
      </xdr:nvSpPr>
      <xdr:spPr>
        <a:xfrm>
          <a:off x="5323416" y="3249084"/>
          <a:ext cx="1234409" cy="6735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繡花背面需要封條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719667</xdr:colOff>
      <xdr:row>20</xdr:row>
      <xdr:rowOff>121707</xdr:rowOff>
    </xdr:from>
    <xdr:to>
      <xdr:col>1</xdr:col>
      <xdr:colOff>889001</xdr:colOff>
      <xdr:row>24</xdr:row>
      <xdr:rowOff>22223</xdr:rowOff>
    </xdr:to>
    <xdr:sp macro="" textlink="">
      <xdr:nvSpPr>
        <xdr:cNvPr id="6" name="文字方塊 5"/>
        <xdr:cNvSpPr txBox="1"/>
      </xdr:nvSpPr>
      <xdr:spPr>
        <a:xfrm>
          <a:off x="719667" y="3730624"/>
          <a:ext cx="1386417" cy="4931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繡花背面需要封條</a:t>
          </a:r>
        </a:p>
      </xdr:txBody>
    </xdr:sp>
    <xdr:clientData/>
  </xdr:twoCellAnchor>
  <xdr:twoCellAnchor>
    <xdr:from>
      <xdr:col>7</xdr:col>
      <xdr:colOff>63500</xdr:colOff>
      <xdr:row>36</xdr:row>
      <xdr:rowOff>386291</xdr:rowOff>
    </xdr:from>
    <xdr:to>
      <xdr:col>11</xdr:col>
      <xdr:colOff>243416</xdr:colOff>
      <xdr:row>36</xdr:row>
      <xdr:rowOff>719667</xdr:rowOff>
    </xdr:to>
    <xdr:sp macro="" textlink="">
      <xdr:nvSpPr>
        <xdr:cNvPr id="7" name="文字方塊 6"/>
        <xdr:cNvSpPr txBox="1"/>
      </xdr:nvSpPr>
      <xdr:spPr>
        <a:xfrm>
          <a:off x="6953250" y="6365874"/>
          <a:ext cx="3333749" cy="3333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後中開衩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頂端打一橫結。</a:t>
          </a:r>
        </a:p>
      </xdr:txBody>
    </xdr:sp>
    <xdr:clientData/>
  </xdr:twoCellAnchor>
  <xdr:twoCellAnchor>
    <xdr:from>
      <xdr:col>0</xdr:col>
      <xdr:colOff>613834</xdr:colOff>
      <xdr:row>36</xdr:row>
      <xdr:rowOff>370417</xdr:rowOff>
    </xdr:from>
    <xdr:to>
      <xdr:col>5</xdr:col>
      <xdr:colOff>166913</xdr:colOff>
      <xdr:row>36</xdr:row>
      <xdr:rowOff>755499</xdr:rowOff>
    </xdr:to>
    <xdr:sp macro="" textlink="">
      <xdr:nvSpPr>
        <xdr:cNvPr id="8" name="文字方塊 7"/>
        <xdr:cNvSpPr txBox="1"/>
      </xdr:nvSpPr>
      <xdr:spPr>
        <a:xfrm>
          <a:off x="613834" y="6350000"/>
          <a:ext cx="4389662" cy="385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下襬內貼表布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1",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壓單針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</a:p>
        <a:p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4</xdr:col>
      <xdr:colOff>1186393</xdr:colOff>
      <xdr:row>23</xdr:row>
      <xdr:rowOff>0</xdr:rowOff>
    </xdr:from>
    <xdr:to>
      <xdr:col>5</xdr:col>
      <xdr:colOff>825499</xdr:colOff>
      <xdr:row>36</xdr:row>
      <xdr:rowOff>74084</xdr:rowOff>
    </xdr:to>
    <xdr:sp macro="" textlink="">
      <xdr:nvSpPr>
        <xdr:cNvPr id="9" name="文字方塊 8"/>
        <xdr:cNvSpPr txBox="1"/>
      </xdr:nvSpPr>
      <xdr:spPr>
        <a:xfrm>
          <a:off x="5536143" y="4053417"/>
          <a:ext cx="835023" cy="2000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表布側袋蓋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左右兩側打橫結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袋蓋釘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彈簧壓釦。</a:t>
          </a:r>
        </a:p>
      </xdr:txBody>
    </xdr:sp>
    <xdr:clientData/>
  </xdr:twoCellAnchor>
  <xdr:twoCellAnchor>
    <xdr:from>
      <xdr:col>0</xdr:col>
      <xdr:colOff>0</xdr:colOff>
      <xdr:row>13</xdr:row>
      <xdr:rowOff>74079</xdr:rowOff>
    </xdr:from>
    <xdr:to>
      <xdr:col>2</xdr:col>
      <xdr:colOff>169333</xdr:colOff>
      <xdr:row>20</xdr:row>
      <xdr:rowOff>126999</xdr:rowOff>
    </xdr:to>
    <xdr:sp macro="" textlink="">
      <xdr:nvSpPr>
        <xdr:cNvPr id="10" name="文字方塊 9"/>
        <xdr:cNvSpPr txBox="1"/>
      </xdr:nvSpPr>
      <xdr:spPr>
        <a:xfrm>
          <a:off x="0" y="2645829"/>
          <a:ext cx="2635250" cy="109008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x2/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x1),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中間釘三組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底端兩側各打一直結。</a:t>
          </a:r>
        </a:p>
      </xdr:txBody>
    </xdr:sp>
    <xdr:clientData/>
  </xdr:twoCellAnchor>
  <xdr:twoCellAnchor>
    <xdr:from>
      <xdr:col>5</xdr:col>
      <xdr:colOff>587375</xdr:colOff>
      <xdr:row>36</xdr:row>
      <xdr:rowOff>209549</xdr:rowOff>
    </xdr:from>
    <xdr:to>
      <xdr:col>6</xdr:col>
      <xdr:colOff>653447</xdr:colOff>
      <xdr:row>36</xdr:row>
      <xdr:rowOff>600074</xdr:rowOff>
    </xdr:to>
    <xdr:sp macro="" textlink="">
      <xdr:nvSpPr>
        <xdr:cNvPr id="12" name="文字方塊 11"/>
        <xdr:cNvSpPr txBox="1"/>
      </xdr:nvSpPr>
      <xdr:spPr>
        <a:xfrm>
          <a:off x="5752042" y="6189132"/>
          <a:ext cx="1092655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9</xdr:col>
      <xdr:colOff>201082</xdr:colOff>
      <xdr:row>28</xdr:row>
      <xdr:rowOff>105831</xdr:rowOff>
    </xdr:from>
    <xdr:to>
      <xdr:col>11</xdr:col>
      <xdr:colOff>433916</xdr:colOff>
      <xdr:row>36</xdr:row>
      <xdr:rowOff>380998</xdr:rowOff>
    </xdr:to>
    <xdr:sp macro="" textlink="">
      <xdr:nvSpPr>
        <xdr:cNvPr id="13" name="文字方塊 12"/>
        <xdr:cNvSpPr txBox="1"/>
      </xdr:nvSpPr>
      <xdr:spPr>
        <a:xfrm>
          <a:off x="9895415" y="4900081"/>
          <a:ext cx="1291168" cy="146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壓臨邊單針袖口釘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彈簧壓釦上半套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。可調節袖口寬。</a:t>
          </a:r>
        </a:p>
      </xdr:txBody>
    </xdr:sp>
    <xdr:clientData/>
  </xdr:twoCellAnchor>
  <xdr:twoCellAnchor>
    <xdr:from>
      <xdr:col>6</xdr:col>
      <xdr:colOff>433916</xdr:colOff>
      <xdr:row>34</xdr:row>
      <xdr:rowOff>95250</xdr:rowOff>
    </xdr:from>
    <xdr:to>
      <xdr:col>6</xdr:col>
      <xdr:colOff>592667</xdr:colOff>
      <xdr:row>36</xdr:row>
      <xdr:rowOff>187932</xdr:rowOff>
    </xdr:to>
    <xdr:cxnSp macro="">
      <xdr:nvCxnSpPr>
        <xdr:cNvPr id="14" name="直線接點 13"/>
        <xdr:cNvCxnSpPr/>
      </xdr:nvCxnSpPr>
      <xdr:spPr>
        <a:xfrm flipV="1">
          <a:off x="7006166" y="5778500"/>
          <a:ext cx="158751" cy="38901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772583</xdr:colOff>
      <xdr:row>4</xdr:row>
      <xdr:rowOff>42333</xdr:rowOff>
    </xdr:from>
    <xdr:to>
      <xdr:col>8</xdr:col>
      <xdr:colOff>994833</xdr:colOff>
      <xdr:row>11</xdr:row>
      <xdr:rowOff>42333</xdr:rowOff>
    </xdr:to>
    <xdr:sp macro="" textlink="">
      <xdr:nvSpPr>
        <xdr:cNvPr id="16" name="文字方塊 15"/>
        <xdr:cNvSpPr txBox="1"/>
      </xdr:nvSpPr>
      <xdr:spPr>
        <a:xfrm>
          <a:off x="6318250" y="1280583"/>
          <a:ext cx="3175000" cy="1037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雙層表布胸袋蓋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Logo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彈簧壓釦上半套。雙層表布胸袋唇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中間壓三道裝飾壓線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頂端左右兩側各打一橫結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釘彈簧壓釦下半套。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297389</xdr:colOff>
      <xdr:row>3</xdr:row>
      <xdr:rowOff>205318</xdr:rowOff>
    </xdr:from>
    <xdr:to>
      <xdr:col>4</xdr:col>
      <xdr:colOff>362099</xdr:colOff>
      <xdr:row>14</xdr:row>
      <xdr:rowOff>101083</xdr:rowOff>
    </xdr:to>
    <xdr:sp macro="" textlink="">
      <xdr:nvSpPr>
        <xdr:cNvPr id="17" name="文字方塊 79"/>
        <xdr:cNvSpPr txBox="1"/>
      </xdr:nvSpPr>
      <xdr:spPr bwMode="auto">
        <a:xfrm>
          <a:off x="2763306" y="1210735"/>
          <a:ext cx="1948543" cy="1610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右帽前絆各釘兩組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 彈簧壓釦上半套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面釦隱藏。表布領前蓋片壓臨邊單針。領子釘兩組下半套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可與帽釦合。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8</xdr:col>
      <xdr:colOff>445552</xdr:colOff>
      <xdr:row>8</xdr:row>
      <xdr:rowOff>110069</xdr:rowOff>
    </xdr:from>
    <xdr:to>
      <xdr:col>11</xdr:col>
      <xdr:colOff>503156</xdr:colOff>
      <xdr:row>16</xdr:row>
      <xdr:rowOff>116420</xdr:rowOff>
    </xdr:to>
    <xdr:sp macro="" textlink="">
      <xdr:nvSpPr>
        <xdr:cNvPr id="18" name="文字方塊 79"/>
        <xdr:cNvSpPr txBox="1"/>
      </xdr:nvSpPr>
      <xdr:spPr bwMode="auto">
        <a:xfrm>
          <a:off x="8943969" y="1940986"/>
          <a:ext cx="2311854" cy="1191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外領蓋片內釘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外領圍夾車布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領布條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W:3cm,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彈簧釦下半套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外領蓋片扣合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254002</xdr:colOff>
      <xdr:row>4</xdr:row>
      <xdr:rowOff>10584</xdr:rowOff>
    </xdr:from>
    <xdr:to>
      <xdr:col>1</xdr:col>
      <xdr:colOff>624419</xdr:colOff>
      <xdr:row>11</xdr:row>
      <xdr:rowOff>95250</xdr:rowOff>
    </xdr:to>
    <xdr:sp macro="" textlink="">
      <xdr:nvSpPr>
        <xdr:cNvPr id="20" name="文字方塊 79"/>
        <xdr:cNvSpPr txBox="1"/>
      </xdr:nvSpPr>
      <xdr:spPr bwMode="auto">
        <a:xfrm>
          <a:off x="254002" y="1248834"/>
          <a:ext cx="1587500" cy="11218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可與領布條扣合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4</xdr:col>
      <xdr:colOff>751417</xdr:colOff>
      <xdr:row>15</xdr:row>
      <xdr:rowOff>63501</xdr:rowOff>
    </xdr:from>
    <xdr:to>
      <xdr:col>5</xdr:col>
      <xdr:colOff>659282</xdr:colOff>
      <xdr:row>17</xdr:row>
      <xdr:rowOff>114972</xdr:rowOff>
    </xdr:to>
    <xdr:sp macro="" textlink="">
      <xdr:nvSpPr>
        <xdr:cNvPr id="21" name="文字方塊 20"/>
        <xdr:cNvSpPr txBox="1"/>
      </xdr:nvSpPr>
      <xdr:spPr>
        <a:xfrm>
          <a:off x="5101167" y="2931584"/>
          <a:ext cx="1103782" cy="3478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</a:p>
      </xdr:txBody>
    </xdr:sp>
    <xdr:clientData/>
  </xdr:twoCellAnchor>
  <xdr:twoCellAnchor>
    <xdr:from>
      <xdr:col>4</xdr:col>
      <xdr:colOff>395816</xdr:colOff>
      <xdr:row>17</xdr:row>
      <xdr:rowOff>84666</xdr:rowOff>
    </xdr:from>
    <xdr:to>
      <xdr:col>4</xdr:col>
      <xdr:colOff>825500</xdr:colOff>
      <xdr:row>19</xdr:row>
      <xdr:rowOff>139249</xdr:rowOff>
    </xdr:to>
    <xdr:cxnSp macro="">
      <xdr:nvCxnSpPr>
        <xdr:cNvPr id="22" name="直線接點 21"/>
        <xdr:cNvCxnSpPr/>
      </xdr:nvCxnSpPr>
      <xdr:spPr>
        <a:xfrm flipV="1">
          <a:off x="4745566" y="3249083"/>
          <a:ext cx="429684" cy="35091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17</xdr:row>
      <xdr:rowOff>74083</xdr:rowOff>
    </xdr:from>
    <xdr:to>
      <xdr:col>4</xdr:col>
      <xdr:colOff>825500</xdr:colOff>
      <xdr:row>27</xdr:row>
      <xdr:rowOff>16483</xdr:rowOff>
    </xdr:to>
    <xdr:cxnSp macro="">
      <xdr:nvCxnSpPr>
        <xdr:cNvPr id="24" name="直線接點 23"/>
        <xdr:cNvCxnSpPr/>
      </xdr:nvCxnSpPr>
      <xdr:spPr>
        <a:xfrm flipV="1">
          <a:off x="4368800" y="3238500"/>
          <a:ext cx="806450" cy="14240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656167</xdr:colOff>
      <xdr:row>17</xdr:row>
      <xdr:rowOff>52917</xdr:rowOff>
    </xdr:from>
    <xdr:to>
      <xdr:col>4</xdr:col>
      <xdr:colOff>836083</xdr:colOff>
      <xdr:row>33</xdr:row>
      <xdr:rowOff>21167</xdr:rowOff>
    </xdr:to>
    <xdr:cxnSp macro="">
      <xdr:nvCxnSpPr>
        <xdr:cNvPr id="26" name="直線接點 25"/>
        <xdr:cNvCxnSpPr/>
      </xdr:nvCxnSpPr>
      <xdr:spPr>
        <a:xfrm flipV="1">
          <a:off x="5005917" y="3217334"/>
          <a:ext cx="179916" cy="233891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211667</xdr:colOff>
      <xdr:row>17</xdr:row>
      <xdr:rowOff>31751</xdr:rowOff>
    </xdr:from>
    <xdr:to>
      <xdr:col>4</xdr:col>
      <xdr:colOff>857250</xdr:colOff>
      <xdr:row>28</xdr:row>
      <xdr:rowOff>137583</xdr:rowOff>
    </xdr:to>
    <xdr:cxnSp macro="">
      <xdr:nvCxnSpPr>
        <xdr:cNvPr id="29" name="直線接點 28"/>
        <xdr:cNvCxnSpPr/>
      </xdr:nvCxnSpPr>
      <xdr:spPr>
        <a:xfrm flipV="1">
          <a:off x="4561417" y="3196168"/>
          <a:ext cx="645583" cy="17356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138637</xdr:colOff>
      <xdr:row>19</xdr:row>
      <xdr:rowOff>141817</xdr:rowOff>
    </xdr:from>
    <xdr:to>
      <xdr:col>11</xdr:col>
      <xdr:colOff>184085</xdr:colOff>
      <xdr:row>22</xdr:row>
      <xdr:rowOff>45122</xdr:rowOff>
    </xdr:to>
    <xdr:sp macro="" textlink="">
      <xdr:nvSpPr>
        <xdr:cNvPr id="32" name="文字方塊 31"/>
        <xdr:cNvSpPr txBox="1"/>
      </xdr:nvSpPr>
      <xdr:spPr>
        <a:xfrm>
          <a:off x="9832970" y="3602567"/>
          <a:ext cx="1103782" cy="3478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</a:p>
      </xdr:txBody>
    </xdr:sp>
    <xdr:clientData/>
  </xdr:twoCellAnchor>
  <xdr:twoCellAnchor>
    <xdr:from>
      <xdr:col>8</xdr:col>
      <xdr:colOff>518583</xdr:colOff>
      <xdr:row>17</xdr:row>
      <xdr:rowOff>0</xdr:rowOff>
    </xdr:from>
    <xdr:to>
      <xdr:col>9</xdr:col>
      <xdr:colOff>138637</xdr:colOff>
      <xdr:row>21</xdr:row>
      <xdr:rowOff>19387</xdr:rowOff>
    </xdr:to>
    <xdr:cxnSp macro="">
      <xdr:nvCxnSpPr>
        <xdr:cNvPr id="33" name="直線接點 32"/>
        <xdr:cNvCxnSpPr>
          <a:endCxn id="32" idx="1"/>
        </xdr:cNvCxnSpPr>
      </xdr:nvCxnSpPr>
      <xdr:spPr>
        <a:xfrm>
          <a:off x="9017000" y="3164417"/>
          <a:ext cx="815970" cy="6120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508000</xdr:colOff>
      <xdr:row>21</xdr:row>
      <xdr:rowOff>19387</xdr:rowOff>
    </xdr:from>
    <xdr:to>
      <xdr:col>9</xdr:col>
      <xdr:colOff>138637</xdr:colOff>
      <xdr:row>22</xdr:row>
      <xdr:rowOff>21167</xdr:rowOff>
    </xdr:to>
    <xdr:cxnSp macro="">
      <xdr:nvCxnSpPr>
        <xdr:cNvPr id="36" name="直線接點 35"/>
        <xdr:cNvCxnSpPr>
          <a:endCxn id="32" idx="1"/>
        </xdr:cNvCxnSpPr>
      </xdr:nvCxnSpPr>
      <xdr:spPr>
        <a:xfrm flipV="1">
          <a:off x="9006417" y="3776470"/>
          <a:ext cx="826553" cy="14994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603250</xdr:colOff>
      <xdr:row>20</xdr:row>
      <xdr:rowOff>105833</xdr:rowOff>
    </xdr:from>
    <xdr:to>
      <xdr:col>9</xdr:col>
      <xdr:colOff>116417</xdr:colOff>
      <xdr:row>21</xdr:row>
      <xdr:rowOff>10584</xdr:rowOff>
    </xdr:to>
    <xdr:cxnSp macro="">
      <xdr:nvCxnSpPr>
        <xdr:cNvPr id="39" name="直線接點 38"/>
        <xdr:cNvCxnSpPr/>
      </xdr:nvCxnSpPr>
      <xdr:spPr>
        <a:xfrm>
          <a:off x="8202083" y="3714750"/>
          <a:ext cx="1608667" cy="5291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910166</xdr:colOff>
      <xdr:row>21</xdr:row>
      <xdr:rowOff>21167</xdr:rowOff>
    </xdr:from>
    <xdr:to>
      <xdr:col>9</xdr:col>
      <xdr:colOff>95250</xdr:colOff>
      <xdr:row>24</xdr:row>
      <xdr:rowOff>21167</xdr:rowOff>
    </xdr:to>
    <xdr:cxnSp macro="">
      <xdr:nvCxnSpPr>
        <xdr:cNvPr id="43" name="直線接點 42"/>
        <xdr:cNvCxnSpPr/>
      </xdr:nvCxnSpPr>
      <xdr:spPr>
        <a:xfrm flipV="1">
          <a:off x="9408583" y="3778250"/>
          <a:ext cx="381000" cy="4445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228600</xdr:colOff>
      <xdr:row>0</xdr:row>
      <xdr:rowOff>466725</xdr:rowOff>
    </xdr:to>
    <xdr:pic>
      <xdr:nvPicPr>
        <xdr:cNvPr id="450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4</xdr:row>
      <xdr:rowOff>76200</xdr:rowOff>
    </xdr:from>
    <xdr:to>
      <xdr:col>11</xdr:col>
      <xdr:colOff>247650</xdr:colOff>
      <xdr:row>40</xdr:row>
      <xdr:rowOff>809625</xdr:rowOff>
    </xdr:to>
    <xdr:pic>
      <xdr:nvPicPr>
        <xdr:cNvPr id="4503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304925"/>
          <a:ext cx="10067925" cy="601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190500</xdr:colOff>
      <xdr:row>4</xdr:row>
      <xdr:rowOff>108858</xdr:rowOff>
    </xdr:from>
    <xdr:to>
      <xdr:col>11</xdr:col>
      <xdr:colOff>816428</xdr:colOff>
      <xdr:row>13</xdr:row>
      <xdr:rowOff>27215</xdr:rowOff>
    </xdr:to>
    <xdr:sp macro="" textlink="">
      <xdr:nvSpPr>
        <xdr:cNvPr id="4" name="文字方塊 3"/>
        <xdr:cNvSpPr txBox="1"/>
      </xdr:nvSpPr>
      <xdr:spPr>
        <a:xfrm>
          <a:off x="10028464" y="1347108"/>
          <a:ext cx="1156607" cy="13743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lnSpc>
              <a:spcPts val="13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由穿者左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右側各兩顆雞眼穿出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入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</xdr:col>
      <xdr:colOff>1238250</xdr:colOff>
      <xdr:row>6</xdr:row>
      <xdr:rowOff>27215</xdr:rowOff>
    </xdr:from>
    <xdr:to>
      <xdr:col>2</xdr:col>
      <xdr:colOff>489858</xdr:colOff>
      <xdr:row>7</xdr:row>
      <xdr:rowOff>136072</xdr:rowOff>
    </xdr:to>
    <xdr:sp macro="" textlink="">
      <xdr:nvSpPr>
        <xdr:cNvPr id="5" name="文字方塊 4"/>
        <xdr:cNvSpPr txBox="1"/>
      </xdr:nvSpPr>
      <xdr:spPr>
        <a:xfrm>
          <a:off x="2245179" y="1673679"/>
          <a:ext cx="585108" cy="25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1213758</xdr:colOff>
      <xdr:row>7</xdr:row>
      <xdr:rowOff>138792</xdr:rowOff>
    </xdr:from>
    <xdr:to>
      <xdr:col>3</xdr:col>
      <xdr:colOff>27215</xdr:colOff>
      <xdr:row>10</xdr:row>
      <xdr:rowOff>40820</xdr:rowOff>
    </xdr:to>
    <xdr:sp macro="" textlink="">
      <xdr:nvSpPr>
        <xdr:cNvPr id="6" name="文字方塊 5"/>
        <xdr:cNvSpPr txBox="1"/>
      </xdr:nvSpPr>
      <xdr:spPr>
        <a:xfrm>
          <a:off x="2220687" y="1934935"/>
          <a:ext cx="827314" cy="3510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表布背面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455083</xdr:colOff>
      <xdr:row>9</xdr:row>
      <xdr:rowOff>95250</xdr:rowOff>
    </xdr:from>
    <xdr:to>
      <xdr:col>4</xdr:col>
      <xdr:colOff>24804</xdr:colOff>
      <xdr:row>12</xdr:row>
      <xdr:rowOff>47776</xdr:rowOff>
    </xdr:to>
    <xdr:sp macro="" textlink="">
      <xdr:nvSpPr>
        <xdr:cNvPr id="7" name="文字方塊 6"/>
        <xdr:cNvSpPr txBox="1"/>
      </xdr:nvSpPr>
      <xdr:spPr>
        <a:xfrm>
          <a:off x="2794000" y="2201333"/>
          <a:ext cx="1178387" cy="39702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表布內領掛耳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25854</xdr:colOff>
      <xdr:row>13</xdr:row>
      <xdr:rowOff>111576</xdr:rowOff>
    </xdr:from>
    <xdr:to>
      <xdr:col>1</xdr:col>
      <xdr:colOff>50006</xdr:colOff>
      <xdr:row>20</xdr:row>
      <xdr:rowOff>63951</xdr:rowOff>
    </xdr:to>
    <xdr:sp macro="" textlink="">
      <xdr:nvSpPr>
        <xdr:cNvPr id="8" name="文字方塊 7"/>
        <xdr:cNvSpPr txBox="1"/>
      </xdr:nvSpPr>
      <xdr:spPr>
        <a:xfrm>
          <a:off x="25854" y="2805790"/>
          <a:ext cx="1031081" cy="1000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穿者右側短版表布內擋風片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W:3CM,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0</xdr:col>
      <xdr:colOff>134711</xdr:colOff>
      <xdr:row>40</xdr:row>
      <xdr:rowOff>502103</xdr:rowOff>
    </xdr:from>
    <xdr:to>
      <xdr:col>3</xdr:col>
      <xdr:colOff>298450</xdr:colOff>
      <xdr:row>40</xdr:row>
      <xdr:rowOff>841979</xdr:rowOff>
    </xdr:to>
    <xdr:sp macro="" textlink="">
      <xdr:nvSpPr>
        <xdr:cNvPr id="9" name="文字方塊 8"/>
        <xdr:cNvSpPr txBox="1"/>
      </xdr:nvSpPr>
      <xdr:spPr>
        <a:xfrm>
          <a:off x="134711" y="7237639"/>
          <a:ext cx="3184525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表布下襬內貼高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壓單針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991962</xdr:colOff>
      <xdr:row>40</xdr:row>
      <xdr:rowOff>257174</xdr:rowOff>
    </xdr:from>
    <xdr:to>
      <xdr:col>7</xdr:col>
      <xdr:colOff>254340</xdr:colOff>
      <xdr:row>40</xdr:row>
      <xdr:rowOff>881589</xdr:rowOff>
    </xdr:to>
    <xdr:sp macro="" textlink="">
      <xdr:nvSpPr>
        <xdr:cNvPr id="10" name="文字方塊 9"/>
        <xdr:cNvSpPr txBox="1"/>
      </xdr:nvSpPr>
      <xdr:spPr>
        <a:xfrm>
          <a:off x="4938033" y="6992710"/>
          <a:ext cx="2528093" cy="624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表布內門襟拉鍊蓋片寬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可與內夾克拉合。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11</xdr:col>
      <xdr:colOff>105834</xdr:colOff>
      <xdr:row>25</xdr:row>
      <xdr:rowOff>109008</xdr:rowOff>
    </xdr:from>
    <xdr:to>
      <xdr:col>11</xdr:col>
      <xdr:colOff>1248834</xdr:colOff>
      <xdr:row>31</xdr:row>
      <xdr:rowOff>137584</xdr:rowOff>
    </xdr:to>
    <xdr:sp macro="" textlink="">
      <xdr:nvSpPr>
        <xdr:cNvPr id="11" name="文字方塊 63"/>
        <xdr:cNvSpPr txBox="1"/>
      </xdr:nvSpPr>
      <xdr:spPr bwMode="auto">
        <a:xfrm>
          <a:off x="10456334" y="4585758"/>
          <a:ext cx="1143000" cy="917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H:6CM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11</xdr:col>
      <xdr:colOff>275167</xdr:colOff>
      <xdr:row>32</xdr:row>
      <xdr:rowOff>31750</xdr:rowOff>
    </xdr:from>
    <xdr:to>
      <xdr:col>11</xdr:col>
      <xdr:colOff>1809750</xdr:colOff>
      <xdr:row>40</xdr:row>
      <xdr:rowOff>836083</xdr:rowOff>
    </xdr:to>
    <xdr:sp macro="" textlink="">
      <xdr:nvSpPr>
        <xdr:cNvPr id="12" name="文字方塊 11"/>
        <xdr:cNvSpPr txBox="1"/>
      </xdr:nvSpPr>
      <xdr:spPr bwMode="auto">
        <a:xfrm>
          <a:off x="10625667" y="5545667"/>
          <a:ext cx="1534583" cy="1989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>
            <a:lnSpc>
              <a:spcPts val="1400"/>
            </a:lnSpc>
          </a:pP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624416</xdr:colOff>
      <xdr:row>4</xdr:row>
      <xdr:rowOff>84667</xdr:rowOff>
    </xdr:from>
    <xdr:to>
      <xdr:col>4</xdr:col>
      <xdr:colOff>825499</xdr:colOff>
      <xdr:row>6</xdr:row>
      <xdr:rowOff>116417</xdr:rowOff>
    </xdr:to>
    <xdr:sp macro="" textlink="">
      <xdr:nvSpPr>
        <xdr:cNvPr id="13" name="文字方塊 12"/>
        <xdr:cNvSpPr txBox="1"/>
      </xdr:nvSpPr>
      <xdr:spPr>
        <a:xfrm>
          <a:off x="2963333" y="1322917"/>
          <a:ext cx="1809749" cy="455083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2000" b="1" u="sng">
              <a:latin typeface="+mn-ea"/>
              <a:ea typeface="+mn-ea"/>
            </a:rPr>
            <a:t>※</a:t>
          </a:r>
          <a:r>
            <a:rPr lang="zh-TW" altLang="en-US" sz="2000" b="1" u="sng">
              <a:latin typeface="+mn-ea"/>
              <a:ea typeface="+mn-ea"/>
            </a:rPr>
            <a:t>全封條</a:t>
          </a:r>
          <a:endParaRPr lang="en-US" altLang="zh-TW" sz="2000" b="1" u="sng"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458257</xdr:colOff>
      <xdr:row>7</xdr:row>
      <xdr:rowOff>56092</xdr:rowOff>
    </xdr:from>
    <xdr:to>
      <xdr:col>7</xdr:col>
      <xdr:colOff>380999</xdr:colOff>
      <xdr:row>11</xdr:row>
      <xdr:rowOff>0</xdr:rowOff>
    </xdr:to>
    <xdr:sp macro="" textlink="">
      <xdr:nvSpPr>
        <xdr:cNvPr id="15" name="文字方塊 14"/>
        <xdr:cNvSpPr txBox="1"/>
      </xdr:nvSpPr>
      <xdr:spPr>
        <a:xfrm>
          <a:off x="5601757" y="1865842"/>
          <a:ext cx="1975909" cy="536575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側袋手心面表布          袋袋手背面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 DW187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973666</xdr:colOff>
      <xdr:row>26</xdr:row>
      <xdr:rowOff>21166</xdr:rowOff>
    </xdr:from>
    <xdr:to>
      <xdr:col>7</xdr:col>
      <xdr:colOff>264584</xdr:colOff>
      <xdr:row>30</xdr:row>
      <xdr:rowOff>10583</xdr:rowOff>
    </xdr:to>
    <xdr:sp macro="" textlink="">
      <xdr:nvSpPr>
        <xdr:cNvPr id="17" name="文字方塊 16"/>
        <xdr:cNvSpPr txBox="1"/>
      </xdr:nvSpPr>
      <xdr:spPr>
        <a:xfrm>
          <a:off x="6117166" y="4646083"/>
          <a:ext cx="1344085" cy="582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主標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尺寸標車於穿者左袋裡背面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581025</xdr:colOff>
      <xdr:row>7</xdr:row>
      <xdr:rowOff>76200</xdr:rowOff>
    </xdr:from>
    <xdr:to>
      <xdr:col>5</xdr:col>
      <xdr:colOff>285750</xdr:colOff>
      <xdr:row>11</xdr:row>
      <xdr:rowOff>114300</xdr:rowOff>
    </xdr:to>
    <xdr:grpSp>
      <xdr:nvGrpSpPr>
        <xdr:cNvPr id="4516" name="群組 22"/>
        <xdr:cNvGrpSpPr>
          <a:grpSpLocks/>
        </xdr:cNvGrpSpPr>
      </xdr:nvGrpSpPr>
      <xdr:grpSpPr bwMode="auto">
        <a:xfrm>
          <a:off x="3600450" y="1866900"/>
          <a:ext cx="1828800" cy="609600"/>
          <a:chOff x="8782051" y="3028950"/>
          <a:chExt cx="2560109" cy="760942"/>
        </a:xfrm>
      </xdr:grpSpPr>
      <xdr:grpSp>
        <xdr:nvGrpSpPr>
          <xdr:cNvPr id="39" name="群組 2"/>
          <xdr:cNvGrpSpPr>
            <a:grpSpLocks/>
          </xdr:cNvGrpSpPr>
        </xdr:nvGrpSpPr>
        <xdr:grpSpPr bwMode="auto">
          <a:xfrm>
            <a:off x="8782051" y="3028950"/>
            <a:ext cx="2560109" cy="760942"/>
            <a:chOff x="114301" y="676276"/>
            <a:chExt cx="2743201" cy="866775"/>
          </a:xfrm>
          <a:solidFill>
            <a:schemeClr val="lt1"/>
          </a:solidFill>
        </xdr:grpSpPr>
        <xdr:grpSp>
          <xdr:nvGrpSpPr>
            <xdr:cNvPr id="38" name="群組 59"/>
            <xdr:cNvGrpSpPr>
              <a:grpSpLocks/>
            </xdr:cNvGrpSpPr>
          </xdr:nvGrpSpPr>
          <xdr:grpSpPr bwMode="auto">
            <a:xfrm>
              <a:off x="471489" y="920056"/>
              <a:ext cx="2114551" cy="622995"/>
              <a:chOff x="1066800" y="666750"/>
              <a:chExt cx="2581275" cy="809625"/>
            </a:xfrm>
            <a:grpFill/>
          </xdr:grpSpPr>
          <xdr:sp macro="" textlink="">
            <xdr:nvSpPr>
              <xdr:cNvPr id="23" name="Line 82"/>
              <xdr:cNvSpPr>
                <a:spLocks noChangeShapeType="1"/>
              </xdr:cNvSpPr>
            </xdr:nvSpPr>
            <xdr:spPr bwMode="auto">
              <a:xfrm>
                <a:off x="1066800" y="1053962"/>
                <a:ext cx="2371982" cy="0"/>
              </a:xfrm>
              <a:prstGeom prst="line">
                <a:avLst/>
              </a:prstGeom>
              <a:grpFill/>
              <a:ln w="19050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4" name="Line 84"/>
              <xdr:cNvSpPr>
                <a:spLocks noChangeShapeType="1"/>
              </xdr:cNvSpPr>
            </xdr:nvSpPr>
            <xdr:spPr bwMode="auto">
              <a:xfrm>
                <a:off x="1520267" y="983560"/>
                <a:ext cx="1360402" cy="0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5" name="Line 85"/>
              <xdr:cNvSpPr>
                <a:spLocks noChangeShapeType="1"/>
              </xdr:cNvSpPr>
            </xdr:nvSpPr>
            <xdr:spPr bwMode="auto">
              <a:xfrm flipH="1">
                <a:off x="2967874" y="1053962"/>
                <a:ext cx="17441" cy="246408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6" name="Text Box 86"/>
              <xdr:cNvSpPr txBox="1">
                <a:spLocks noChangeArrowheads="1"/>
              </xdr:cNvSpPr>
            </xdr:nvSpPr>
            <xdr:spPr bwMode="auto">
              <a:xfrm>
                <a:off x="3020197" y="1053962"/>
                <a:ext cx="627878" cy="404813"/>
              </a:xfrm>
              <a:prstGeom prst="rect">
                <a:avLst/>
              </a:pr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1cm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  <xdr:sp macro="" textlink="">
            <xdr:nvSpPr>
              <xdr:cNvPr id="27" name="Line 87"/>
              <xdr:cNvSpPr>
                <a:spLocks noChangeShapeType="1"/>
              </xdr:cNvSpPr>
            </xdr:nvSpPr>
            <xdr:spPr bwMode="auto">
              <a:xfrm>
                <a:off x="1555149" y="1265168"/>
                <a:ext cx="1325520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8" name="Line 88"/>
              <xdr:cNvSpPr>
                <a:spLocks noChangeShapeType="1"/>
              </xdr:cNvSpPr>
            </xdr:nvSpPr>
            <xdr:spPr bwMode="auto">
              <a:xfrm flipH="1" flipV="1">
                <a:off x="1537708" y="1053962"/>
                <a:ext cx="17441" cy="228807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9" name="Line 89"/>
              <xdr:cNvSpPr>
                <a:spLocks noChangeShapeType="1"/>
              </xdr:cNvSpPr>
            </xdr:nvSpPr>
            <xdr:spPr bwMode="auto">
              <a:xfrm flipV="1">
                <a:off x="2880669" y="1036361"/>
                <a:ext cx="0" cy="211207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0" name="Line 90"/>
              <xdr:cNvSpPr>
                <a:spLocks noChangeShapeType="1"/>
              </xdr:cNvSpPr>
            </xdr:nvSpPr>
            <xdr:spPr bwMode="auto">
              <a:xfrm>
                <a:off x="1781883" y="1053962"/>
                <a:ext cx="0" cy="19360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1" name="Line 91"/>
              <xdr:cNvSpPr>
                <a:spLocks noChangeShapeType="1"/>
              </xdr:cNvSpPr>
            </xdr:nvSpPr>
            <xdr:spPr bwMode="auto">
              <a:xfrm>
                <a:off x="2636494" y="1053962"/>
                <a:ext cx="0" cy="211207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2" name="Line 92"/>
              <xdr:cNvSpPr>
                <a:spLocks noChangeShapeType="1"/>
              </xdr:cNvSpPr>
            </xdr:nvSpPr>
            <xdr:spPr bwMode="auto">
              <a:xfrm>
                <a:off x="1712119" y="1458774"/>
                <a:ext cx="994140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3" name="Line 93"/>
              <xdr:cNvSpPr>
                <a:spLocks noChangeShapeType="1"/>
              </xdr:cNvSpPr>
            </xdr:nvSpPr>
            <xdr:spPr bwMode="auto">
              <a:xfrm flipV="1">
                <a:off x="2706258" y="1265168"/>
                <a:ext cx="174410" cy="19360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4" name="Line 94"/>
              <xdr:cNvSpPr>
                <a:spLocks noChangeShapeType="1"/>
              </xdr:cNvSpPr>
            </xdr:nvSpPr>
            <xdr:spPr bwMode="auto">
              <a:xfrm>
                <a:off x="1537708" y="1265168"/>
                <a:ext cx="174410" cy="211207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35" name="Text Box 86"/>
              <xdr:cNvSpPr txBox="1">
                <a:spLocks noChangeArrowheads="1"/>
              </xdr:cNvSpPr>
            </xdr:nvSpPr>
            <xdr:spPr bwMode="auto">
              <a:xfrm>
                <a:off x="2060940" y="666750"/>
                <a:ext cx="645319" cy="246408"/>
              </a:xfrm>
              <a:prstGeom prst="rect">
                <a:avLst/>
              </a:pr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en-US" altLang="zh-TW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6</a:t>
                </a: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</xdr:grpSp>
        <xdr:sp macro="" textlink="">
          <xdr:nvSpPr>
            <xdr:cNvPr id="22" name="文字方塊 67"/>
            <xdr:cNvSpPr txBox="1">
              <a:spLocks noChangeArrowheads="1"/>
            </xdr:cNvSpPr>
          </xdr:nvSpPr>
          <xdr:spPr bwMode="auto">
            <a:xfrm>
              <a:off x="114301" y="676276"/>
              <a:ext cx="2743201" cy="514648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91440" tIns="45720" rIns="91440" bIns="45720" anchor="t"/>
            <a:lstStyle/>
            <a:p>
              <a:pPr algn="l" rtl="0">
                <a:lnSpc>
                  <a:spcPts val="13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☆後領中有一本布掛耳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,</a:t>
              </a:r>
            </a:p>
            <a:p>
              <a:pPr algn="l" rtl="0">
                <a:lnSpc>
                  <a:spcPts val="11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完成尺寸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: </a:t>
              </a:r>
              <a:endParaRPr lang="zh-TW" altLang="en-US" sz="1200"/>
            </a:p>
          </xdr:txBody>
        </xdr:sp>
      </xdr:grpSp>
      <xdr:sp macro="" textlink="">
        <xdr:nvSpPr>
          <xdr:cNvPr id="4518" name="Line 84"/>
          <xdr:cNvSpPr>
            <a:spLocks noChangeShapeType="1"/>
          </xdr:cNvSpPr>
        </xdr:nvSpPr>
        <xdr:spPr bwMode="auto">
          <a:xfrm>
            <a:off x="9410700" y="3444464"/>
            <a:ext cx="1110102" cy="0"/>
          </a:xfrm>
          <a:prstGeom prst="line">
            <a:avLst/>
          </a:prstGeom>
          <a:noFill/>
          <a:ln w="19050">
            <a:solidFill>
              <a:srgbClr val="C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" name="Text Box 86"/>
          <xdr:cNvSpPr txBox="1">
            <a:spLocks noChangeArrowheads="1"/>
          </xdr:cNvSpPr>
        </xdr:nvSpPr>
        <xdr:spPr bwMode="auto">
          <a:xfrm>
            <a:off x="9848763" y="3195406"/>
            <a:ext cx="520022" cy="2140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36576" tIns="27432" rIns="0" bIns="0" anchor="t"/>
          <a:lstStyle/>
          <a:p>
            <a:pPr algn="l" rtl="0">
              <a:defRPr sz="1000"/>
            </a:pPr>
            <a:r>
              <a:rPr lang="en-US" altLang="zh-TW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6</a:t>
            </a:r>
            <a:r>
              <a:rPr lang="zh-TW" altLang="en-US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cm</a:t>
            </a:r>
            <a:endParaRPr lang="zh-TW" altLang="en-US">
              <a:solidFill>
                <a:srgbClr val="C00000"/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6567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4</xdr:row>
      <xdr:rowOff>133350</xdr:rowOff>
    </xdr:from>
    <xdr:to>
      <xdr:col>11</xdr:col>
      <xdr:colOff>276225</xdr:colOff>
      <xdr:row>35</xdr:row>
      <xdr:rowOff>228600</xdr:rowOff>
    </xdr:to>
    <xdr:pic>
      <xdr:nvPicPr>
        <xdr:cNvPr id="6568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362075"/>
          <a:ext cx="1000125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337457</xdr:colOff>
      <xdr:row>33</xdr:row>
      <xdr:rowOff>85725</xdr:rowOff>
    </xdr:from>
    <xdr:to>
      <xdr:col>6</xdr:col>
      <xdr:colOff>620145</xdr:colOff>
      <xdr:row>35</xdr:row>
      <xdr:rowOff>333686</xdr:rowOff>
    </xdr:to>
    <xdr:sp macro="" textlink="">
      <xdr:nvSpPr>
        <xdr:cNvPr id="5" name="文字方塊 4"/>
        <xdr:cNvSpPr txBox="1"/>
      </xdr:nvSpPr>
      <xdr:spPr>
        <a:xfrm>
          <a:off x="5004707" y="5664654"/>
          <a:ext cx="1316831" cy="5473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車織帶掛耳。</a:t>
          </a:r>
        </a:p>
      </xdr:txBody>
    </xdr:sp>
    <xdr:clientData/>
  </xdr:twoCellAnchor>
  <xdr:twoCellAnchor>
    <xdr:from>
      <xdr:col>9</xdr:col>
      <xdr:colOff>133349</xdr:colOff>
      <xdr:row>8</xdr:row>
      <xdr:rowOff>44904</xdr:rowOff>
    </xdr:from>
    <xdr:to>
      <xdr:col>11</xdr:col>
      <xdr:colOff>493598</xdr:colOff>
      <xdr:row>12</xdr:row>
      <xdr:rowOff>112939</xdr:rowOff>
    </xdr:to>
    <xdr:sp macro="" textlink="">
      <xdr:nvSpPr>
        <xdr:cNvPr id="6" name="文字方塊 5"/>
        <xdr:cNvSpPr txBox="1"/>
      </xdr:nvSpPr>
      <xdr:spPr>
        <a:xfrm>
          <a:off x="8964385" y="1881868"/>
          <a:ext cx="1421606" cy="666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外後領中心夾車織帶掛耳。</a:t>
          </a:r>
        </a:p>
      </xdr:txBody>
    </xdr:sp>
    <xdr:clientData/>
  </xdr:twoCellAnchor>
  <xdr:twoCellAnchor>
    <xdr:from>
      <xdr:col>5</xdr:col>
      <xdr:colOff>541563</xdr:colOff>
      <xdr:row>16</xdr:row>
      <xdr:rowOff>58511</xdr:rowOff>
    </xdr:from>
    <xdr:to>
      <xdr:col>6</xdr:col>
      <xdr:colOff>331334</xdr:colOff>
      <xdr:row>18</xdr:row>
      <xdr:rowOff>99030</xdr:rowOff>
    </xdr:to>
    <xdr:sp macro="" textlink="">
      <xdr:nvSpPr>
        <xdr:cNvPr id="7" name="文字方塊 6"/>
        <xdr:cNvSpPr txBox="1"/>
      </xdr:nvSpPr>
      <xdr:spPr>
        <a:xfrm>
          <a:off x="5208813" y="3092904"/>
          <a:ext cx="823914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</a:p>
      </xdr:txBody>
    </xdr:sp>
    <xdr:clientData/>
  </xdr:twoCellAnchor>
  <xdr:twoCellAnchor>
    <xdr:from>
      <xdr:col>0</xdr:col>
      <xdr:colOff>432707</xdr:colOff>
      <xdr:row>15</xdr:row>
      <xdr:rowOff>31296</xdr:rowOff>
    </xdr:from>
    <xdr:to>
      <xdr:col>1</xdr:col>
      <xdr:colOff>852488</xdr:colOff>
      <xdr:row>17</xdr:row>
      <xdr:rowOff>71815</xdr:rowOff>
    </xdr:to>
    <xdr:sp macro="" textlink="">
      <xdr:nvSpPr>
        <xdr:cNvPr id="8" name="文字方塊 7"/>
        <xdr:cNvSpPr txBox="1"/>
      </xdr:nvSpPr>
      <xdr:spPr>
        <a:xfrm>
          <a:off x="432707" y="2916010"/>
          <a:ext cx="1004888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</a:p>
      </xdr:txBody>
    </xdr:sp>
    <xdr:clientData/>
  </xdr:twoCellAnchor>
  <xdr:twoCellAnchor>
    <xdr:from>
      <xdr:col>1</xdr:col>
      <xdr:colOff>119743</xdr:colOff>
      <xdr:row>35</xdr:row>
      <xdr:rowOff>85724</xdr:rowOff>
    </xdr:from>
    <xdr:to>
      <xdr:col>2</xdr:col>
      <xdr:colOff>462643</xdr:colOff>
      <xdr:row>35</xdr:row>
      <xdr:rowOff>367393</xdr:rowOff>
    </xdr:to>
    <xdr:sp macro="" textlink="">
      <xdr:nvSpPr>
        <xdr:cNvPr id="9" name="文字方塊 8"/>
        <xdr:cNvSpPr txBox="1"/>
      </xdr:nvSpPr>
      <xdr:spPr>
        <a:xfrm>
          <a:off x="704850" y="5964010"/>
          <a:ext cx="1349829" cy="2816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下襬內貼表布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65314</xdr:colOff>
      <xdr:row>31</xdr:row>
      <xdr:rowOff>99333</xdr:rowOff>
    </xdr:from>
    <xdr:to>
      <xdr:col>1</xdr:col>
      <xdr:colOff>968488</xdr:colOff>
      <xdr:row>35</xdr:row>
      <xdr:rowOff>62593</xdr:rowOff>
    </xdr:to>
    <xdr:sp macro="" textlink="">
      <xdr:nvSpPr>
        <xdr:cNvPr id="10" name="文字方塊 9"/>
        <xdr:cNvSpPr txBox="1"/>
      </xdr:nvSpPr>
      <xdr:spPr>
        <a:xfrm>
          <a:off x="65314" y="5378904"/>
          <a:ext cx="1488281" cy="561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袖口用對折帶包邊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壓單針。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1115785</xdr:colOff>
      <xdr:row>8</xdr:row>
      <xdr:rowOff>95251</xdr:rowOff>
    </xdr:from>
    <xdr:to>
      <xdr:col>6</xdr:col>
      <xdr:colOff>648720</xdr:colOff>
      <xdr:row>13</xdr:row>
      <xdr:rowOff>56470</xdr:rowOff>
    </xdr:to>
    <xdr:sp macro="" textlink="">
      <xdr:nvSpPr>
        <xdr:cNvPr id="11" name="文字方塊 10"/>
        <xdr:cNvSpPr txBox="1"/>
      </xdr:nvSpPr>
      <xdr:spPr>
        <a:xfrm>
          <a:off x="4585606" y="1932215"/>
          <a:ext cx="1764507" cy="7096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兩側底端打直結。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50346</xdr:colOff>
      <xdr:row>23</xdr:row>
      <xdr:rowOff>10885</xdr:rowOff>
    </xdr:from>
    <xdr:to>
      <xdr:col>1</xdr:col>
      <xdr:colOff>893988</xdr:colOff>
      <xdr:row>30</xdr:row>
      <xdr:rowOff>113278</xdr:rowOff>
    </xdr:to>
    <xdr:sp macro="" textlink="">
      <xdr:nvSpPr>
        <xdr:cNvPr id="12" name="文字方塊 11"/>
        <xdr:cNvSpPr txBox="1"/>
      </xdr:nvSpPr>
      <xdr:spPr>
        <a:xfrm>
          <a:off x="50346" y="4093028"/>
          <a:ext cx="1428749" cy="11501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上下打結加強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表布袋裏。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190500</xdr:colOff>
      <xdr:row>5</xdr:row>
      <xdr:rowOff>142874</xdr:rowOff>
    </xdr:from>
    <xdr:to>
      <xdr:col>1</xdr:col>
      <xdr:colOff>911678</xdr:colOff>
      <xdr:row>9</xdr:row>
      <xdr:rowOff>68036</xdr:rowOff>
    </xdr:to>
    <xdr:sp macro="" textlink="">
      <xdr:nvSpPr>
        <xdr:cNvPr id="13" name="文字方塊 12"/>
        <xdr:cNvSpPr txBox="1"/>
      </xdr:nvSpPr>
      <xdr:spPr>
        <a:xfrm>
          <a:off x="190500" y="1530803"/>
          <a:ext cx="1306285" cy="523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內後領圍夾車主標和尺寸標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608237</xdr:colOff>
      <xdr:row>4</xdr:row>
      <xdr:rowOff>24493</xdr:rowOff>
    </xdr:from>
    <xdr:to>
      <xdr:col>6</xdr:col>
      <xdr:colOff>816428</xdr:colOff>
      <xdr:row>8</xdr:row>
      <xdr:rowOff>63953</xdr:rowOff>
    </xdr:to>
    <xdr:sp macro="" textlink="">
      <xdr:nvSpPr>
        <xdr:cNvPr id="14" name="文字方塊 13"/>
        <xdr:cNvSpPr txBox="1"/>
      </xdr:nvSpPr>
      <xdr:spPr>
        <a:xfrm>
          <a:off x="4078058" y="1262743"/>
          <a:ext cx="2439763" cy="638174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600" b="1">
              <a:latin typeface="+mn-ea"/>
              <a:ea typeface="+mn-ea"/>
            </a:rPr>
            <a:t>大身車棉：</a:t>
          </a:r>
          <a:r>
            <a:rPr lang="en-US" altLang="zh-TW" sz="1600" b="1">
              <a:latin typeface="+mn-ea"/>
              <a:ea typeface="+mn-ea"/>
            </a:rPr>
            <a:t>SK2</a:t>
          </a:r>
          <a:r>
            <a:rPr lang="en-US" altLang="zh-TW" sz="1600" b="1" baseline="0">
              <a:latin typeface="+mn-ea"/>
              <a:ea typeface="+mn-ea"/>
            </a:rPr>
            <a:t> 120G     </a:t>
          </a:r>
          <a:r>
            <a:rPr lang="zh-TW" altLang="en-US" sz="1600" b="1" baseline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袖</a:t>
          </a:r>
          <a:r>
            <a:rPr lang="en-US" altLang="zh-TW" sz="1600" b="1" baseline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&amp;</a:t>
          </a:r>
          <a:r>
            <a:rPr lang="zh-TW" altLang="en-US" sz="1600" b="1" baseline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領車棉</a:t>
          </a:r>
          <a:r>
            <a:rPr lang="zh-TW" altLang="zh-TW" sz="1600" b="1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：</a:t>
          </a:r>
          <a:r>
            <a:rPr lang="en-US" altLang="zh-TW" sz="1600" b="1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SK2</a:t>
          </a:r>
          <a:r>
            <a:rPr lang="en-US" altLang="zh-TW" sz="1600" b="1" baseline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 80G</a:t>
          </a:r>
          <a:endParaRPr lang="en-US" altLang="zh-TW" sz="1800" b="1">
            <a:latin typeface="+mn-ea"/>
            <a:ea typeface="+mn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7350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9155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80010</xdr:colOff>
      <xdr:row>4</xdr:row>
      <xdr:rowOff>200025</xdr:rowOff>
    </xdr:from>
    <xdr:to>
      <xdr:col>3</xdr:col>
      <xdr:colOff>727710</xdr:colOff>
      <xdr:row>6</xdr:row>
      <xdr:rowOff>76200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152650" y="1562100"/>
          <a:ext cx="64770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249555</xdr:colOff>
      <xdr:row>4</xdr:row>
      <xdr:rowOff>161925</xdr:rowOff>
    </xdr:from>
    <xdr:to>
      <xdr:col>7</xdr:col>
      <xdr:colOff>514356</xdr:colOff>
      <xdr:row>5</xdr:row>
      <xdr:rowOff>173486</xdr:rowOff>
    </xdr:to>
    <xdr:sp macro="" textlink="">
      <xdr:nvSpPr>
        <xdr:cNvPr id="5" name="Rectangle 4">
          <a:extLst>
            <a:ext uri="{FF2B5EF4-FFF2-40B4-BE49-F238E27FC236}"/>
          </a:extLst>
        </xdr:cNvPr>
        <xdr:cNvSpPr/>
      </xdr:nvSpPr>
      <xdr:spPr>
        <a:xfrm>
          <a:off x="838200" y="1524000"/>
          <a:ext cx="6210300" cy="2190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443865</xdr:colOff>
      <xdr:row>30</xdr:row>
      <xdr:rowOff>9525</xdr:rowOff>
    </xdr:from>
    <xdr:to>
      <xdr:col>4</xdr:col>
      <xdr:colOff>9579</xdr:colOff>
      <xdr:row>33</xdr:row>
      <xdr:rowOff>57150</xdr:rowOff>
    </xdr:to>
    <xdr:sp macro="" textlink="">
      <xdr:nvSpPr>
        <xdr:cNvPr id="4" name="Rectangle 3">
          <a:extLst>
            <a:ext uri="{FF2B5EF4-FFF2-40B4-BE49-F238E27FC236}"/>
          </a:extLst>
        </xdr:cNvPr>
        <xdr:cNvSpPr/>
      </xdr:nvSpPr>
      <xdr:spPr>
        <a:xfrm>
          <a:off x="447675" y="543877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1013460</xdr:colOff>
      <xdr:row>30</xdr:row>
      <xdr:rowOff>95250</xdr:rowOff>
    </xdr:from>
    <xdr:to>
      <xdr:col>10</xdr:col>
      <xdr:colOff>197965</xdr:colOff>
      <xdr:row>34</xdr:row>
      <xdr:rowOff>0</xdr:rowOff>
    </xdr:to>
    <xdr:sp macro="" textlink="">
      <xdr:nvSpPr>
        <xdr:cNvPr id="8" name="Rectangle 7">
          <a:extLst>
            <a:ext uri="{FF2B5EF4-FFF2-40B4-BE49-F238E27FC236}"/>
          </a:extLst>
        </xdr:cNvPr>
        <xdr:cNvSpPr/>
      </xdr:nvSpPr>
      <xdr:spPr>
        <a:xfrm>
          <a:off x="6515100" y="5534025"/>
          <a:ext cx="2838450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390525</xdr:colOff>
      <xdr:row>5</xdr:row>
      <xdr:rowOff>47625</xdr:rowOff>
    </xdr:from>
    <xdr:to>
      <xdr:col>10</xdr:col>
      <xdr:colOff>352425</xdr:colOff>
      <xdr:row>38</xdr:row>
      <xdr:rowOff>76200</xdr:rowOff>
    </xdr:to>
    <xdr:pic>
      <xdr:nvPicPr>
        <xdr:cNvPr id="9160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485900"/>
          <a:ext cx="9277350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867834</xdr:colOff>
      <xdr:row>29</xdr:row>
      <xdr:rowOff>21165</xdr:rowOff>
    </xdr:from>
    <xdr:to>
      <xdr:col>10</xdr:col>
      <xdr:colOff>226484</xdr:colOff>
      <xdr:row>33</xdr:row>
      <xdr:rowOff>114300</xdr:rowOff>
    </xdr:to>
    <xdr:sp macro="" textlink="">
      <xdr:nvSpPr>
        <xdr:cNvPr id="9" name="文字方塊 63"/>
        <xdr:cNvSpPr txBox="1"/>
      </xdr:nvSpPr>
      <xdr:spPr bwMode="auto">
        <a:xfrm>
          <a:off x="6519334" y="5090582"/>
          <a:ext cx="3009900" cy="6858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7</xdr:col>
      <xdr:colOff>136525</xdr:colOff>
      <xdr:row>19</xdr:row>
      <xdr:rowOff>67734</xdr:rowOff>
    </xdr:from>
    <xdr:to>
      <xdr:col>9</xdr:col>
      <xdr:colOff>193675</xdr:colOff>
      <xdr:row>22</xdr:row>
      <xdr:rowOff>89959</xdr:rowOff>
    </xdr:to>
    <xdr:sp macro="" textlink="">
      <xdr:nvSpPr>
        <xdr:cNvPr id="10" name="文字方塊 63"/>
        <xdr:cNvSpPr txBox="1"/>
      </xdr:nvSpPr>
      <xdr:spPr bwMode="auto">
        <a:xfrm>
          <a:off x="6814608" y="3655484"/>
          <a:ext cx="215265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496358</xdr:colOff>
      <xdr:row>19</xdr:row>
      <xdr:rowOff>25400</xdr:rowOff>
    </xdr:from>
    <xdr:to>
      <xdr:col>3</xdr:col>
      <xdr:colOff>815975</xdr:colOff>
      <xdr:row>22</xdr:row>
      <xdr:rowOff>47625</xdr:rowOff>
    </xdr:to>
    <xdr:sp macro="" textlink="">
      <xdr:nvSpPr>
        <xdr:cNvPr id="11" name="文字方塊 63"/>
        <xdr:cNvSpPr txBox="1"/>
      </xdr:nvSpPr>
      <xdr:spPr bwMode="auto">
        <a:xfrm>
          <a:off x="496358" y="3613150"/>
          <a:ext cx="25527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496358</xdr:colOff>
      <xdr:row>28</xdr:row>
      <xdr:rowOff>88900</xdr:rowOff>
    </xdr:from>
    <xdr:to>
      <xdr:col>4</xdr:col>
      <xdr:colOff>172508</xdr:colOff>
      <xdr:row>31</xdr:row>
      <xdr:rowOff>53975</xdr:rowOff>
    </xdr:to>
    <xdr:sp macro="" textlink="">
      <xdr:nvSpPr>
        <xdr:cNvPr id="12" name="文字方塊 63"/>
        <xdr:cNvSpPr txBox="1"/>
      </xdr:nvSpPr>
      <xdr:spPr bwMode="auto">
        <a:xfrm>
          <a:off x="496358" y="5010150"/>
          <a:ext cx="3105150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333375</xdr:colOff>
      <xdr:row>0</xdr:row>
      <xdr:rowOff>457200</xdr:rowOff>
    </xdr:to>
    <xdr:pic>
      <xdr:nvPicPr>
        <xdr:cNvPr id="9527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8</xdr:row>
      <xdr:rowOff>85725</xdr:rowOff>
    </xdr:from>
    <xdr:to>
      <xdr:col>11</xdr:col>
      <xdr:colOff>285750</xdr:colOff>
      <xdr:row>36</xdr:row>
      <xdr:rowOff>85725</xdr:rowOff>
    </xdr:to>
    <xdr:pic>
      <xdr:nvPicPr>
        <xdr:cNvPr id="952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95500"/>
          <a:ext cx="10210800" cy="406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85725</xdr:rowOff>
    </xdr:from>
    <xdr:to>
      <xdr:col>1</xdr:col>
      <xdr:colOff>257175</xdr:colOff>
      <xdr:row>0</xdr:row>
      <xdr:rowOff>495300</xdr:rowOff>
    </xdr:to>
    <xdr:pic>
      <xdr:nvPicPr>
        <xdr:cNvPr id="28150" name="Image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45</xdr:row>
      <xdr:rowOff>66675</xdr:rowOff>
    </xdr:from>
    <xdr:to>
      <xdr:col>2</xdr:col>
      <xdr:colOff>1181100</xdr:colOff>
      <xdr:row>45</xdr:row>
      <xdr:rowOff>971550</xdr:rowOff>
    </xdr:to>
    <xdr:pic>
      <xdr:nvPicPr>
        <xdr:cNvPr id="28151" name="Image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35090100"/>
          <a:ext cx="10858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35</xdr:row>
      <xdr:rowOff>0</xdr:rowOff>
    </xdr:from>
    <xdr:to>
      <xdr:col>8</xdr:col>
      <xdr:colOff>523875</xdr:colOff>
      <xdr:row>35</xdr:row>
      <xdr:rowOff>0</xdr:rowOff>
    </xdr:to>
    <xdr:pic>
      <xdr:nvPicPr>
        <xdr:cNvPr id="28152" name="Image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2428875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15</xdr:row>
      <xdr:rowOff>504825</xdr:rowOff>
    </xdr:from>
    <xdr:to>
      <xdr:col>3</xdr:col>
      <xdr:colOff>85725</xdr:colOff>
      <xdr:row>15</xdr:row>
      <xdr:rowOff>504825</xdr:rowOff>
    </xdr:to>
    <xdr:pic>
      <xdr:nvPicPr>
        <xdr:cNvPr id="28153" name="Image 4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9353550"/>
          <a:ext cx="533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51</xdr:row>
      <xdr:rowOff>476250</xdr:rowOff>
    </xdr:from>
    <xdr:to>
      <xdr:col>2</xdr:col>
      <xdr:colOff>942975</xdr:colOff>
      <xdr:row>51</xdr:row>
      <xdr:rowOff>476250</xdr:rowOff>
    </xdr:to>
    <xdr:pic>
      <xdr:nvPicPr>
        <xdr:cNvPr id="28154" name="Imag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1557575"/>
          <a:ext cx="2838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35</xdr:row>
      <xdr:rowOff>0</xdr:rowOff>
    </xdr:from>
    <xdr:to>
      <xdr:col>8</xdr:col>
      <xdr:colOff>523875</xdr:colOff>
      <xdr:row>35</xdr:row>
      <xdr:rowOff>0</xdr:rowOff>
    </xdr:to>
    <xdr:pic>
      <xdr:nvPicPr>
        <xdr:cNvPr id="28155" name="Image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2428875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14</xdr:row>
      <xdr:rowOff>76200</xdr:rowOff>
    </xdr:from>
    <xdr:to>
      <xdr:col>3</xdr:col>
      <xdr:colOff>885825</xdr:colOff>
      <xdr:row>14</xdr:row>
      <xdr:rowOff>971550</xdr:rowOff>
    </xdr:to>
    <xdr:pic>
      <xdr:nvPicPr>
        <xdr:cNvPr id="28156" name="Imag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7943850"/>
          <a:ext cx="733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16</xdr:row>
      <xdr:rowOff>76200</xdr:rowOff>
    </xdr:from>
    <xdr:to>
      <xdr:col>3</xdr:col>
      <xdr:colOff>866775</xdr:colOff>
      <xdr:row>16</xdr:row>
      <xdr:rowOff>904875</xdr:rowOff>
    </xdr:to>
    <xdr:pic>
      <xdr:nvPicPr>
        <xdr:cNvPr id="28157" name="Image 4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9791700"/>
          <a:ext cx="7143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20</xdr:row>
      <xdr:rowOff>447675</xdr:rowOff>
    </xdr:from>
    <xdr:to>
      <xdr:col>2</xdr:col>
      <xdr:colOff>1038225</xdr:colOff>
      <xdr:row>20</xdr:row>
      <xdr:rowOff>723900</xdr:rowOff>
    </xdr:to>
    <xdr:pic>
      <xdr:nvPicPr>
        <xdr:cNvPr id="28158" name="Image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63650"/>
          <a:ext cx="7048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19</xdr:row>
      <xdr:rowOff>257175</xdr:rowOff>
    </xdr:from>
    <xdr:to>
      <xdr:col>2</xdr:col>
      <xdr:colOff>1162050</xdr:colOff>
      <xdr:row>19</xdr:row>
      <xdr:rowOff>809625</xdr:rowOff>
    </xdr:to>
    <xdr:pic>
      <xdr:nvPicPr>
        <xdr:cNvPr id="28159" name="Image 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12887325"/>
          <a:ext cx="7620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18</xdr:row>
      <xdr:rowOff>152400</xdr:rowOff>
    </xdr:from>
    <xdr:to>
      <xdr:col>2</xdr:col>
      <xdr:colOff>1057275</xdr:colOff>
      <xdr:row>18</xdr:row>
      <xdr:rowOff>914400</xdr:rowOff>
    </xdr:to>
    <xdr:pic>
      <xdr:nvPicPr>
        <xdr:cNvPr id="28160" name="Image 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1791950"/>
          <a:ext cx="7048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21</xdr:row>
      <xdr:rowOff>104775</xdr:rowOff>
    </xdr:from>
    <xdr:to>
      <xdr:col>2</xdr:col>
      <xdr:colOff>1066800</xdr:colOff>
      <xdr:row>21</xdr:row>
      <xdr:rowOff>771525</xdr:rowOff>
    </xdr:to>
    <xdr:pic>
      <xdr:nvPicPr>
        <xdr:cNvPr id="28161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14535150"/>
          <a:ext cx="685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28</xdr:row>
      <xdr:rowOff>38100</xdr:rowOff>
    </xdr:from>
    <xdr:to>
      <xdr:col>2</xdr:col>
      <xdr:colOff>1047750</xdr:colOff>
      <xdr:row>28</xdr:row>
      <xdr:rowOff>666750</xdr:rowOff>
    </xdr:to>
    <xdr:pic>
      <xdr:nvPicPr>
        <xdr:cNvPr id="28162" name="Image 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640550"/>
          <a:ext cx="7810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23</xdr:row>
      <xdr:rowOff>28575</xdr:rowOff>
    </xdr:from>
    <xdr:to>
      <xdr:col>2</xdr:col>
      <xdr:colOff>1152525</xdr:colOff>
      <xdr:row>23</xdr:row>
      <xdr:rowOff>609600</xdr:rowOff>
    </xdr:to>
    <xdr:pic>
      <xdr:nvPicPr>
        <xdr:cNvPr id="28163" name="Image 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35325"/>
          <a:ext cx="504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31</xdr:row>
      <xdr:rowOff>76200</xdr:rowOff>
    </xdr:from>
    <xdr:to>
      <xdr:col>3</xdr:col>
      <xdr:colOff>952500</xdr:colOff>
      <xdr:row>31</xdr:row>
      <xdr:rowOff>942975</xdr:rowOff>
    </xdr:to>
    <xdr:pic>
      <xdr:nvPicPr>
        <xdr:cNvPr id="28164" name="Image 5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21183600"/>
          <a:ext cx="7810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32</xdr:row>
      <xdr:rowOff>95250</xdr:rowOff>
    </xdr:from>
    <xdr:to>
      <xdr:col>3</xdr:col>
      <xdr:colOff>847725</xdr:colOff>
      <xdr:row>32</xdr:row>
      <xdr:rowOff>723900</xdr:rowOff>
    </xdr:to>
    <xdr:pic>
      <xdr:nvPicPr>
        <xdr:cNvPr id="28165" name="Image 4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22231350"/>
          <a:ext cx="5429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34</xdr:row>
      <xdr:rowOff>161925</xdr:rowOff>
    </xdr:from>
    <xdr:to>
      <xdr:col>2</xdr:col>
      <xdr:colOff>1076325</xdr:colOff>
      <xdr:row>34</xdr:row>
      <xdr:rowOff>523875</xdr:rowOff>
    </xdr:to>
    <xdr:pic>
      <xdr:nvPicPr>
        <xdr:cNvPr id="28166" name="Image 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12500"/>
          <a:ext cx="17240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36</xdr:row>
      <xdr:rowOff>304800</xdr:rowOff>
    </xdr:from>
    <xdr:to>
      <xdr:col>2</xdr:col>
      <xdr:colOff>1047750</xdr:colOff>
      <xdr:row>36</xdr:row>
      <xdr:rowOff>1047750</xdr:rowOff>
    </xdr:to>
    <xdr:pic>
      <xdr:nvPicPr>
        <xdr:cNvPr id="28167" name="Image 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25050750"/>
          <a:ext cx="28098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37</xdr:row>
      <xdr:rowOff>228600</xdr:rowOff>
    </xdr:from>
    <xdr:to>
      <xdr:col>2</xdr:col>
      <xdr:colOff>1209675</xdr:colOff>
      <xdr:row>37</xdr:row>
      <xdr:rowOff>1219200</xdr:rowOff>
    </xdr:to>
    <xdr:pic>
      <xdr:nvPicPr>
        <xdr:cNvPr id="28168" name="Image 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6174700"/>
          <a:ext cx="1695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714375</xdr:colOff>
      <xdr:row>40</xdr:row>
      <xdr:rowOff>200025</xdr:rowOff>
    </xdr:from>
    <xdr:to>
      <xdr:col>2</xdr:col>
      <xdr:colOff>1162050</xdr:colOff>
      <xdr:row>40</xdr:row>
      <xdr:rowOff>1162050</xdr:rowOff>
    </xdr:to>
    <xdr:pic>
      <xdr:nvPicPr>
        <xdr:cNvPr id="28169" name="Image 5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29041725"/>
          <a:ext cx="15906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39</xdr:row>
      <xdr:rowOff>409575</xdr:rowOff>
    </xdr:from>
    <xdr:to>
      <xdr:col>2</xdr:col>
      <xdr:colOff>1171575</xdr:colOff>
      <xdr:row>39</xdr:row>
      <xdr:rowOff>1152525</xdr:rowOff>
    </xdr:to>
    <xdr:pic>
      <xdr:nvPicPr>
        <xdr:cNvPr id="28170" name="Image 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7908250"/>
          <a:ext cx="2819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42</xdr:row>
      <xdr:rowOff>371475</xdr:rowOff>
    </xdr:from>
    <xdr:to>
      <xdr:col>2</xdr:col>
      <xdr:colOff>1104900</xdr:colOff>
      <xdr:row>42</xdr:row>
      <xdr:rowOff>1390650</xdr:rowOff>
    </xdr:to>
    <xdr:pic>
      <xdr:nvPicPr>
        <xdr:cNvPr id="28171" name="Image 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30765750"/>
          <a:ext cx="26574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981075</xdr:colOff>
      <xdr:row>43</xdr:row>
      <xdr:rowOff>171450</xdr:rowOff>
    </xdr:from>
    <xdr:to>
      <xdr:col>2</xdr:col>
      <xdr:colOff>981075</xdr:colOff>
      <xdr:row>43</xdr:row>
      <xdr:rowOff>1352550</xdr:rowOff>
    </xdr:to>
    <xdr:pic>
      <xdr:nvPicPr>
        <xdr:cNvPr id="28172" name="Image 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32108775"/>
          <a:ext cx="21717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44</xdr:row>
      <xdr:rowOff>47625</xdr:rowOff>
    </xdr:from>
    <xdr:to>
      <xdr:col>2</xdr:col>
      <xdr:colOff>981075</xdr:colOff>
      <xdr:row>44</xdr:row>
      <xdr:rowOff>1514475</xdr:rowOff>
    </xdr:to>
    <xdr:pic>
      <xdr:nvPicPr>
        <xdr:cNvPr id="28173" name="Image 4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33528000"/>
          <a:ext cx="4953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</xdr:row>
      <xdr:rowOff>123825</xdr:rowOff>
    </xdr:from>
    <xdr:to>
      <xdr:col>2</xdr:col>
      <xdr:colOff>1019175</xdr:colOff>
      <xdr:row>47</xdr:row>
      <xdr:rowOff>1114425</xdr:rowOff>
    </xdr:to>
    <xdr:pic>
      <xdr:nvPicPr>
        <xdr:cNvPr id="28174" name="Image 1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36433125"/>
          <a:ext cx="2124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48</xdr:row>
      <xdr:rowOff>38100</xdr:rowOff>
    </xdr:from>
    <xdr:to>
      <xdr:col>2</xdr:col>
      <xdr:colOff>895350</xdr:colOff>
      <xdr:row>48</xdr:row>
      <xdr:rowOff>1504950</xdr:rowOff>
    </xdr:to>
    <xdr:pic>
      <xdr:nvPicPr>
        <xdr:cNvPr id="28175" name="Image 4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37623750"/>
          <a:ext cx="4953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809625</xdr:colOff>
      <xdr:row>49</xdr:row>
      <xdr:rowOff>104775</xdr:rowOff>
    </xdr:from>
    <xdr:to>
      <xdr:col>2</xdr:col>
      <xdr:colOff>1171575</xdr:colOff>
      <xdr:row>49</xdr:row>
      <xdr:rowOff>1257300</xdr:rowOff>
    </xdr:to>
    <xdr:pic>
      <xdr:nvPicPr>
        <xdr:cNvPr id="28176" name="Image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9233475"/>
          <a:ext cx="15049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53</xdr:row>
      <xdr:rowOff>247650</xdr:rowOff>
    </xdr:from>
    <xdr:to>
      <xdr:col>2</xdr:col>
      <xdr:colOff>647700</xdr:colOff>
      <xdr:row>53</xdr:row>
      <xdr:rowOff>247650</xdr:rowOff>
    </xdr:to>
    <xdr:pic>
      <xdr:nvPicPr>
        <xdr:cNvPr id="28177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472350"/>
          <a:ext cx="1685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53</xdr:row>
      <xdr:rowOff>247650</xdr:rowOff>
    </xdr:from>
    <xdr:to>
      <xdr:col>2</xdr:col>
      <xdr:colOff>495300</xdr:colOff>
      <xdr:row>53</xdr:row>
      <xdr:rowOff>247650</xdr:rowOff>
    </xdr:to>
    <xdr:pic>
      <xdr:nvPicPr>
        <xdr:cNvPr id="28178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5472350"/>
          <a:ext cx="2009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53</xdr:row>
      <xdr:rowOff>238125</xdr:rowOff>
    </xdr:from>
    <xdr:to>
      <xdr:col>2</xdr:col>
      <xdr:colOff>400050</xdr:colOff>
      <xdr:row>53</xdr:row>
      <xdr:rowOff>2038350</xdr:rowOff>
    </xdr:to>
    <xdr:pic>
      <xdr:nvPicPr>
        <xdr:cNvPr id="28179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5462825"/>
          <a:ext cx="914400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53</xdr:row>
      <xdr:rowOff>247650</xdr:rowOff>
    </xdr:from>
    <xdr:to>
      <xdr:col>2</xdr:col>
      <xdr:colOff>466725</xdr:colOff>
      <xdr:row>53</xdr:row>
      <xdr:rowOff>247650</xdr:rowOff>
    </xdr:to>
    <xdr:pic>
      <xdr:nvPicPr>
        <xdr:cNvPr id="28180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45472350"/>
          <a:ext cx="1590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53</xdr:row>
      <xdr:rowOff>247650</xdr:rowOff>
    </xdr:from>
    <xdr:to>
      <xdr:col>2</xdr:col>
      <xdr:colOff>400050</xdr:colOff>
      <xdr:row>53</xdr:row>
      <xdr:rowOff>247650</xdr:rowOff>
    </xdr:to>
    <xdr:pic>
      <xdr:nvPicPr>
        <xdr:cNvPr id="28181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5472350"/>
          <a:ext cx="1914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53</xdr:row>
      <xdr:rowOff>266700</xdr:rowOff>
    </xdr:from>
    <xdr:to>
      <xdr:col>2</xdr:col>
      <xdr:colOff>533400</xdr:colOff>
      <xdr:row>53</xdr:row>
      <xdr:rowOff>266700</xdr:rowOff>
    </xdr:to>
    <xdr:pic>
      <xdr:nvPicPr>
        <xdr:cNvPr id="28182" name="Image 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5491400"/>
          <a:ext cx="1590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1104900</xdr:colOff>
      <xdr:row>54</xdr:row>
      <xdr:rowOff>19050</xdr:rowOff>
    </xdr:from>
    <xdr:to>
      <xdr:col>2</xdr:col>
      <xdr:colOff>1190625</xdr:colOff>
      <xdr:row>54</xdr:row>
      <xdr:rowOff>1885950</xdr:rowOff>
    </xdr:to>
    <xdr:pic>
      <xdr:nvPicPr>
        <xdr:cNvPr id="28183" name="Imag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7367825"/>
          <a:ext cx="1228725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51</xdr:row>
      <xdr:rowOff>361950</xdr:rowOff>
    </xdr:from>
    <xdr:to>
      <xdr:col>2</xdr:col>
      <xdr:colOff>952500</xdr:colOff>
      <xdr:row>51</xdr:row>
      <xdr:rowOff>1743075</xdr:rowOff>
    </xdr:to>
    <xdr:grpSp>
      <xdr:nvGrpSpPr>
        <xdr:cNvPr id="28184" name="Groupe 47"/>
        <xdr:cNvGrpSpPr>
          <a:grpSpLocks/>
        </xdr:cNvGrpSpPr>
      </xdr:nvGrpSpPr>
      <xdr:grpSpPr bwMode="auto">
        <a:xfrm>
          <a:off x="219075" y="41443275"/>
          <a:ext cx="2905125" cy="1381125"/>
          <a:chOff x="6147955" y="7273636"/>
          <a:chExt cx="2914840" cy="1442796"/>
        </a:xfrm>
      </xdr:grpSpPr>
      <xdr:pic>
        <xdr:nvPicPr>
          <xdr:cNvPr id="28195" name="Image 48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8196" name="Image 49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257175</xdr:colOff>
      <xdr:row>58</xdr:row>
      <xdr:rowOff>257175</xdr:rowOff>
    </xdr:from>
    <xdr:to>
      <xdr:col>2</xdr:col>
      <xdr:colOff>809625</xdr:colOff>
      <xdr:row>58</xdr:row>
      <xdr:rowOff>990600</xdr:rowOff>
    </xdr:to>
    <xdr:pic>
      <xdr:nvPicPr>
        <xdr:cNvPr id="28185" name="Image 3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3806725"/>
          <a:ext cx="2724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990600</xdr:colOff>
      <xdr:row>56</xdr:row>
      <xdr:rowOff>133350</xdr:rowOff>
    </xdr:from>
    <xdr:to>
      <xdr:col>2</xdr:col>
      <xdr:colOff>1000125</xdr:colOff>
      <xdr:row>56</xdr:row>
      <xdr:rowOff>1190625</xdr:rowOff>
    </xdr:to>
    <xdr:pic>
      <xdr:nvPicPr>
        <xdr:cNvPr id="28186" name="Image 1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51215925"/>
          <a:ext cx="1152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57</xdr:row>
      <xdr:rowOff>76200</xdr:rowOff>
    </xdr:from>
    <xdr:to>
      <xdr:col>2</xdr:col>
      <xdr:colOff>1019175</xdr:colOff>
      <xdr:row>57</xdr:row>
      <xdr:rowOff>1162050</xdr:rowOff>
    </xdr:to>
    <xdr:pic>
      <xdr:nvPicPr>
        <xdr:cNvPr id="28187" name="Image 1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52406550"/>
          <a:ext cx="13239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24</xdr:row>
      <xdr:rowOff>200025</xdr:rowOff>
    </xdr:from>
    <xdr:to>
      <xdr:col>2</xdr:col>
      <xdr:colOff>933450</xdr:colOff>
      <xdr:row>24</xdr:row>
      <xdr:rowOff>619125</xdr:rowOff>
    </xdr:to>
    <xdr:pic>
      <xdr:nvPicPr>
        <xdr:cNvPr id="28188" name="Image 4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16744950"/>
          <a:ext cx="733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55</xdr:row>
      <xdr:rowOff>47625</xdr:rowOff>
    </xdr:from>
    <xdr:to>
      <xdr:col>2</xdr:col>
      <xdr:colOff>885825</xdr:colOff>
      <xdr:row>55</xdr:row>
      <xdr:rowOff>1733550</xdr:rowOff>
    </xdr:to>
    <xdr:pic>
      <xdr:nvPicPr>
        <xdr:cNvPr id="28189" name="Image 8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49320450"/>
          <a:ext cx="809625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904875</xdr:colOff>
      <xdr:row>17</xdr:row>
      <xdr:rowOff>209550</xdr:rowOff>
    </xdr:from>
    <xdr:to>
      <xdr:col>2</xdr:col>
      <xdr:colOff>1047750</xdr:colOff>
      <xdr:row>17</xdr:row>
      <xdr:rowOff>714375</xdr:rowOff>
    </xdr:to>
    <xdr:pic>
      <xdr:nvPicPr>
        <xdr:cNvPr id="28190" name="Image 4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1010900"/>
          <a:ext cx="2314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25</xdr:row>
      <xdr:rowOff>238125</xdr:rowOff>
    </xdr:from>
    <xdr:to>
      <xdr:col>2</xdr:col>
      <xdr:colOff>990600</xdr:colOff>
      <xdr:row>25</xdr:row>
      <xdr:rowOff>590550</xdr:rowOff>
    </xdr:to>
    <xdr:pic>
      <xdr:nvPicPr>
        <xdr:cNvPr id="28191" name="Image 3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545050"/>
          <a:ext cx="4191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52</xdr:row>
      <xdr:rowOff>476250</xdr:rowOff>
    </xdr:from>
    <xdr:to>
      <xdr:col>2</xdr:col>
      <xdr:colOff>800100</xdr:colOff>
      <xdr:row>52</xdr:row>
      <xdr:rowOff>476250</xdr:rowOff>
    </xdr:to>
    <xdr:pic>
      <xdr:nvPicPr>
        <xdr:cNvPr id="28192" name="Imag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3500675"/>
          <a:ext cx="2695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52</xdr:row>
      <xdr:rowOff>190500</xdr:rowOff>
    </xdr:from>
    <xdr:to>
      <xdr:col>3</xdr:col>
      <xdr:colOff>85725</xdr:colOff>
      <xdr:row>52</xdr:row>
      <xdr:rowOff>190500</xdr:rowOff>
    </xdr:to>
    <xdr:pic>
      <xdr:nvPicPr>
        <xdr:cNvPr id="28193" name="Image 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43214925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52</xdr:row>
      <xdr:rowOff>95250</xdr:rowOff>
    </xdr:from>
    <xdr:to>
      <xdr:col>2</xdr:col>
      <xdr:colOff>1133475</xdr:colOff>
      <xdr:row>52</xdr:row>
      <xdr:rowOff>2114550</xdr:rowOff>
    </xdr:to>
    <xdr:pic>
      <xdr:nvPicPr>
        <xdr:cNvPr id="28194" name="Image 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43119675"/>
          <a:ext cx="1038225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24056" name="Imag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</xdr:row>
      <xdr:rowOff>276225</xdr:rowOff>
    </xdr:from>
    <xdr:to>
      <xdr:col>2</xdr:col>
      <xdr:colOff>647700</xdr:colOff>
      <xdr:row>6</xdr:row>
      <xdr:rowOff>276225</xdr:rowOff>
    </xdr:to>
    <xdr:pic>
      <xdr:nvPicPr>
        <xdr:cNvPr id="24057" name="Image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20027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6</xdr:row>
      <xdr:rowOff>628650</xdr:rowOff>
    </xdr:from>
    <xdr:to>
      <xdr:col>5</xdr:col>
      <xdr:colOff>304800</xdr:colOff>
      <xdr:row>6</xdr:row>
      <xdr:rowOff>628650</xdr:rowOff>
    </xdr:to>
    <xdr:pic>
      <xdr:nvPicPr>
        <xdr:cNvPr id="24058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552700"/>
          <a:ext cx="396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952500</xdr:colOff>
      <xdr:row>6</xdr:row>
      <xdr:rowOff>266700</xdr:rowOff>
    </xdr:from>
    <xdr:to>
      <xdr:col>6</xdr:col>
      <xdr:colOff>142875</xdr:colOff>
      <xdr:row>6</xdr:row>
      <xdr:rowOff>1476375</xdr:rowOff>
    </xdr:to>
    <xdr:pic>
      <xdr:nvPicPr>
        <xdr:cNvPr id="24059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190750"/>
          <a:ext cx="39909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295275</xdr:colOff>
      <xdr:row>7</xdr:row>
      <xdr:rowOff>590550</xdr:rowOff>
    </xdr:from>
    <xdr:to>
      <xdr:col>5</xdr:col>
      <xdr:colOff>847725</xdr:colOff>
      <xdr:row>7</xdr:row>
      <xdr:rowOff>2066925</xdr:rowOff>
    </xdr:to>
    <xdr:pic>
      <xdr:nvPicPr>
        <xdr:cNvPr id="24060" name="Imag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4876800"/>
          <a:ext cx="2466975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314325</xdr:colOff>
      <xdr:row>7</xdr:row>
      <xdr:rowOff>38100</xdr:rowOff>
    </xdr:from>
    <xdr:to>
      <xdr:col>11</xdr:col>
      <xdr:colOff>1409700</xdr:colOff>
      <xdr:row>7</xdr:row>
      <xdr:rowOff>2171700</xdr:rowOff>
    </xdr:to>
    <xdr:pic>
      <xdr:nvPicPr>
        <xdr:cNvPr id="24061" name="Image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24350"/>
          <a:ext cx="3038475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1228725</xdr:colOff>
      <xdr:row>8</xdr:row>
      <xdr:rowOff>85725</xdr:rowOff>
    </xdr:from>
    <xdr:to>
      <xdr:col>4</xdr:col>
      <xdr:colOff>609600</xdr:colOff>
      <xdr:row>8</xdr:row>
      <xdr:rowOff>1152525</xdr:rowOff>
    </xdr:to>
    <xdr:pic>
      <xdr:nvPicPr>
        <xdr:cNvPr id="24062" name="Imag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6572250"/>
          <a:ext cx="23336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</xdr:row>
      <xdr:rowOff>295275</xdr:rowOff>
    </xdr:from>
    <xdr:to>
      <xdr:col>6</xdr:col>
      <xdr:colOff>561975</xdr:colOff>
      <xdr:row>10</xdr:row>
      <xdr:rowOff>1495425</xdr:rowOff>
    </xdr:to>
    <xdr:pic>
      <xdr:nvPicPr>
        <xdr:cNvPr id="24063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8648700"/>
          <a:ext cx="40005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514350</xdr:colOff>
      <xdr:row>11</xdr:row>
      <xdr:rowOff>504825</xdr:rowOff>
    </xdr:from>
    <xdr:to>
      <xdr:col>5</xdr:col>
      <xdr:colOff>523875</xdr:colOff>
      <xdr:row>11</xdr:row>
      <xdr:rowOff>1647825</xdr:rowOff>
    </xdr:to>
    <xdr:pic>
      <xdr:nvPicPr>
        <xdr:cNvPr id="24064" name="Imag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11191875"/>
          <a:ext cx="19240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257175</xdr:colOff>
      <xdr:row>11</xdr:row>
      <xdr:rowOff>47625</xdr:rowOff>
    </xdr:from>
    <xdr:to>
      <xdr:col>11</xdr:col>
      <xdr:colOff>1419225</xdr:colOff>
      <xdr:row>11</xdr:row>
      <xdr:rowOff>1752600</xdr:rowOff>
    </xdr:to>
    <xdr:pic>
      <xdr:nvPicPr>
        <xdr:cNvPr id="24065" name="Image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10734675"/>
          <a:ext cx="24193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15871</xdr:colOff>
      <xdr:row>11</xdr:row>
      <xdr:rowOff>492125</xdr:rowOff>
    </xdr:from>
    <xdr:to>
      <xdr:col>10</xdr:col>
      <xdr:colOff>693040</xdr:colOff>
      <xdr:row>11</xdr:row>
      <xdr:rowOff>1254125</xdr:rowOff>
    </xdr:to>
    <xdr:sp macro="" textlink="">
      <xdr:nvSpPr>
        <xdr:cNvPr id="12" name="文字方塊 11"/>
        <xdr:cNvSpPr txBox="1"/>
      </xdr:nvSpPr>
      <xdr:spPr>
        <a:xfrm>
          <a:off x="6207121" y="9308042"/>
          <a:ext cx="4233169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0</xdr:col>
      <xdr:colOff>42334</xdr:colOff>
      <xdr:row>11</xdr:row>
      <xdr:rowOff>751416</xdr:rowOff>
    </xdr:from>
    <xdr:to>
      <xdr:col>3</xdr:col>
      <xdr:colOff>151909</xdr:colOff>
      <xdr:row>11</xdr:row>
      <xdr:rowOff>1380066</xdr:rowOff>
    </xdr:to>
    <xdr:sp macro="" textlink="">
      <xdr:nvSpPr>
        <xdr:cNvPr id="13" name="文字方塊 12"/>
        <xdr:cNvSpPr txBox="1"/>
      </xdr:nvSpPr>
      <xdr:spPr>
        <a:xfrm>
          <a:off x="42334" y="9567333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10583</xdr:colOff>
      <xdr:row>10</xdr:row>
      <xdr:rowOff>1217084</xdr:rowOff>
    </xdr:from>
    <xdr:to>
      <xdr:col>10</xdr:col>
      <xdr:colOff>1033910</xdr:colOff>
      <xdr:row>10</xdr:row>
      <xdr:rowOff>2296584</xdr:rowOff>
    </xdr:to>
    <xdr:sp macro="" textlink="">
      <xdr:nvSpPr>
        <xdr:cNvPr id="14" name="文字方塊 13"/>
        <xdr:cNvSpPr txBox="1"/>
      </xdr:nvSpPr>
      <xdr:spPr>
        <a:xfrm>
          <a:off x="6201833" y="8403167"/>
          <a:ext cx="4579327" cy="1079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0</xdr:col>
      <xdr:colOff>42334</xdr:colOff>
      <xdr:row>10</xdr:row>
      <xdr:rowOff>1566334</xdr:rowOff>
    </xdr:from>
    <xdr:to>
      <xdr:col>5</xdr:col>
      <xdr:colOff>383117</xdr:colOff>
      <xdr:row>10</xdr:row>
      <xdr:rowOff>2291555</xdr:rowOff>
    </xdr:to>
    <xdr:sp macro="" textlink="">
      <xdr:nvSpPr>
        <xdr:cNvPr id="15" name="文字方塊 14"/>
        <xdr:cNvSpPr txBox="1"/>
      </xdr:nvSpPr>
      <xdr:spPr>
        <a:xfrm>
          <a:off x="42334" y="8752417"/>
          <a:ext cx="4933950" cy="725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7</xdr:col>
      <xdr:colOff>21167</xdr:colOff>
      <xdr:row>8</xdr:row>
      <xdr:rowOff>635000</xdr:rowOff>
    </xdr:from>
    <xdr:to>
      <xdr:col>11</xdr:col>
      <xdr:colOff>237881</xdr:colOff>
      <xdr:row>8</xdr:row>
      <xdr:rowOff>1323729</xdr:rowOff>
    </xdr:to>
    <xdr:sp macro="" textlink="">
      <xdr:nvSpPr>
        <xdr:cNvPr id="16" name="文字方塊 15"/>
        <xdr:cNvSpPr txBox="1"/>
      </xdr:nvSpPr>
      <xdr:spPr>
        <a:xfrm>
          <a:off x="6212417" y="6392333"/>
          <a:ext cx="5032131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12cm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31750</xdr:colOff>
      <xdr:row>7</xdr:row>
      <xdr:rowOff>1481666</xdr:rowOff>
    </xdr:from>
    <xdr:to>
      <xdr:col>3</xdr:col>
      <xdr:colOff>243417</xdr:colOff>
      <xdr:row>7</xdr:row>
      <xdr:rowOff>2135958</xdr:rowOff>
    </xdr:to>
    <xdr:sp macro="" textlink="">
      <xdr:nvSpPr>
        <xdr:cNvPr id="17" name="文字方塊 16"/>
        <xdr:cNvSpPr txBox="1"/>
      </xdr:nvSpPr>
      <xdr:spPr>
        <a:xfrm>
          <a:off x="31750" y="5037666"/>
          <a:ext cx="2889250" cy="6542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0</xdr:col>
      <xdr:colOff>10583</xdr:colOff>
      <xdr:row>6</xdr:row>
      <xdr:rowOff>1598084</xdr:rowOff>
    </xdr:from>
    <xdr:to>
      <xdr:col>5</xdr:col>
      <xdr:colOff>351366</xdr:colOff>
      <xdr:row>6</xdr:row>
      <xdr:rowOff>2323305</xdr:rowOff>
    </xdr:to>
    <xdr:sp macro="" textlink="">
      <xdr:nvSpPr>
        <xdr:cNvPr id="18" name="文字方塊 17"/>
        <xdr:cNvSpPr txBox="1"/>
      </xdr:nvSpPr>
      <xdr:spPr>
        <a:xfrm>
          <a:off x="10583" y="3524251"/>
          <a:ext cx="4933950" cy="725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7</xdr:col>
      <xdr:colOff>8466</xdr:colOff>
      <xdr:row>7</xdr:row>
      <xdr:rowOff>1393825</xdr:rowOff>
    </xdr:from>
    <xdr:to>
      <xdr:col>10</xdr:col>
      <xdr:colOff>52916</xdr:colOff>
      <xdr:row>7</xdr:row>
      <xdr:rowOff>2155825</xdr:rowOff>
    </xdr:to>
    <xdr:sp macro="" textlink="">
      <xdr:nvSpPr>
        <xdr:cNvPr id="19" name="文字方塊 18"/>
        <xdr:cNvSpPr txBox="1"/>
      </xdr:nvSpPr>
      <xdr:spPr>
        <a:xfrm>
          <a:off x="6199716" y="5680075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7</xdr:col>
      <xdr:colOff>19049</xdr:colOff>
      <xdr:row>6</xdr:row>
      <xdr:rowOff>1065741</xdr:rowOff>
    </xdr:from>
    <xdr:to>
      <xdr:col>10</xdr:col>
      <xdr:colOff>1042376</xdr:colOff>
      <xdr:row>6</xdr:row>
      <xdr:rowOff>2330335</xdr:rowOff>
    </xdr:to>
    <xdr:sp macro="" textlink="">
      <xdr:nvSpPr>
        <xdr:cNvPr id="20" name="文字方塊 19"/>
        <xdr:cNvSpPr txBox="1"/>
      </xdr:nvSpPr>
      <xdr:spPr>
        <a:xfrm>
          <a:off x="6210299" y="2991908"/>
          <a:ext cx="4579327" cy="1264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2</xdr:col>
      <xdr:colOff>161925</xdr:colOff>
      <xdr:row>1</xdr:row>
      <xdr:rowOff>114300</xdr:rowOff>
    </xdr:to>
    <xdr:pic>
      <xdr:nvPicPr>
        <xdr:cNvPr id="12444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85725</xdr:colOff>
      <xdr:row>0</xdr:row>
      <xdr:rowOff>485775</xdr:rowOff>
    </xdr:to>
    <xdr:pic>
      <xdr:nvPicPr>
        <xdr:cNvPr id="13933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5</xdr:row>
      <xdr:rowOff>180975</xdr:rowOff>
    </xdr:from>
    <xdr:to>
      <xdr:col>10</xdr:col>
      <xdr:colOff>57150</xdr:colOff>
      <xdr:row>42</xdr:row>
      <xdr:rowOff>123825</xdr:rowOff>
    </xdr:to>
    <xdr:pic>
      <xdr:nvPicPr>
        <xdr:cNvPr id="1393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609725"/>
          <a:ext cx="8753475" cy="569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4</xdr:row>
      <xdr:rowOff>38100</xdr:rowOff>
    </xdr:from>
    <xdr:to>
      <xdr:col>12</xdr:col>
      <xdr:colOff>1209675</xdr:colOff>
      <xdr:row>15</xdr:row>
      <xdr:rowOff>28575</xdr:rowOff>
    </xdr:to>
    <xdr:pic>
      <xdr:nvPicPr>
        <xdr:cNvPr id="13935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1257300"/>
          <a:ext cx="460057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523875</xdr:colOff>
      <xdr:row>15</xdr:row>
      <xdr:rowOff>66675</xdr:rowOff>
    </xdr:from>
    <xdr:to>
      <xdr:col>12</xdr:col>
      <xdr:colOff>1219200</xdr:colOff>
      <xdr:row>23</xdr:row>
      <xdr:rowOff>57150</xdr:rowOff>
    </xdr:to>
    <xdr:pic>
      <xdr:nvPicPr>
        <xdr:cNvPr id="13936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3257550"/>
          <a:ext cx="22288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581025</xdr:colOff>
      <xdr:row>0</xdr:row>
      <xdr:rowOff>485775</xdr:rowOff>
    </xdr:to>
    <xdr:pic>
      <xdr:nvPicPr>
        <xdr:cNvPr id="14765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</xdr:row>
      <xdr:rowOff>47625</xdr:rowOff>
    </xdr:from>
    <xdr:to>
      <xdr:col>7</xdr:col>
      <xdr:colOff>47625</xdr:colOff>
      <xdr:row>30</xdr:row>
      <xdr:rowOff>123825</xdr:rowOff>
    </xdr:to>
    <xdr:pic>
      <xdr:nvPicPr>
        <xdr:cNvPr id="14766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266825"/>
          <a:ext cx="6019800" cy="424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4"/>
  <sheetViews>
    <sheetView showGridLines="0" view="pageBreakPreview" zoomScale="120" zoomScaleNormal="100" zoomScaleSheetLayoutView="120" workbookViewId="0">
      <selection activeCell="F209" sqref="F209"/>
    </sheetView>
  </sheetViews>
  <sheetFormatPr defaultColWidth="12" defaultRowHeight="11.25"/>
  <cols>
    <col min="1" max="1" width="13.5" customWidth="1"/>
    <col min="2" max="2" width="15.6640625" customWidth="1"/>
    <col min="3" max="8" width="12" customWidth="1"/>
    <col min="9" max="9" width="16.33203125" customWidth="1"/>
    <col min="10" max="11" width="13" customWidth="1"/>
    <col min="12" max="12" width="15.83203125" customWidth="1"/>
  </cols>
  <sheetData>
    <row r="1" spans="1:12" s="1" customFormat="1" ht="45" customHeight="1" thickBot="1">
      <c r="A1" s="24"/>
      <c r="B1" s="25"/>
      <c r="C1" s="25"/>
      <c r="D1" s="25"/>
      <c r="E1" s="34" t="s">
        <v>0</v>
      </c>
      <c r="F1" s="25"/>
      <c r="G1" s="25"/>
      <c r="H1" s="25"/>
      <c r="I1" s="25"/>
      <c r="J1" s="689" t="s">
        <v>94</v>
      </c>
      <c r="K1" s="689"/>
      <c r="L1" s="690"/>
    </row>
    <row r="2" spans="1:12" s="3" customFormat="1" ht="18" customHeight="1">
      <c r="A2" s="626" t="s">
        <v>114</v>
      </c>
      <c r="B2" s="691" t="s">
        <v>113</v>
      </c>
      <c r="C2" s="691"/>
      <c r="D2" s="691"/>
      <c r="E2" s="691"/>
      <c r="F2" s="691"/>
      <c r="G2" s="691"/>
      <c r="H2" s="691"/>
      <c r="I2" s="691"/>
      <c r="J2" s="45" t="s">
        <v>2</v>
      </c>
      <c r="K2" s="46" t="s">
        <v>296</v>
      </c>
      <c r="L2" s="47"/>
    </row>
    <row r="3" spans="1:12" s="2" customFormat="1" ht="18" customHeight="1">
      <c r="A3" s="336" t="s">
        <v>116</v>
      </c>
      <c r="B3" s="692" t="s">
        <v>115</v>
      </c>
      <c r="C3" s="692"/>
      <c r="D3" s="692"/>
      <c r="E3" s="692"/>
      <c r="F3" s="692"/>
      <c r="G3" s="692"/>
      <c r="H3" s="692"/>
      <c r="I3" s="692"/>
      <c r="J3" s="327" t="s">
        <v>13</v>
      </c>
      <c r="K3" s="13"/>
      <c r="L3" s="89" t="s">
        <v>111</v>
      </c>
    </row>
    <row r="4" spans="1:12" s="2" customFormat="1" ht="18" customHeight="1">
      <c r="A4" s="337" t="s">
        <v>1</v>
      </c>
      <c r="B4" s="219">
        <f ca="1">TODAY()</f>
        <v>43833</v>
      </c>
      <c r="C4" s="327"/>
      <c r="D4" s="327"/>
      <c r="E4" s="327"/>
      <c r="F4" s="327"/>
      <c r="G4" s="327"/>
      <c r="H4" s="327"/>
      <c r="I4" s="327"/>
      <c r="J4" s="292" t="s">
        <v>86</v>
      </c>
      <c r="K4" s="693" t="s">
        <v>112</v>
      </c>
      <c r="L4" s="694"/>
    </row>
    <row r="5" spans="1:12" s="1" customFormat="1">
      <c r="A5" s="338"/>
      <c r="B5" s="279"/>
      <c r="C5" s="279"/>
      <c r="D5" s="279"/>
      <c r="E5" s="279"/>
      <c r="F5" s="279"/>
      <c r="G5" s="279"/>
      <c r="H5" s="279"/>
      <c r="I5" s="31"/>
      <c r="J5" s="31"/>
      <c r="K5" s="31"/>
      <c r="L5" s="37"/>
    </row>
    <row r="6" spans="1:12" s="1" customFormat="1">
      <c r="A6" s="338"/>
      <c r="B6" s="279"/>
      <c r="C6" s="291"/>
      <c r="D6" s="279"/>
      <c r="E6" s="291"/>
      <c r="F6" s="279"/>
      <c r="G6" s="279"/>
      <c r="H6" s="279"/>
      <c r="I6" s="31"/>
      <c r="J6" s="31"/>
      <c r="K6" s="31"/>
      <c r="L6" s="37"/>
    </row>
    <row r="7" spans="1:12" s="1" customFormat="1" ht="21">
      <c r="A7" s="30"/>
      <c r="B7" s="31"/>
      <c r="C7" s="31"/>
      <c r="D7" s="31"/>
      <c r="E7" s="31"/>
      <c r="F7" s="31"/>
      <c r="G7" s="31"/>
      <c r="H7" s="31"/>
      <c r="I7" s="628" t="s">
        <v>387</v>
      </c>
      <c r="K7" s="31"/>
      <c r="L7" s="37"/>
    </row>
    <row r="8" spans="1:12" s="1" customFormat="1" ht="21">
      <c r="A8" s="30"/>
      <c r="B8" s="31"/>
      <c r="C8" s="31"/>
      <c r="D8" s="31"/>
      <c r="E8" s="31"/>
      <c r="F8" s="31"/>
      <c r="G8" s="31"/>
      <c r="H8" s="31"/>
      <c r="I8" s="628" t="s">
        <v>386</v>
      </c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 t="s">
        <v>53</v>
      </c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 ht="19.5">
      <c r="A27" s="629" t="s">
        <v>384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 ht="19.5">
      <c r="A28" s="629" t="s">
        <v>385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 ht="19.5">
      <c r="A29" s="627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B30" s="31"/>
      <c r="C30" s="31"/>
      <c r="D30" s="31" t="s">
        <v>53</v>
      </c>
      <c r="E30" s="31"/>
      <c r="F30" s="31"/>
      <c r="G30" s="31"/>
      <c r="H30" s="31"/>
      <c r="I30" s="31"/>
      <c r="J30" s="31"/>
      <c r="K30" s="31"/>
      <c r="L30" s="37"/>
    </row>
    <row r="31" spans="1:12" s="1" customFormat="1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 ht="12" thickBot="1">
      <c r="A33" s="38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0"/>
    </row>
    <row r="34" spans="1:12" s="1" customFormat="1"/>
  </sheetData>
  <mergeCells count="4">
    <mergeCell ref="J1:L1"/>
    <mergeCell ref="B2:I2"/>
    <mergeCell ref="B3:I3"/>
    <mergeCell ref="K4:L4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44"/>
  <sheetViews>
    <sheetView showGridLines="0" topLeftCell="A16" zoomScale="60" zoomScaleNormal="60" zoomScaleSheetLayoutView="70" workbookViewId="0">
      <selection activeCell="F9" sqref="F9:F42"/>
    </sheetView>
  </sheetViews>
  <sheetFormatPr defaultColWidth="12" defaultRowHeight="11.25"/>
  <cols>
    <col min="1" max="1" width="11.5" customWidth="1"/>
    <col min="2" max="2" width="18.33203125" customWidth="1"/>
    <col min="3" max="3" width="26.33203125" customWidth="1"/>
    <col min="4" max="4" width="14.33203125" customWidth="1"/>
    <col min="5" max="5" width="19.83203125" customWidth="1"/>
    <col min="6" max="6" width="62.33203125" bestFit="1" customWidth="1"/>
    <col min="7" max="7" width="18.83203125" customWidth="1"/>
    <col min="8" max="8" width="15.33203125" style="165" hidden="1" customWidth="1"/>
    <col min="9" max="9" width="16.5" style="165" hidden="1" customWidth="1"/>
    <col min="10" max="10" width="16" style="165" hidden="1" customWidth="1"/>
    <col min="11" max="11" width="16" style="170" hidden="1" customWidth="1"/>
    <col min="12" max="12" width="15.33203125" style="174" customWidth="1"/>
    <col min="13" max="13" width="15.33203125" customWidth="1"/>
    <col min="14" max="14" width="31.33203125" customWidth="1"/>
    <col min="15" max="16" width="15.33203125" customWidth="1"/>
    <col min="17" max="17" width="8.83203125" customWidth="1"/>
    <col min="18" max="18" width="12.6640625" customWidth="1"/>
  </cols>
  <sheetData>
    <row r="1" spans="1:45" s="1" customFormat="1" ht="27.75">
      <c r="A1" s="48"/>
      <c r="B1" s="49"/>
      <c r="C1" s="49"/>
      <c r="D1" s="695" t="s">
        <v>15</v>
      </c>
      <c r="E1" s="695"/>
      <c r="F1" s="695"/>
      <c r="G1" s="695"/>
      <c r="H1" s="695"/>
      <c r="I1" s="695"/>
      <c r="J1" s="695"/>
      <c r="K1" s="695"/>
      <c r="L1" s="695"/>
      <c r="M1" s="695"/>
      <c r="N1" s="50" t="str">
        <f>'TECHNICAL SHEET GARMENT'!J1</f>
        <v>WINTER 2018/19</v>
      </c>
      <c r="O1" s="49"/>
      <c r="P1" s="49"/>
      <c r="Q1" s="51"/>
      <c r="R1" s="5"/>
    </row>
    <row r="2" spans="1:45" s="3" customFormat="1" ht="19.5">
      <c r="A2" s="53" t="str">
        <f>'TECHNICAL SHEET GARMENT'!A2</f>
        <v>LFV11440</v>
      </c>
      <c r="B2" s="696" t="str">
        <f>+'TECHNICAL SHEET GARMENT'!B2:I2</f>
        <v>ROCKLAND 3IN1 LOFT PARKA</v>
      </c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52" t="s">
        <v>2</v>
      </c>
      <c r="O2" s="53" t="str">
        <f>'TECHNICAL SHEET GARMENT'!K2</f>
        <v>V1</v>
      </c>
      <c r="P2" s="52"/>
      <c r="Q2" s="54"/>
      <c r="R2" s="7"/>
    </row>
    <row r="3" spans="1:45" s="2" customFormat="1" ht="16.5">
      <c r="A3" s="87" t="str">
        <f>'TECHNICAL SHEET GARMENT'!A3</f>
        <v>FABRIC:</v>
      </c>
      <c r="B3" s="697" t="str">
        <f>+'TECHNICAL SHEET GARMENT'!B3:I3</f>
        <v>PFM0025U87 3L / FLYING TEX</v>
      </c>
      <c r="C3" s="697"/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55" t="s">
        <v>13</v>
      </c>
      <c r="O3" s="58"/>
      <c r="P3" s="150" t="str">
        <f>'TECHNICAL SHEET GARMENT'!L3</f>
        <v>MARJORIE</v>
      </c>
      <c r="Q3" s="60"/>
      <c r="R3" s="13"/>
    </row>
    <row r="4" spans="1:45" s="2" customFormat="1" ht="17.25" thickBot="1">
      <c r="A4" s="121" t="s">
        <v>1</v>
      </c>
      <c r="B4" s="56">
        <f ca="1">'TECHNICAL SHEET GARMENT'!B4</f>
        <v>43833</v>
      </c>
      <c r="C4" s="56"/>
      <c r="D4" s="57"/>
      <c r="E4" s="57"/>
      <c r="F4" s="57"/>
      <c r="G4" s="57"/>
      <c r="H4" s="166"/>
      <c r="I4" s="166"/>
      <c r="J4" s="166"/>
      <c r="K4" s="176"/>
      <c r="L4" s="171"/>
      <c r="M4" s="57"/>
      <c r="N4" s="68" t="str">
        <f>'TECHNICAL SHEET GARMENT'!J4</f>
        <v xml:space="preserve">SUPPLIER : </v>
      </c>
      <c r="O4" s="59"/>
      <c r="P4" s="227" t="s">
        <v>112</v>
      </c>
      <c r="Q4" s="61"/>
      <c r="R4" s="13"/>
    </row>
    <row r="5" spans="1:45" s="1" customFormat="1" ht="16.5">
      <c r="A5" s="18"/>
      <c r="B5" s="93"/>
      <c r="C5" s="14"/>
      <c r="D5" s="14"/>
      <c r="E5" s="14"/>
      <c r="F5" s="14"/>
      <c r="G5" s="14"/>
      <c r="H5" s="163"/>
      <c r="I5" s="163"/>
      <c r="J5" s="163"/>
      <c r="K5" s="168"/>
      <c r="L5" s="172"/>
      <c r="M5" s="14"/>
      <c r="N5" s="32"/>
      <c r="O5" s="32"/>
      <c r="P5" s="32"/>
      <c r="Q5" s="33"/>
      <c r="R5" s="5"/>
    </row>
    <row r="6" spans="1:45" ht="28.5" thickBot="1">
      <c r="A6" s="95"/>
      <c r="B6" s="12"/>
      <c r="C6" s="17" t="s">
        <v>16</v>
      </c>
      <c r="D6" s="12"/>
      <c r="E6" s="12"/>
      <c r="F6" s="12"/>
      <c r="G6" s="12"/>
      <c r="H6" s="164"/>
      <c r="I6" s="164"/>
      <c r="J6" s="164"/>
      <c r="K6" s="169"/>
      <c r="L6" s="617" t="s">
        <v>382</v>
      </c>
      <c r="M6" s="618"/>
      <c r="N6" s="619" t="s">
        <v>383</v>
      </c>
      <c r="O6" s="12"/>
      <c r="P6" s="12"/>
      <c r="Q6" s="96"/>
      <c r="R6" s="12"/>
    </row>
    <row r="7" spans="1:45" s="81" customFormat="1" ht="57">
      <c r="A7" s="110"/>
      <c r="B7" s="698" t="s">
        <v>388</v>
      </c>
      <c r="C7" s="699"/>
      <c r="D7" s="699"/>
      <c r="E7" s="699"/>
      <c r="F7" s="700"/>
      <c r="G7" s="145" t="s">
        <v>17</v>
      </c>
      <c r="H7" s="343" t="s">
        <v>205</v>
      </c>
      <c r="I7" s="346" t="s">
        <v>207</v>
      </c>
      <c r="J7" s="347" t="s">
        <v>221</v>
      </c>
      <c r="K7" s="498" t="s">
        <v>282</v>
      </c>
      <c r="L7" s="499" t="s">
        <v>290</v>
      </c>
      <c r="M7" s="146" t="s">
        <v>312</v>
      </c>
      <c r="N7" s="630" t="s">
        <v>310</v>
      </c>
      <c r="O7" s="146"/>
      <c r="P7" s="207"/>
      <c r="Q7" s="11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</row>
    <row r="8" spans="1:45" ht="21">
      <c r="A8" s="95"/>
      <c r="B8" s="253" t="s">
        <v>24</v>
      </c>
      <c r="C8" s="205"/>
      <c r="D8" s="205"/>
      <c r="E8" s="205"/>
      <c r="F8" s="205"/>
      <c r="G8" s="206"/>
      <c r="H8" s="258"/>
      <c r="I8" s="257"/>
      <c r="J8" s="258"/>
      <c r="K8" s="259"/>
      <c r="L8" s="497" t="s">
        <v>9</v>
      </c>
      <c r="M8" s="509" t="s">
        <v>9</v>
      </c>
      <c r="N8" s="631" t="s">
        <v>9</v>
      </c>
      <c r="O8" s="260"/>
      <c r="P8" s="261"/>
      <c r="Q8" s="96"/>
      <c r="R8" s="12"/>
    </row>
    <row r="9" spans="1:45" s="81" customFormat="1" ht="27.75">
      <c r="A9" s="110"/>
      <c r="B9" s="348" t="s">
        <v>33</v>
      </c>
      <c r="C9" s="180" t="s">
        <v>198</v>
      </c>
      <c r="D9" s="585"/>
      <c r="E9" s="585"/>
      <c r="F9" s="639" t="s">
        <v>340</v>
      </c>
      <c r="G9" s="295" t="s">
        <v>20</v>
      </c>
      <c r="H9" s="520">
        <v>44</v>
      </c>
      <c r="I9" s="521">
        <v>44</v>
      </c>
      <c r="J9" s="520">
        <v>42</v>
      </c>
      <c r="K9" s="522">
        <v>42.5</v>
      </c>
      <c r="L9" s="520">
        <v>42</v>
      </c>
      <c r="M9" s="109">
        <v>42</v>
      </c>
      <c r="N9" s="632">
        <v>42</v>
      </c>
      <c r="O9" s="109"/>
      <c r="P9" s="349"/>
      <c r="Q9" s="111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</row>
    <row r="10" spans="1:45" s="81" customFormat="1" ht="27.75">
      <c r="A10" s="110"/>
      <c r="B10" s="348" t="s">
        <v>34</v>
      </c>
      <c r="C10" s="159" t="s">
        <v>18</v>
      </c>
      <c r="D10" s="586"/>
      <c r="E10" s="586"/>
      <c r="F10" s="640" t="s">
        <v>341</v>
      </c>
      <c r="G10" s="295" t="s">
        <v>19</v>
      </c>
      <c r="H10" s="520">
        <v>59</v>
      </c>
      <c r="I10" s="521">
        <v>59</v>
      </c>
      <c r="J10" s="523"/>
      <c r="K10" s="522">
        <v>59</v>
      </c>
      <c r="L10" s="520">
        <v>59</v>
      </c>
      <c r="M10" s="109">
        <v>59</v>
      </c>
      <c r="N10" s="632">
        <v>59</v>
      </c>
      <c r="O10" s="109"/>
      <c r="P10" s="349"/>
      <c r="Q10" s="111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</row>
    <row r="11" spans="1:45" s="81" customFormat="1" ht="27.75">
      <c r="A11" s="110"/>
      <c r="B11" s="348" t="s">
        <v>35</v>
      </c>
      <c r="C11" s="159" t="s">
        <v>199</v>
      </c>
      <c r="D11" s="586"/>
      <c r="E11" s="586"/>
      <c r="F11" s="640" t="s">
        <v>342</v>
      </c>
      <c r="G11" s="295" t="s">
        <v>19</v>
      </c>
      <c r="H11" s="520">
        <v>57</v>
      </c>
      <c r="I11" s="521">
        <v>57</v>
      </c>
      <c r="J11" s="523"/>
      <c r="K11" s="522">
        <v>57</v>
      </c>
      <c r="L11" s="520">
        <v>57</v>
      </c>
      <c r="M11" s="109">
        <v>57</v>
      </c>
      <c r="N11" s="632">
        <v>57</v>
      </c>
      <c r="O11" s="109"/>
      <c r="P11" s="349"/>
      <c r="Q11" s="111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</row>
    <row r="12" spans="1:45" s="217" customFormat="1" ht="27.75">
      <c r="A12" s="214"/>
      <c r="B12" s="348" t="s">
        <v>36</v>
      </c>
      <c r="C12" s="159" t="s">
        <v>200</v>
      </c>
      <c r="D12" s="586"/>
      <c r="E12" s="586"/>
      <c r="F12" s="640" t="s">
        <v>343</v>
      </c>
      <c r="G12" s="295" t="s">
        <v>19</v>
      </c>
      <c r="H12" s="520">
        <v>57</v>
      </c>
      <c r="I12" s="521">
        <v>57</v>
      </c>
      <c r="J12" s="523"/>
      <c r="K12" s="522">
        <v>57</v>
      </c>
      <c r="L12" s="520">
        <v>57</v>
      </c>
      <c r="M12" s="109">
        <v>57</v>
      </c>
      <c r="N12" s="632">
        <v>57</v>
      </c>
      <c r="O12" s="109"/>
      <c r="P12" s="349"/>
      <c r="Q12" s="215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</row>
    <row r="13" spans="1:45" s="81" customFormat="1" ht="27.75">
      <c r="A13" s="110"/>
      <c r="B13" s="348" t="s">
        <v>66</v>
      </c>
      <c r="C13" s="159" t="s">
        <v>68</v>
      </c>
      <c r="D13" s="586"/>
      <c r="E13" s="586"/>
      <c r="F13" s="640" t="s">
        <v>344</v>
      </c>
      <c r="G13" s="295" t="s">
        <v>19</v>
      </c>
      <c r="H13" s="520">
        <v>80</v>
      </c>
      <c r="I13" s="521">
        <v>80</v>
      </c>
      <c r="J13" s="523"/>
      <c r="K13" s="522">
        <v>80</v>
      </c>
      <c r="L13" s="520">
        <v>80</v>
      </c>
      <c r="M13" s="109">
        <v>80</v>
      </c>
      <c r="N13" s="632">
        <v>80</v>
      </c>
      <c r="O13" s="109"/>
      <c r="P13" s="349"/>
      <c r="Q13" s="111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</row>
    <row r="14" spans="1:45" s="81" customFormat="1" ht="27.75">
      <c r="A14" s="110"/>
      <c r="B14" s="348" t="s">
        <v>31</v>
      </c>
      <c r="C14" s="159" t="s">
        <v>37</v>
      </c>
      <c r="D14" s="586"/>
      <c r="E14" s="586"/>
      <c r="F14" s="640" t="s">
        <v>345</v>
      </c>
      <c r="G14" s="295" t="s">
        <v>71</v>
      </c>
      <c r="H14" s="520">
        <v>13.5</v>
      </c>
      <c r="I14" s="521">
        <v>14</v>
      </c>
      <c r="J14" s="520">
        <v>13.5</v>
      </c>
      <c r="K14" s="522">
        <v>13.5</v>
      </c>
      <c r="L14" s="520">
        <v>13.5</v>
      </c>
      <c r="M14" s="109">
        <v>13.5</v>
      </c>
      <c r="N14" s="632">
        <v>13.5</v>
      </c>
      <c r="O14" s="109"/>
      <c r="P14" s="349"/>
      <c r="Q14" s="111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</row>
    <row r="15" spans="1:45" s="81" customFormat="1" ht="27.75">
      <c r="A15" s="110"/>
      <c r="B15" s="348" t="s">
        <v>92</v>
      </c>
      <c r="C15" s="159" t="s">
        <v>201</v>
      </c>
      <c r="D15" s="586"/>
      <c r="E15" s="586"/>
      <c r="F15" s="640" t="s">
        <v>346</v>
      </c>
      <c r="G15" s="295" t="s">
        <v>71</v>
      </c>
      <c r="H15" s="520">
        <v>24.5</v>
      </c>
      <c r="I15" s="521">
        <v>24.5</v>
      </c>
      <c r="J15" s="523"/>
      <c r="K15" s="522">
        <v>24.5</v>
      </c>
      <c r="L15" s="520">
        <v>24.5</v>
      </c>
      <c r="M15" s="109">
        <v>24.5</v>
      </c>
      <c r="N15" s="633">
        <v>25</v>
      </c>
      <c r="O15" s="109"/>
      <c r="P15" s="349"/>
      <c r="Q15" s="111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</row>
    <row r="16" spans="1:45" s="81" customFormat="1" ht="27.75">
      <c r="A16" s="110"/>
      <c r="B16" s="348" t="s">
        <v>38</v>
      </c>
      <c r="C16" s="159" t="s">
        <v>23</v>
      </c>
      <c r="D16" s="586"/>
      <c r="E16" s="586"/>
      <c r="F16" s="640" t="s">
        <v>347</v>
      </c>
      <c r="G16" s="295" t="s">
        <v>20</v>
      </c>
      <c r="H16" s="520">
        <v>23.5</v>
      </c>
      <c r="I16" s="521">
        <v>24</v>
      </c>
      <c r="J16" s="523"/>
      <c r="K16" s="522">
        <v>23.5</v>
      </c>
      <c r="L16" s="520">
        <v>23.5</v>
      </c>
      <c r="M16" s="109">
        <v>23.5</v>
      </c>
      <c r="N16" s="632">
        <v>23.5</v>
      </c>
      <c r="O16" s="109"/>
      <c r="P16" s="349"/>
      <c r="Q16" s="111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</row>
    <row r="17" spans="1:45" s="81" customFormat="1" ht="27.75">
      <c r="A17" s="110"/>
      <c r="B17" s="348" t="s">
        <v>39</v>
      </c>
      <c r="C17" s="159" t="s">
        <v>202</v>
      </c>
      <c r="D17" s="586"/>
      <c r="E17" s="586"/>
      <c r="F17" s="640" t="s">
        <v>348</v>
      </c>
      <c r="G17" s="295" t="s">
        <v>20</v>
      </c>
      <c r="H17" s="520">
        <v>18.5</v>
      </c>
      <c r="I17" s="521">
        <v>18.5</v>
      </c>
      <c r="J17" s="523"/>
      <c r="K17" s="522">
        <v>19</v>
      </c>
      <c r="L17" s="520">
        <v>18.5</v>
      </c>
      <c r="M17" s="109">
        <v>18.5</v>
      </c>
      <c r="N17" s="632">
        <v>18.5</v>
      </c>
      <c r="O17" s="109"/>
      <c r="P17" s="349"/>
      <c r="Q17" s="111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</row>
    <row r="18" spans="1:45" s="81" customFormat="1" ht="27.75">
      <c r="A18" s="110"/>
      <c r="B18" s="348" t="s">
        <v>40</v>
      </c>
      <c r="C18" s="159" t="s">
        <v>203</v>
      </c>
      <c r="D18" s="586"/>
      <c r="E18" s="586"/>
      <c r="F18" s="640" t="s">
        <v>349</v>
      </c>
      <c r="G18" s="295" t="s">
        <v>20</v>
      </c>
      <c r="H18" s="520">
        <v>14.5</v>
      </c>
      <c r="I18" s="521">
        <v>13.5</v>
      </c>
      <c r="J18" s="523"/>
      <c r="K18" s="524">
        <v>13.5</v>
      </c>
      <c r="L18" s="520">
        <v>14.5</v>
      </c>
      <c r="M18" s="510">
        <v>14</v>
      </c>
      <c r="N18" s="632">
        <v>14.5</v>
      </c>
      <c r="O18" s="272"/>
      <c r="P18" s="350"/>
      <c r="Q18" s="111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</row>
    <row r="19" spans="1:45" s="81" customFormat="1" ht="27.75">
      <c r="A19" s="110"/>
      <c r="B19" s="348" t="s">
        <v>197</v>
      </c>
      <c r="C19" s="159" t="s">
        <v>204</v>
      </c>
      <c r="D19" s="586"/>
      <c r="E19" s="586"/>
      <c r="F19" s="640" t="s">
        <v>354</v>
      </c>
      <c r="G19" s="295" t="s">
        <v>20</v>
      </c>
      <c r="H19" s="520">
        <v>6</v>
      </c>
      <c r="I19" s="521">
        <v>6.2</v>
      </c>
      <c r="J19" s="523"/>
      <c r="K19" s="525">
        <v>6.2</v>
      </c>
      <c r="L19" s="520">
        <v>6</v>
      </c>
      <c r="M19" s="109">
        <v>6</v>
      </c>
      <c r="N19" s="632">
        <v>6</v>
      </c>
      <c r="O19" s="167"/>
      <c r="P19" s="349"/>
      <c r="Q19" s="111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</row>
    <row r="20" spans="1:45" s="81" customFormat="1" ht="27.75">
      <c r="A20" s="110"/>
      <c r="B20" s="348" t="s">
        <v>42</v>
      </c>
      <c r="C20" s="159" t="s">
        <v>43</v>
      </c>
      <c r="D20" s="586"/>
      <c r="E20" s="586"/>
      <c r="F20" s="640" t="s">
        <v>351</v>
      </c>
      <c r="G20" s="295" t="s">
        <v>19</v>
      </c>
      <c r="H20" s="520">
        <v>67</v>
      </c>
      <c r="I20" s="521">
        <v>67.5</v>
      </c>
      <c r="J20" s="523"/>
      <c r="K20" s="525">
        <v>68</v>
      </c>
      <c r="L20" s="520">
        <v>67</v>
      </c>
      <c r="M20" s="109">
        <v>67</v>
      </c>
      <c r="N20" s="632">
        <v>67</v>
      </c>
      <c r="O20" s="167"/>
      <c r="P20" s="349"/>
      <c r="Q20" s="111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</row>
    <row r="21" spans="1:45" ht="26.25">
      <c r="A21" s="95"/>
      <c r="B21" s="198" t="s">
        <v>25</v>
      </c>
      <c r="C21" s="184"/>
      <c r="D21" s="184"/>
      <c r="E21" s="262"/>
      <c r="F21" s="636"/>
      <c r="G21" s="263"/>
      <c r="H21" s="526"/>
      <c r="I21" s="527"/>
      <c r="J21" s="528"/>
      <c r="K21" s="529"/>
      <c r="L21" s="526"/>
      <c r="M21" s="265"/>
      <c r="N21" s="634"/>
      <c r="O21" s="264"/>
      <c r="P21" s="266"/>
      <c r="Q21" s="96"/>
      <c r="R21" s="12"/>
    </row>
    <row r="22" spans="1:45" s="81" customFormat="1" ht="27.75">
      <c r="A22" s="110"/>
      <c r="B22" s="203" t="s">
        <v>44</v>
      </c>
      <c r="C22" s="302" t="s">
        <v>98</v>
      </c>
      <c r="D22" s="303"/>
      <c r="E22" s="302"/>
      <c r="F22" s="641" t="s">
        <v>352</v>
      </c>
      <c r="G22" s="197" t="s">
        <v>20</v>
      </c>
      <c r="H22" s="520">
        <v>46</v>
      </c>
      <c r="I22" s="521">
        <v>46</v>
      </c>
      <c r="J22" s="520">
        <v>44</v>
      </c>
      <c r="K22" s="522">
        <v>44</v>
      </c>
      <c r="L22" s="520">
        <v>44</v>
      </c>
      <c r="M22" s="109">
        <v>44</v>
      </c>
      <c r="N22" s="632">
        <v>44</v>
      </c>
      <c r="O22" s="109"/>
      <c r="P22" s="349"/>
      <c r="Q22" s="111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</row>
    <row r="23" spans="1:45" ht="27.75">
      <c r="A23" s="95"/>
      <c r="B23" s="254" t="s">
        <v>8</v>
      </c>
      <c r="C23" s="304" t="s">
        <v>21</v>
      </c>
      <c r="D23" s="305"/>
      <c r="E23" s="304"/>
      <c r="F23" s="642" t="s">
        <v>353</v>
      </c>
      <c r="G23" s="197" t="s">
        <v>19</v>
      </c>
      <c r="H23" s="520">
        <v>80</v>
      </c>
      <c r="I23" s="521">
        <v>80</v>
      </c>
      <c r="J23" s="520"/>
      <c r="K23" s="522">
        <v>80</v>
      </c>
      <c r="L23" s="520">
        <v>80</v>
      </c>
      <c r="M23" s="510">
        <v>80</v>
      </c>
      <c r="N23" s="632">
        <v>80</v>
      </c>
      <c r="O23" s="273"/>
      <c r="P23" s="350"/>
      <c r="Q23" s="96"/>
      <c r="R23" s="12"/>
    </row>
    <row r="24" spans="1:45" s="81" customFormat="1" ht="27.75">
      <c r="A24" s="110"/>
      <c r="B24" s="193" t="s">
        <v>75</v>
      </c>
      <c r="C24" s="587" t="s">
        <v>76</v>
      </c>
      <c r="D24" s="588"/>
      <c r="E24" s="588"/>
      <c r="F24" s="643" t="s">
        <v>355</v>
      </c>
      <c r="G24" s="197" t="s">
        <v>20</v>
      </c>
      <c r="H24" s="520">
        <v>0</v>
      </c>
      <c r="I24" s="521">
        <v>15</v>
      </c>
      <c r="J24" s="520"/>
      <c r="K24" s="522">
        <v>15</v>
      </c>
      <c r="L24" s="520">
        <v>15</v>
      </c>
      <c r="M24" s="109">
        <v>15</v>
      </c>
      <c r="N24" s="632">
        <v>15</v>
      </c>
      <c r="O24" s="109"/>
      <c r="P24" s="349"/>
      <c r="Q24" s="111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</row>
    <row r="25" spans="1:45" s="81" customFormat="1" ht="26.25">
      <c r="A25" s="110"/>
      <c r="B25" s="198" t="s">
        <v>26</v>
      </c>
      <c r="C25" s="184"/>
      <c r="D25" s="184"/>
      <c r="E25" s="184"/>
      <c r="F25" s="637"/>
      <c r="G25" s="263"/>
      <c r="H25" s="526"/>
      <c r="I25" s="527"/>
      <c r="J25" s="530"/>
      <c r="K25" s="531"/>
      <c r="L25" s="526"/>
      <c r="M25" s="267"/>
      <c r="N25" s="634"/>
      <c r="O25" s="267"/>
      <c r="P25" s="266"/>
      <c r="Q25" s="111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</row>
    <row r="26" spans="1:45" s="81" customFormat="1" ht="27.75">
      <c r="A26" s="110"/>
      <c r="B26" s="187" t="s">
        <v>62</v>
      </c>
      <c r="C26" s="189" t="s">
        <v>63</v>
      </c>
      <c r="D26" s="195"/>
      <c r="E26" s="190"/>
      <c r="F26" s="644" t="s">
        <v>332</v>
      </c>
      <c r="G26" s="196" t="s">
        <v>19</v>
      </c>
      <c r="H26" s="520">
        <v>21.5</v>
      </c>
      <c r="I26" s="521">
        <v>22</v>
      </c>
      <c r="J26" s="520"/>
      <c r="K26" s="522">
        <v>21</v>
      </c>
      <c r="L26" s="520">
        <v>21.5</v>
      </c>
      <c r="M26" s="109">
        <v>21</v>
      </c>
      <c r="N26" s="632">
        <v>21.5</v>
      </c>
      <c r="O26" s="109"/>
      <c r="P26" s="349"/>
      <c r="Q26" s="111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</row>
    <row r="27" spans="1:45" s="81" customFormat="1" ht="27.75">
      <c r="A27" s="110"/>
      <c r="B27" s="187" t="s">
        <v>64</v>
      </c>
      <c r="C27" s="189" t="s">
        <v>65</v>
      </c>
      <c r="D27" s="195"/>
      <c r="E27" s="190"/>
      <c r="F27" s="644" t="s">
        <v>333</v>
      </c>
      <c r="G27" s="196" t="s">
        <v>19</v>
      </c>
      <c r="H27" s="520">
        <v>9</v>
      </c>
      <c r="I27" s="521">
        <v>9</v>
      </c>
      <c r="J27" s="520">
        <v>10</v>
      </c>
      <c r="K27" s="522">
        <v>10</v>
      </c>
      <c r="L27" s="520">
        <v>10</v>
      </c>
      <c r="M27" s="109">
        <v>10</v>
      </c>
      <c r="N27" s="633">
        <v>11</v>
      </c>
      <c r="O27" s="109"/>
      <c r="P27" s="349"/>
      <c r="Q27" s="111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</row>
    <row r="28" spans="1:45" s="81" customFormat="1" ht="27.75">
      <c r="A28" s="110"/>
      <c r="B28" s="187" t="s">
        <v>45</v>
      </c>
      <c r="C28" s="189" t="s">
        <v>91</v>
      </c>
      <c r="D28" s="195"/>
      <c r="E28" s="190"/>
      <c r="F28" s="644" t="s">
        <v>334</v>
      </c>
      <c r="G28" s="196" t="s">
        <v>19</v>
      </c>
      <c r="H28" s="520">
        <v>55</v>
      </c>
      <c r="I28" s="521">
        <v>56</v>
      </c>
      <c r="J28" s="520"/>
      <c r="K28" s="525">
        <v>56</v>
      </c>
      <c r="L28" s="520">
        <v>56</v>
      </c>
      <c r="M28" s="510">
        <v>56</v>
      </c>
      <c r="N28" s="633">
        <v>57</v>
      </c>
      <c r="O28" s="271"/>
      <c r="P28" s="350"/>
      <c r="Q28" s="111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</row>
    <row r="29" spans="1:45" s="81" customFormat="1" ht="27.75">
      <c r="A29" s="110"/>
      <c r="B29" s="187" t="s">
        <v>46</v>
      </c>
      <c r="C29" s="202" t="s">
        <v>47</v>
      </c>
      <c r="D29" s="183"/>
      <c r="E29" s="188"/>
      <c r="F29" s="645" t="s">
        <v>335</v>
      </c>
      <c r="G29" s="196" t="s">
        <v>19</v>
      </c>
      <c r="H29" s="520">
        <v>54</v>
      </c>
      <c r="I29" s="521">
        <v>54</v>
      </c>
      <c r="J29" s="520"/>
      <c r="K29" s="532">
        <v>54.5</v>
      </c>
      <c r="L29" s="520">
        <v>55</v>
      </c>
      <c r="M29" s="194">
        <v>54</v>
      </c>
      <c r="N29" s="633">
        <v>57</v>
      </c>
      <c r="O29" s="194"/>
      <c r="P29" s="200"/>
      <c r="Q29" s="111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</row>
    <row r="30" spans="1:45" s="81" customFormat="1" ht="27.75">
      <c r="A30" s="110"/>
      <c r="B30" s="187" t="s">
        <v>48</v>
      </c>
      <c r="C30" s="202" t="s">
        <v>99</v>
      </c>
      <c r="D30" s="183"/>
      <c r="E30" s="188"/>
      <c r="F30" s="645" t="s">
        <v>336</v>
      </c>
      <c r="G30" s="196" t="s">
        <v>20</v>
      </c>
      <c r="H30" s="520">
        <v>9</v>
      </c>
      <c r="I30" s="521">
        <v>9</v>
      </c>
      <c r="J30" s="520"/>
      <c r="K30" s="532">
        <v>8.8000000000000007</v>
      </c>
      <c r="L30" s="520">
        <v>9</v>
      </c>
      <c r="M30" s="194">
        <v>9</v>
      </c>
      <c r="N30" s="632">
        <v>9</v>
      </c>
      <c r="O30" s="194"/>
      <c r="P30" s="200"/>
      <c r="Q30" s="111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</row>
    <row r="31" spans="1:45" s="81" customFormat="1" ht="27.75">
      <c r="A31" s="110"/>
      <c r="B31" s="199" t="s">
        <v>49</v>
      </c>
      <c r="C31" s="186" t="s">
        <v>32</v>
      </c>
      <c r="D31" s="191"/>
      <c r="E31" s="192"/>
      <c r="F31" s="646" t="s">
        <v>337</v>
      </c>
      <c r="G31" s="196" t="s">
        <v>20</v>
      </c>
      <c r="H31" s="520">
        <v>9</v>
      </c>
      <c r="I31" s="521">
        <v>9</v>
      </c>
      <c r="J31" s="520"/>
      <c r="K31" s="525">
        <v>9</v>
      </c>
      <c r="L31" s="520">
        <v>9</v>
      </c>
      <c r="M31" s="109">
        <v>9</v>
      </c>
      <c r="N31" s="632">
        <v>9</v>
      </c>
      <c r="O31" s="109"/>
      <c r="P31" s="349"/>
      <c r="Q31" s="111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</row>
    <row r="32" spans="1:45" s="81" customFormat="1" ht="26.25">
      <c r="A32" s="15"/>
      <c r="B32" s="198" t="s">
        <v>28</v>
      </c>
      <c r="C32" s="184"/>
      <c r="D32" s="184"/>
      <c r="E32" s="184"/>
      <c r="F32" s="637"/>
      <c r="G32" s="263"/>
      <c r="H32" s="526"/>
      <c r="I32" s="533"/>
      <c r="J32" s="534"/>
      <c r="K32" s="535"/>
      <c r="L32" s="526"/>
      <c r="M32" s="511"/>
      <c r="N32" s="634"/>
      <c r="O32" s="268"/>
      <c r="P32" s="269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</row>
    <row r="33" spans="1:45" s="81" customFormat="1" ht="27.75">
      <c r="A33" s="15"/>
      <c r="B33" s="187" t="s">
        <v>50</v>
      </c>
      <c r="C33" s="189" t="s">
        <v>27</v>
      </c>
      <c r="D33" s="195"/>
      <c r="E33" s="190"/>
      <c r="F33" s="644" t="s">
        <v>356</v>
      </c>
      <c r="G33" s="196" t="s">
        <v>19</v>
      </c>
      <c r="H33" s="520">
        <v>50</v>
      </c>
      <c r="I33" s="521">
        <v>51</v>
      </c>
      <c r="J33" s="520"/>
      <c r="K33" s="532">
        <v>50</v>
      </c>
      <c r="L33" s="520">
        <v>50</v>
      </c>
      <c r="M33" s="194">
        <v>49</v>
      </c>
      <c r="N33" s="632">
        <v>50</v>
      </c>
      <c r="O33" s="194"/>
      <c r="P33" s="200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</row>
    <row r="34" spans="1:45" s="81" customFormat="1" ht="27.75">
      <c r="A34" s="15"/>
      <c r="B34" s="187" t="s">
        <v>51</v>
      </c>
      <c r="C34" s="202" t="s">
        <v>85</v>
      </c>
      <c r="D34" s="183"/>
      <c r="E34" s="188"/>
      <c r="F34" s="645" t="s">
        <v>357</v>
      </c>
      <c r="G34" s="196" t="s">
        <v>20</v>
      </c>
      <c r="H34" s="520">
        <v>26</v>
      </c>
      <c r="I34" s="521">
        <v>25</v>
      </c>
      <c r="J34" s="520"/>
      <c r="K34" s="532">
        <v>25.5</v>
      </c>
      <c r="L34" s="520">
        <v>26</v>
      </c>
      <c r="M34" s="194">
        <v>25.5</v>
      </c>
      <c r="N34" s="632">
        <v>26</v>
      </c>
      <c r="O34" s="194"/>
      <c r="P34" s="200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</row>
    <row r="35" spans="1:45" s="81" customFormat="1" ht="27.75">
      <c r="A35" s="15"/>
      <c r="B35" s="199" t="s">
        <v>89</v>
      </c>
      <c r="C35" s="186" t="s">
        <v>90</v>
      </c>
      <c r="D35" s="191"/>
      <c r="E35" s="192"/>
      <c r="F35" s="646" t="s">
        <v>358</v>
      </c>
      <c r="G35" s="237" t="s">
        <v>20</v>
      </c>
      <c r="H35" s="520">
        <v>34.5</v>
      </c>
      <c r="I35" s="521">
        <v>36</v>
      </c>
      <c r="J35" s="520">
        <v>34</v>
      </c>
      <c r="K35" s="525">
        <v>33.5</v>
      </c>
      <c r="L35" s="520">
        <v>34</v>
      </c>
      <c r="M35" s="109">
        <v>34</v>
      </c>
      <c r="N35" s="632">
        <v>34</v>
      </c>
      <c r="O35" s="109"/>
      <c r="P35" s="349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</row>
    <row r="36" spans="1:45" s="81" customFormat="1" ht="27.75">
      <c r="A36" s="15"/>
      <c r="B36" s="187" t="s">
        <v>77</v>
      </c>
      <c r="C36" s="201" t="s">
        <v>78</v>
      </c>
      <c r="D36" s="183"/>
      <c r="E36" s="188"/>
      <c r="F36" s="647" t="s">
        <v>359</v>
      </c>
      <c r="G36" s="196" t="s">
        <v>20</v>
      </c>
      <c r="H36" s="520">
        <v>35.5</v>
      </c>
      <c r="I36" s="521">
        <v>35.5</v>
      </c>
      <c r="J36" s="520"/>
      <c r="K36" s="525">
        <v>34.5</v>
      </c>
      <c r="L36" s="520">
        <v>35.5</v>
      </c>
      <c r="M36" s="510">
        <v>35</v>
      </c>
      <c r="N36" s="632">
        <v>35.5</v>
      </c>
      <c r="O36" s="271"/>
      <c r="P36" s="350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</row>
    <row r="37" spans="1:45" s="81" customFormat="1" ht="27.75">
      <c r="A37" s="15"/>
      <c r="B37" s="100" t="s">
        <v>100</v>
      </c>
      <c r="C37" s="252" t="s">
        <v>101</v>
      </c>
      <c r="D37" s="62"/>
      <c r="E37" s="102"/>
      <c r="F37" s="648" t="s">
        <v>360</v>
      </c>
      <c r="G37" s="122" t="s">
        <v>20</v>
      </c>
      <c r="H37" s="520">
        <v>8</v>
      </c>
      <c r="I37" s="521">
        <v>8</v>
      </c>
      <c r="J37" s="520"/>
      <c r="K37" s="532">
        <v>8</v>
      </c>
      <c r="L37" s="520">
        <v>8</v>
      </c>
      <c r="M37" s="194">
        <v>8</v>
      </c>
      <c r="N37" s="632">
        <v>8</v>
      </c>
      <c r="O37" s="194"/>
      <c r="P37" s="200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</row>
    <row r="38" spans="1:45" s="81" customFormat="1" ht="26.25">
      <c r="A38" s="15"/>
      <c r="B38" s="255" t="s">
        <v>79</v>
      </c>
      <c r="C38" s="256"/>
      <c r="D38" s="256"/>
      <c r="E38" s="256"/>
      <c r="F38" s="638"/>
      <c r="G38" s="204"/>
      <c r="H38" s="526"/>
      <c r="I38" s="536"/>
      <c r="J38" s="537"/>
      <c r="K38" s="538"/>
      <c r="L38" s="526"/>
      <c r="M38" s="270"/>
      <c r="N38" s="634"/>
      <c r="O38" s="270"/>
      <c r="P38" s="351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</row>
    <row r="39" spans="1:45" s="81" customFormat="1" ht="27.75">
      <c r="A39" s="15"/>
      <c r="B39" s="352" t="s">
        <v>208</v>
      </c>
      <c r="C39" s="589" t="s">
        <v>209</v>
      </c>
      <c r="D39" s="590"/>
      <c r="E39" s="590"/>
      <c r="F39" s="649" t="s">
        <v>361</v>
      </c>
      <c r="G39" s="296" t="s">
        <v>20</v>
      </c>
      <c r="H39" s="520">
        <v>5</v>
      </c>
      <c r="I39" s="521">
        <v>5</v>
      </c>
      <c r="J39" s="539"/>
      <c r="K39" s="525">
        <v>5.2</v>
      </c>
      <c r="L39" s="520">
        <v>5</v>
      </c>
      <c r="M39" s="109">
        <v>5</v>
      </c>
      <c r="N39" s="632">
        <v>5</v>
      </c>
      <c r="O39" s="109"/>
      <c r="P39" s="349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</row>
    <row r="40" spans="1:45" s="81" customFormat="1" ht="27.75">
      <c r="A40" s="15"/>
      <c r="B40" s="352" t="s">
        <v>80</v>
      </c>
      <c r="C40" s="589" t="s">
        <v>81</v>
      </c>
      <c r="D40" s="590"/>
      <c r="E40" s="590"/>
      <c r="F40" s="649" t="s">
        <v>338</v>
      </c>
      <c r="G40" s="296" t="s">
        <v>20</v>
      </c>
      <c r="H40" s="520">
        <v>80</v>
      </c>
      <c r="I40" s="521">
        <v>79</v>
      </c>
      <c r="J40" s="540"/>
      <c r="K40" s="525">
        <v>79</v>
      </c>
      <c r="L40" s="520">
        <v>80</v>
      </c>
      <c r="M40" s="510">
        <v>80</v>
      </c>
      <c r="N40" s="632">
        <v>80</v>
      </c>
      <c r="O40" s="307"/>
      <c r="P40" s="353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</row>
    <row r="41" spans="1:45" s="81" customFormat="1" ht="27.75">
      <c r="A41" s="15"/>
      <c r="B41" s="352" t="s">
        <v>82</v>
      </c>
      <c r="C41" s="589" t="s">
        <v>83</v>
      </c>
      <c r="D41" s="590"/>
      <c r="E41" s="590"/>
      <c r="F41" s="649" t="s">
        <v>339</v>
      </c>
      <c r="G41" s="296" t="s">
        <v>20</v>
      </c>
      <c r="H41" s="520">
        <v>18</v>
      </c>
      <c r="I41" s="521">
        <v>18</v>
      </c>
      <c r="J41" s="541"/>
      <c r="K41" s="532">
        <v>18</v>
      </c>
      <c r="L41" s="520">
        <v>18</v>
      </c>
      <c r="M41" s="194">
        <v>18</v>
      </c>
      <c r="N41" s="632">
        <v>18</v>
      </c>
      <c r="O41" s="194"/>
      <c r="P41" s="200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</row>
    <row r="42" spans="1:45" s="81" customFormat="1" ht="28.5" thickBot="1">
      <c r="A42" s="15"/>
      <c r="B42" s="354" t="s">
        <v>102</v>
      </c>
      <c r="C42" s="591" t="s">
        <v>84</v>
      </c>
      <c r="D42" s="592"/>
      <c r="E42" s="592"/>
      <c r="F42" s="650" t="s">
        <v>362</v>
      </c>
      <c r="G42" s="355" t="s">
        <v>20</v>
      </c>
      <c r="H42" s="542">
        <v>16</v>
      </c>
      <c r="I42" s="543">
        <v>16</v>
      </c>
      <c r="J42" s="544"/>
      <c r="K42" s="545">
        <v>15</v>
      </c>
      <c r="L42" s="542">
        <v>15</v>
      </c>
      <c r="M42" s="357">
        <v>15</v>
      </c>
      <c r="N42" s="635">
        <v>15</v>
      </c>
      <c r="O42" s="357"/>
      <c r="P42" s="358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</row>
    <row r="43" spans="1:45" s="81" customFormat="1" ht="19.5">
      <c r="A43" s="110"/>
      <c r="B43" s="241"/>
      <c r="C43" s="113"/>
      <c r="D43" s="9"/>
      <c r="E43" s="117"/>
      <c r="F43" s="117"/>
      <c r="G43" s="114"/>
      <c r="H43" s="117"/>
      <c r="I43" s="117"/>
      <c r="J43" s="112"/>
      <c r="K43" s="175"/>
      <c r="L43" s="173"/>
      <c r="M43" s="117"/>
      <c r="N43" s="115"/>
      <c r="O43" s="117"/>
      <c r="P43" s="126"/>
      <c r="Q43" s="111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</row>
    <row r="44" spans="1:45" s="81" customFormat="1" ht="19.5">
      <c r="A44" s="110"/>
      <c r="B44" s="241"/>
      <c r="C44" s="113"/>
      <c r="D44" s="9"/>
      <c r="E44" s="117"/>
      <c r="F44" s="117"/>
      <c r="G44" s="114"/>
      <c r="H44" s="117"/>
      <c r="I44" s="117"/>
      <c r="J44" s="112"/>
      <c r="K44" s="175"/>
      <c r="L44" s="173"/>
      <c r="M44" s="117"/>
      <c r="N44" s="115"/>
      <c r="O44" s="117"/>
      <c r="P44" s="126"/>
      <c r="Q44" s="111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</row>
  </sheetData>
  <mergeCells count="4">
    <mergeCell ref="D1:M1"/>
    <mergeCell ref="B2:M2"/>
    <mergeCell ref="B3:M3"/>
    <mergeCell ref="B7:F7"/>
  </mergeCells>
  <phoneticPr fontId="26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4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100"/>
  <sheetViews>
    <sheetView showGridLines="0" topLeftCell="A4" zoomScale="60" zoomScaleNormal="60" zoomScaleSheetLayoutView="70" workbookViewId="0">
      <selection activeCell="F35" sqref="F9:F35"/>
    </sheetView>
  </sheetViews>
  <sheetFormatPr defaultColWidth="12" defaultRowHeight="11.25"/>
  <cols>
    <col min="1" max="1" width="8.6640625" customWidth="1"/>
    <col min="2" max="2" width="17.5" customWidth="1"/>
    <col min="3" max="3" width="26.33203125" customWidth="1"/>
    <col min="4" max="4" width="14.33203125" customWidth="1"/>
    <col min="5" max="5" width="19.83203125" customWidth="1"/>
    <col min="6" max="6" width="64.83203125" bestFit="1" customWidth="1"/>
    <col min="7" max="7" width="18.83203125" customWidth="1"/>
    <col min="8" max="8" width="15.33203125" style="165" hidden="1" customWidth="1"/>
    <col min="9" max="9" width="16.5" style="165" hidden="1" customWidth="1"/>
    <col min="10" max="10" width="16" style="165" hidden="1" customWidth="1"/>
    <col min="11" max="11" width="16" style="170" hidden="1" customWidth="1"/>
    <col min="12" max="12" width="15.33203125" style="174" hidden="1" customWidth="1"/>
    <col min="13" max="13" width="15.33203125" hidden="1" customWidth="1"/>
    <col min="14" max="15" width="15.33203125" customWidth="1"/>
    <col min="16" max="16" width="40.1640625" customWidth="1"/>
    <col min="17" max="17" width="8.83203125" customWidth="1"/>
    <col min="18" max="18" width="12.6640625" customWidth="1"/>
  </cols>
  <sheetData>
    <row r="1" spans="1:45" s="1" customFormat="1" ht="27.75">
      <c r="A1" s="48"/>
      <c r="B1" s="49"/>
      <c r="C1" s="49"/>
      <c r="D1" s="695" t="s">
        <v>15</v>
      </c>
      <c r="E1" s="695"/>
      <c r="F1" s="695"/>
      <c r="G1" s="695"/>
      <c r="H1" s="695"/>
      <c r="I1" s="695"/>
      <c r="J1" s="695"/>
      <c r="K1" s="695"/>
      <c r="L1" s="695"/>
      <c r="M1" s="695"/>
      <c r="N1" s="50" t="str">
        <f>'TECHNICAL SHEET GARMENT'!J1</f>
        <v>WINTER 2018/19</v>
      </c>
      <c r="O1" s="49"/>
      <c r="P1" s="49"/>
      <c r="Q1" s="51"/>
      <c r="R1" s="154"/>
    </row>
    <row r="2" spans="1:45" s="3" customFormat="1" ht="19.5">
      <c r="A2" s="53" t="str">
        <f>'TECHNICAL SHEET GARMENT'!A2</f>
        <v>LFV11440</v>
      </c>
      <c r="B2" s="696" t="str">
        <f>+'TECHNICAL SHEET GARMENT'!B2:I2</f>
        <v>ROCKLAND 3IN1 LOFT PARKA</v>
      </c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52" t="s">
        <v>2</v>
      </c>
      <c r="O2" s="53" t="str">
        <f>'TECHNICAL SHEET GARMENT'!K2</f>
        <v>V1</v>
      </c>
      <c r="P2" s="52"/>
      <c r="Q2" s="54"/>
      <c r="R2" s="7"/>
    </row>
    <row r="3" spans="1:45" s="2" customFormat="1" ht="16.5">
      <c r="A3" s="580" t="str">
        <f>'TECHNICAL SHEET GARMENT'!A3</f>
        <v>FABRIC:</v>
      </c>
      <c r="B3" s="697" t="str">
        <f>+'TECHNICAL SHEET GARMENT'!B3:I3</f>
        <v>PFM0025U87 3L / FLYING TEX</v>
      </c>
      <c r="C3" s="697"/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55" t="s">
        <v>13</v>
      </c>
      <c r="O3" s="58"/>
      <c r="P3" s="150" t="str">
        <f>'TECHNICAL SHEET GARMENT'!L3</f>
        <v>MARJORIE</v>
      </c>
      <c r="Q3" s="60"/>
      <c r="R3" s="13"/>
    </row>
    <row r="4" spans="1:45" s="2" customFormat="1" ht="17.25" thickBot="1">
      <c r="A4" s="121" t="s">
        <v>1</v>
      </c>
      <c r="B4" s="56">
        <f ca="1">'TECHNICAL SHEET GARMENT'!B4</f>
        <v>43833</v>
      </c>
      <c r="C4" s="56"/>
      <c r="D4" s="57"/>
      <c r="E4" s="57"/>
      <c r="F4" s="57"/>
      <c r="G4" s="57"/>
      <c r="H4" s="166"/>
      <c r="I4" s="166"/>
      <c r="J4" s="166"/>
      <c r="K4" s="176"/>
      <c r="L4" s="171"/>
      <c r="M4" s="57"/>
      <c r="N4" s="68" t="str">
        <f>'TECHNICAL SHEET GARMENT'!J4</f>
        <v xml:space="preserve">SUPPLIER : </v>
      </c>
      <c r="O4" s="59"/>
      <c r="P4" s="227" t="s">
        <v>112</v>
      </c>
      <c r="Q4" s="61"/>
      <c r="R4" s="13"/>
    </row>
    <row r="5" spans="1:45" s="1" customFormat="1" ht="16.5">
      <c r="A5" s="18"/>
      <c r="B5" s="93"/>
      <c r="C5" s="14"/>
      <c r="D5" s="14"/>
      <c r="E5" s="14"/>
      <c r="F5" s="14"/>
      <c r="G5" s="14"/>
      <c r="H5" s="163"/>
      <c r="I5" s="163"/>
      <c r="J5" s="163"/>
      <c r="K5" s="168"/>
      <c r="L5" s="172"/>
      <c r="M5" s="14"/>
      <c r="N5" s="32"/>
      <c r="O5" s="32"/>
      <c r="P5" s="32"/>
      <c r="Q5" s="33"/>
      <c r="R5" s="154"/>
    </row>
    <row r="6" spans="1:45" ht="28.5" thickBot="1">
      <c r="A6" s="95"/>
      <c r="B6" s="12"/>
      <c r="C6" s="17" t="s">
        <v>16</v>
      </c>
      <c r="D6" s="12"/>
      <c r="E6" s="12"/>
      <c r="F6" s="12"/>
      <c r="G6" s="12"/>
      <c r="H6" s="164"/>
      <c r="I6" s="164"/>
      <c r="J6" s="164"/>
      <c r="K6" s="169"/>
      <c r="N6" s="617" t="s">
        <v>382</v>
      </c>
      <c r="O6" s="618"/>
      <c r="P6" s="619" t="s">
        <v>383</v>
      </c>
      <c r="Q6" s="96"/>
      <c r="R6" s="12"/>
    </row>
    <row r="7" spans="1:45" s="81" customFormat="1" ht="57">
      <c r="A7" s="110"/>
      <c r="B7" s="702" t="s">
        <v>389</v>
      </c>
      <c r="C7" s="703"/>
      <c r="D7" s="703"/>
      <c r="E7" s="703"/>
      <c r="F7" s="704"/>
      <c r="G7" s="148" t="s">
        <v>17</v>
      </c>
      <c r="H7" s="313" t="s">
        <v>211</v>
      </c>
      <c r="I7" s="311" t="s">
        <v>206</v>
      </c>
      <c r="J7" s="312" t="s">
        <v>221</v>
      </c>
      <c r="K7" s="311" t="s">
        <v>282</v>
      </c>
      <c r="L7" s="501" t="s">
        <v>288</v>
      </c>
      <c r="M7" s="311" t="s">
        <v>289</v>
      </c>
      <c r="N7" s="312" t="s">
        <v>290</v>
      </c>
      <c r="O7" s="146" t="s">
        <v>313</v>
      </c>
      <c r="P7" s="651" t="s">
        <v>311</v>
      </c>
      <c r="Q7" s="11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</row>
    <row r="8" spans="1:45" ht="26.25">
      <c r="B8" s="253" t="s">
        <v>24</v>
      </c>
      <c r="C8" s="308"/>
      <c r="D8" s="308"/>
      <c r="E8" s="308"/>
      <c r="F8" s="308"/>
      <c r="G8" s="206"/>
      <c r="H8" s="507" t="s">
        <v>9</v>
      </c>
      <c r="I8" s="507"/>
      <c r="J8" s="507"/>
      <c r="K8" s="507"/>
      <c r="L8" s="507"/>
      <c r="M8" s="507"/>
      <c r="N8" s="507"/>
      <c r="O8" s="512" t="s">
        <v>9</v>
      </c>
      <c r="P8" s="652" t="s">
        <v>9</v>
      </c>
    </row>
    <row r="9" spans="1:45" ht="27.75">
      <c r="B9" s="348" t="s">
        <v>33</v>
      </c>
      <c r="C9" s="583" t="s">
        <v>95</v>
      </c>
      <c r="D9" s="584"/>
      <c r="E9" s="584"/>
      <c r="F9" s="662" t="s">
        <v>340</v>
      </c>
      <c r="G9" s="296" t="s">
        <v>20</v>
      </c>
      <c r="H9" s="520">
        <v>44</v>
      </c>
      <c r="I9" s="521">
        <v>45</v>
      </c>
      <c r="J9" s="546">
        <v>42</v>
      </c>
      <c r="K9" s="547">
        <v>44.5</v>
      </c>
      <c r="L9" s="568">
        <v>42</v>
      </c>
      <c r="M9" s="548">
        <v>44</v>
      </c>
      <c r="N9" s="568">
        <v>42</v>
      </c>
      <c r="O9" s="194">
        <v>41</v>
      </c>
      <c r="P9" s="653">
        <v>42</v>
      </c>
    </row>
    <row r="10" spans="1:45" ht="27.75">
      <c r="B10" s="359" t="s">
        <v>34</v>
      </c>
      <c r="C10" s="578" t="s">
        <v>18</v>
      </c>
      <c r="D10" s="579"/>
      <c r="E10" s="579"/>
      <c r="F10" s="663" t="s">
        <v>341</v>
      </c>
      <c r="G10" s="296" t="s">
        <v>19</v>
      </c>
      <c r="H10" s="520">
        <v>57</v>
      </c>
      <c r="I10" s="521">
        <v>56.5</v>
      </c>
      <c r="J10" s="549"/>
      <c r="K10" s="550">
        <v>56.5</v>
      </c>
      <c r="L10" s="549">
        <v>57</v>
      </c>
      <c r="M10" s="532">
        <v>57.5</v>
      </c>
      <c r="N10" s="541">
        <v>57</v>
      </c>
      <c r="O10" s="194">
        <v>55</v>
      </c>
      <c r="P10" s="654">
        <v>57</v>
      </c>
    </row>
    <row r="11" spans="1:45" ht="27.75">
      <c r="B11" s="348" t="s">
        <v>35</v>
      </c>
      <c r="C11" s="578" t="s">
        <v>96</v>
      </c>
      <c r="D11" s="579"/>
      <c r="E11" s="579"/>
      <c r="F11" s="663" t="s">
        <v>342</v>
      </c>
      <c r="G11" s="296" t="s">
        <v>19</v>
      </c>
      <c r="H11" s="520">
        <v>55</v>
      </c>
      <c r="I11" s="521">
        <v>54.5</v>
      </c>
      <c r="J11" s="549"/>
      <c r="K11" s="550">
        <v>54</v>
      </c>
      <c r="L11" s="549">
        <v>55</v>
      </c>
      <c r="M11" s="532">
        <v>55.5</v>
      </c>
      <c r="N11" s="541">
        <v>55</v>
      </c>
      <c r="O11" s="194">
        <v>53</v>
      </c>
      <c r="P11" s="654">
        <v>55</v>
      </c>
    </row>
    <row r="12" spans="1:45" ht="27.75">
      <c r="B12" s="348" t="s">
        <v>36</v>
      </c>
      <c r="C12" s="309" t="s">
        <v>67</v>
      </c>
      <c r="D12" s="309"/>
      <c r="E12" s="309"/>
      <c r="F12" s="664" t="s">
        <v>343</v>
      </c>
      <c r="G12" s="296" t="s">
        <v>19</v>
      </c>
      <c r="H12" s="520">
        <v>55</v>
      </c>
      <c r="I12" s="521">
        <v>54</v>
      </c>
      <c r="J12" s="549"/>
      <c r="K12" s="550">
        <v>54</v>
      </c>
      <c r="L12" s="549">
        <v>55</v>
      </c>
      <c r="M12" s="532">
        <v>55</v>
      </c>
      <c r="N12" s="541">
        <v>55</v>
      </c>
      <c r="O12" s="194">
        <v>54</v>
      </c>
      <c r="P12" s="654">
        <v>55</v>
      </c>
    </row>
    <row r="13" spans="1:45" ht="27.75">
      <c r="B13" s="348" t="s">
        <v>66</v>
      </c>
      <c r="C13" s="578" t="s">
        <v>68</v>
      </c>
      <c r="D13" s="579"/>
      <c r="E13" s="579"/>
      <c r="F13" s="663" t="s">
        <v>344</v>
      </c>
      <c r="G13" s="296" t="s">
        <v>19</v>
      </c>
      <c r="H13" s="520">
        <v>71</v>
      </c>
      <c r="I13" s="521">
        <v>68</v>
      </c>
      <c r="J13" s="549">
        <v>71</v>
      </c>
      <c r="K13" s="550">
        <v>68</v>
      </c>
      <c r="L13" s="569">
        <v>71</v>
      </c>
      <c r="M13" s="532">
        <v>69</v>
      </c>
      <c r="N13" s="541">
        <v>71</v>
      </c>
      <c r="O13" s="194">
        <v>70</v>
      </c>
      <c r="P13" s="654">
        <v>71</v>
      </c>
    </row>
    <row r="14" spans="1:45" ht="27.75">
      <c r="B14" s="348" t="s">
        <v>69</v>
      </c>
      <c r="C14" s="310" t="s">
        <v>70</v>
      </c>
      <c r="D14" s="310"/>
      <c r="E14" s="310"/>
      <c r="F14" s="663" t="s">
        <v>363</v>
      </c>
      <c r="G14" s="296" t="s">
        <v>20</v>
      </c>
      <c r="H14" s="520"/>
      <c r="I14" s="521">
        <v>35</v>
      </c>
      <c r="J14" s="541"/>
      <c r="K14" s="551" t="s">
        <v>283</v>
      </c>
      <c r="L14" s="541"/>
      <c r="M14" s="532">
        <v>14</v>
      </c>
      <c r="N14" s="541"/>
      <c r="O14" s="194"/>
      <c r="P14" s="654"/>
    </row>
    <row r="15" spans="1:45" ht="27.75">
      <c r="B15" s="348" t="s">
        <v>31</v>
      </c>
      <c r="C15" s="578" t="s">
        <v>37</v>
      </c>
      <c r="D15" s="579"/>
      <c r="E15" s="579"/>
      <c r="F15" s="663" t="s">
        <v>345</v>
      </c>
      <c r="G15" s="296" t="s">
        <v>71</v>
      </c>
      <c r="H15" s="520">
        <v>14.5</v>
      </c>
      <c r="I15" s="521">
        <v>14.8</v>
      </c>
      <c r="J15" s="541"/>
      <c r="K15" s="551">
        <v>15</v>
      </c>
      <c r="L15" s="569">
        <v>14.5</v>
      </c>
      <c r="M15" s="532">
        <v>14</v>
      </c>
      <c r="N15" s="569">
        <v>13.5</v>
      </c>
      <c r="O15" s="194">
        <v>13</v>
      </c>
      <c r="P15" s="655">
        <v>13.5</v>
      </c>
    </row>
    <row r="16" spans="1:45" ht="27.75">
      <c r="B16" s="348" t="s">
        <v>92</v>
      </c>
      <c r="C16" s="578" t="s">
        <v>97</v>
      </c>
      <c r="D16" s="579"/>
      <c r="E16" s="579"/>
      <c r="F16" s="663" t="s">
        <v>346</v>
      </c>
      <c r="G16" s="296" t="s">
        <v>71</v>
      </c>
      <c r="H16" s="520">
        <v>24.5</v>
      </c>
      <c r="I16" s="521">
        <v>24</v>
      </c>
      <c r="J16" s="541"/>
      <c r="K16" s="551">
        <v>23.5</v>
      </c>
      <c r="L16" s="569">
        <v>24.5</v>
      </c>
      <c r="M16" s="532">
        <v>24.5</v>
      </c>
      <c r="N16" s="541">
        <v>24.5</v>
      </c>
      <c r="O16" s="194">
        <v>24</v>
      </c>
      <c r="P16" s="655">
        <v>24.5</v>
      </c>
    </row>
    <row r="17" spans="2:16" ht="27.75">
      <c r="B17" s="348" t="s">
        <v>38</v>
      </c>
      <c r="C17" s="578" t="s">
        <v>23</v>
      </c>
      <c r="D17" s="579"/>
      <c r="E17" s="579"/>
      <c r="F17" s="663" t="s">
        <v>347</v>
      </c>
      <c r="G17" s="296" t="s">
        <v>20</v>
      </c>
      <c r="H17" s="520">
        <v>23.5</v>
      </c>
      <c r="I17" s="521">
        <v>23</v>
      </c>
      <c r="J17" s="541"/>
      <c r="K17" s="551">
        <v>22.5</v>
      </c>
      <c r="L17" s="569">
        <v>23.5</v>
      </c>
      <c r="M17" s="532">
        <v>24</v>
      </c>
      <c r="N17" s="541">
        <v>23.5</v>
      </c>
      <c r="O17" s="194">
        <v>23</v>
      </c>
      <c r="P17" s="654">
        <v>23.5</v>
      </c>
    </row>
    <row r="18" spans="2:16" ht="27.75">
      <c r="B18" s="348" t="s">
        <v>39</v>
      </c>
      <c r="C18" s="578" t="s">
        <v>72</v>
      </c>
      <c r="D18" s="579"/>
      <c r="E18" s="579"/>
      <c r="F18" s="663" t="s">
        <v>348</v>
      </c>
      <c r="G18" s="296" t="s">
        <v>20</v>
      </c>
      <c r="H18" s="520">
        <v>18.5</v>
      </c>
      <c r="I18" s="521">
        <v>18</v>
      </c>
      <c r="J18" s="552">
        <v>19</v>
      </c>
      <c r="K18" s="551">
        <v>18</v>
      </c>
      <c r="L18" s="569">
        <v>19</v>
      </c>
      <c r="M18" s="553">
        <v>19.5</v>
      </c>
      <c r="N18" s="541">
        <v>19</v>
      </c>
      <c r="O18" s="194">
        <v>18.5</v>
      </c>
      <c r="P18" s="654">
        <v>19</v>
      </c>
    </row>
    <row r="19" spans="2:16" ht="27.75">
      <c r="B19" s="348" t="s">
        <v>40</v>
      </c>
      <c r="C19" s="578" t="s">
        <v>73</v>
      </c>
      <c r="D19" s="579"/>
      <c r="E19" s="579"/>
      <c r="F19" s="663" t="s">
        <v>349</v>
      </c>
      <c r="G19" s="296" t="s">
        <v>20</v>
      </c>
      <c r="H19" s="520">
        <v>11</v>
      </c>
      <c r="I19" s="521">
        <v>10</v>
      </c>
      <c r="J19" s="552">
        <v>11</v>
      </c>
      <c r="K19" s="551">
        <v>10</v>
      </c>
      <c r="L19" s="569">
        <v>11</v>
      </c>
      <c r="M19" s="553">
        <v>11</v>
      </c>
      <c r="N19" s="541">
        <v>11</v>
      </c>
      <c r="O19" s="194">
        <v>11</v>
      </c>
      <c r="P19" s="654">
        <v>11</v>
      </c>
    </row>
    <row r="20" spans="2:16" ht="27.75">
      <c r="B20" s="348" t="s">
        <v>41</v>
      </c>
      <c r="C20" s="578" t="s">
        <v>74</v>
      </c>
      <c r="D20" s="579"/>
      <c r="E20" s="579"/>
      <c r="F20" s="663" t="s">
        <v>350</v>
      </c>
      <c r="G20" s="296" t="s">
        <v>20</v>
      </c>
      <c r="H20" s="520">
        <v>14</v>
      </c>
      <c r="I20" s="521">
        <v>13</v>
      </c>
      <c r="J20" s="549">
        <v>14</v>
      </c>
      <c r="K20" s="551">
        <v>13</v>
      </c>
      <c r="L20" s="569">
        <v>14</v>
      </c>
      <c r="M20" s="554">
        <v>14</v>
      </c>
      <c r="N20" s="541">
        <v>14</v>
      </c>
      <c r="O20" s="185">
        <v>13.5</v>
      </c>
      <c r="P20" s="654">
        <v>14</v>
      </c>
    </row>
    <row r="21" spans="2:16" ht="27.75">
      <c r="B21" s="348" t="s">
        <v>42</v>
      </c>
      <c r="C21" s="578" t="s">
        <v>43</v>
      </c>
      <c r="D21" s="579"/>
      <c r="E21" s="579"/>
      <c r="F21" s="663" t="s">
        <v>351</v>
      </c>
      <c r="G21" s="296" t="s">
        <v>19</v>
      </c>
      <c r="H21" s="520">
        <v>65</v>
      </c>
      <c r="I21" s="521">
        <v>63</v>
      </c>
      <c r="J21" s="549">
        <v>65</v>
      </c>
      <c r="K21" s="551">
        <v>62</v>
      </c>
      <c r="L21" s="569">
        <v>65</v>
      </c>
      <c r="M21" s="554">
        <v>67</v>
      </c>
      <c r="N21" s="541">
        <v>65</v>
      </c>
      <c r="O21" s="185">
        <v>65</v>
      </c>
      <c r="P21" s="655">
        <v>67</v>
      </c>
    </row>
    <row r="22" spans="2:16" ht="26.25">
      <c r="B22" s="316" t="s">
        <v>25</v>
      </c>
      <c r="C22" s="317"/>
      <c r="D22" s="317"/>
      <c r="E22" s="317"/>
      <c r="F22" s="660"/>
      <c r="G22" s="318"/>
      <c r="H22" s="526"/>
      <c r="I22" s="555"/>
      <c r="J22" s="556"/>
      <c r="K22" s="557"/>
      <c r="L22" s="556"/>
      <c r="M22" s="558"/>
      <c r="N22" s="559"/>
      <c r="O22" s="276"/>
      <c r="P22" s="656"/>
    </row>
    <row r="23" spans="2:16" ht="27.75">
      <c r="B23" s="359" t="s">
        <v>44</v>
      </c>
      <c r="C23" s="576" t="s">
        <v>98</v>
      </c>
      <c r="D23" s="577"/>
      <c r="E23" s="577"/>
      <c r="F23" s="665" t="s">
        <v>352</v>
      </c>
      <c r="G23" s="331" t="s">
        <v>20</v>
      </c>
      <c r="H23" s="520">
        <v>47</v>
      </c>
      <c r="I23" s="521">
        <v>46</v>
      </c>
      <c r="J23" s="541">
        <v>45</v>
      </c>
      <c r="K23" s="551">
        <v>46.5</v>
      </c>
      <c r="L23" s="569">
        <v>45</v>
      </c>
      <c r="M23" s="532">
        <v>45</v>
      </c>
      <c r="N23" s="541">
        <v>45</v>
      </c>
      <c r="O23" s="194">
        <v>43.5</v>
      </c>
      <c r="P23" s="654">
        <v>45</v>
      </c>
    </row>
    <row r="24" spans="2:16" ht="27.75">
      <c r="B24" s="359" t="s">
        <v>8</v>
      </c>
      <c r="C24" s="576" t="s">
        <v>21</v>
      </c>
      <c r="D24" s="577"/>
      <c r="E24" s="577"/>
      <c r="F24" s="665" t="s">
        <v>353</v>
      </c>
      <c r="G24" s="331" t="s">
        <v>19</v>
      </c>
      <c r="H24" s="520">
        <v>71</v>
      </c>
      <c r="I24" s="521">
        <v>66</v>
      </c>
      <c r="J24" s="541">
        <v>71</v>
      </c>
      <c r="K24" s="551">
        <v>66</v>
      </c>
      <c r="L24" s="569">
        <v>71</v>
      </c>
      <c r="M24" s="532">
        <v>71.5</v>
      </c>
      <c r="N24" s="541">
        <v>71</v>
      </c>
      <c r="O24" s="194">
        <v>71</v>
      </c>
      <c r="P24" s="654">
        <v>71</v>
      </c>
    </row>
    <row r="25" spans="2:16" ht="27.75">
      <c r="B25" s="359" t="s">
        <v>75</v>
      </c>
      <c r="C25" s="583" t="s">
        <v>76</v>
      </c>
      <c r="D25" s="584"/>
      <c r="E25" s="584"/>
      <c r="F25" s="663" t="s">
        <v>355</v>
      </c>
      <c r="G25" s="331" t="s">
        <v>20</v>
      </c>
      <c r="H25" s="520"/>
      <c r="I25" s="521">
        <v>36</v>
      </c>
      <c r="J25" s="541"/>
      <c r="K25" s="551" t="s">
        <v>283</v>
      </c>
      <c r="L25" s="541"/>
      <c r="M25" s="532"/>
      <c r="N25" s="560"/>
      <c r="O25" s="194"/>
      <c r="P25" s="657"/>
    </row>
    <row r="26" spans="2:16" ht="26.25">
      <c r="B26" s="321" t="s">
        <v>26</v>
      </c>
      <c r="C26" s="320"/>
      <c r="D26" s="320"/>
      <c r="E26" s="320"/>
      <c r="F26" s="661"/>
      <c r="G26" s="318"/>
      <c r="H26" s="526"/>
      <c r="I26" s="555"/>
      <c r="J26" s="556"/>
      <c r="K26" s="557"/>
      <c r="L26" s="556"/>
      <c r="M26" s="558"/>
      <c r="N26" s="559"/>
      <c r="O26" s="276"/>
      <c r="P26" s="656"/>
    </row>
    <row r="27" spans="2:16" ht="27.75">
      <c r="B27" s="359" t="s">
        <v>62</v>
      </c>
      <c r="C27" s="578" t="s">
        <v>63</v>
      </c>
      <c r="D27" s="579"/>
      <c r="E27" s="579"/>
      <c r="F27" s="663" t="s">
        <v>332</v>
      </c>
      <c r="G27" s="331" t="s">
        <v>19</v>
      </c>
      <c r="H27" s="520">
        <v>20</v>
      </c>
      <c r="I27" s="521">
        <v>20.5</v>
      </c>
      <c r="J27" s="549"/>
      <c r="K27" s="550">
        <v>20</v>
      </c>
      <c r="L27" s="549">
        <v>20</v>
      </c>
      <c r="M27" s="532">
        <v>20</v>
      </c>
      <c r="N27" s="549">
        <v>20</v>
      </c>
      <c r="O27" s="194">
        <v>21</v>
      </c>
      <c r="P27" s="658">
        <v>20</v>
      </c>
    </row>
    <row r="28" spans="2:16" ht="27.75">
      <c r="B28" s="359" t="s">
        <v>64</v>
      </c>
      <c r="C28" s="578" t="s">
        <v>65</v>
      </c>
      <c r="D28" s="579"/>
      <c r="E28" s="579"/>
      <c r="F28" s="663" t="s">
        <v>333</v>
      </c>
      <c r="G28" s="331" t="s">
        <v>19</v>
      </c>
      <c r="H28" s="520">
        <v>8</v>
      </c>
      <c r="I28" s="521">
        <v>6</v>
      </c>
      <c r="J28" s="549">
        <v>8</v>
      </c>
      <c r="K28" s="550">
        <v>6</v>
      </c>
      <c r="L28" s="569">
        <v>8</v>
      </c>
      <c r="M28" s="532">
        <v>7.5</v>
      </c>
      <c r="N28" s="541">
        <v>8</v>
      </c>
      <c r="O28" s="194">
        <v>7.5</v>
      </c>
      <c r="P28" s="655">
        <v>8.5</v>
      </c>
    </row>
    <row r="29" spans="2:16" ht="27.75">
      <c r="B29" s="359" t="s">
        <v>45</v>
      </c>
      <c r="C29" s="578" t="s">
        <v>91</v>
      </c>
      <c r="D29" s="579"/>
      <c r="E29" s="579"/>
      <c r="F29" s="663" t="s">
        <v>334</v>
      </c>
      <c r="G29" s="331" t="s">
        <v>19</v>
      </c>
      <c r="H29" s="520">
        <v>49</v>
      </c>
      <c r="I29" s="521">
        <v>48</v>
      </c>
      <c r="J29" s="554"/>
      <c r="K29" s="550">
        <v>48.5</v>
      </c>
      <c r="L29" s="549">
        <v>48</v>
      </c>
      <c r="M29" s="554">
        <v>50</v>
      </c>
      <c r="N29" s="549">
        <v>48</v>
      </c>
      <c r="O29" s="185">
        <v>49</v>
      </c>
      <c r="P29" s="658">
        <v>49</v>
      </c>
    </row>
    <row r="30" spans="2:16" ht="27.75">
      <c r="B30" s="359" t="s">
        <v>46</v>
      </c>
      <c r="C30" s="578" t="s">
        <v>47</v>
      </c>
      <c r="D30" s="579"/>
      <c r="E30" s="579"/>
      <c r="F30" s="663" t="s">
        <v>335</v>
      </c>
      <c r="G30" s="331" t="s">
        <v>19</v>
      </c>
      <c r="H30" s="520">
        <v>48</v>
      </c>
      <c r="I30" s="521">
        <v>47</v>
      </c>
      <c r="J30" s="554"/>
      <c r="K30" s="550">
        <v>47</v>
      </c>
      <c r="L30" s="549">
        <v>47</v>
      </c>
      <c r="M30" s="554">
        <v>50</v>
      </c>
      <c r="N30" s="549">
        <v>47</v>
      </c>
      <c r="O30" s="185">
        <v>48</v>
      </c>
      <c r="P30" s="658">
        <v>48</v>
      </c>
    </row>
    <row r="31" spans="2:16" ht="27.75">
      <c r="B31" s="359" t="s">
        <v>48</v>
      </c>
      <c r="C31" s="578" t="s">
        <v>99</v>
      </c>
      <c r="D31" s="579"/>
      <c r="E31" s="579"/>
      <c r="F31" s="663" t="s">
        <v>336</v>
      </c>
      <c r="G31" s="331" t="s">
        <v>20</v>
      </c>
      <c r="H31" s="520">
        <v>7</v>
      </c>
      <c r="I31" s="521">
        <v>7</v>
      </c>
      <c r="J31" s="561"/>
      <c r="K31" s="550">
        <v>7</v>
      </c>
      <c r="L31" s="562">
        <v>7</v>
      </c>
      <c r="M31" s="561">
        <v>7</v>
      </c>
      <c r="N31" s="562">
        <v>7</v>
      </c>
      <c r="O31" s="275">
        <v>7</v>
      </c>
      <c r="P31" s="659">
        <v>7</v>
      </c>
    </row>
    <row r="32" spans="2:16" ht="27.75">
      <c r="B32" s="359" t="s">
        <v>49</v>
      </c>
      <c r="C32" s="334" t="s">
        <v>32</v>
      </c>
      <c r="D32" s="335"/>
      <c r="E32" s="335"/>
      <c r="F32" s="666" t="s">
        <v>337</v>
      </c>
      <c r="G32" s="331" t="s">
        <v>20</v>
      </c>
      <c r="H32" s="520">
        <v>7</v>
      </c>
      <c r="I32" s="521">
        <v>7</v>
      </c>
      <c r="J32" s="561"/>
      <c r="K32" s="550">
        <v>7</v>
      </c>
      <c r="L32" s="562">
        <v>7</v>
      </c>
      <c r="M32" s="561">
        <v>7</v>
      </c>
      <c r="N32" s="562">
        <v>7</v>
      </c>
      <c r="O32" s="275">
        <v>7</v>
      </c>
      <c r="P32" s="659">
        <v>7</v>
      </c>
    </row>
    <row r="33" spans="2:16" ht="26.25">
      <c r="B33" s="321" t="s">
        <v>79</v>
      </c>
      <c r="C33" s="320"/>
      <c r="D33" s="320"/>
      <c r="E33" s="320"/>
      <c r="F33" s="661"/>
      <c r="G33" s="318"/>
      <c r="H33" s="563"/>
      <c r="I33" s="555"/>
      <c r="J33" s="556"/>
      <c r="K33" s="557"/>
      <c r="L33" s="556"/>
      <c r="M33" s="558"/>
      <c r="N33" s="559"/>
      <c r="O33" s="276"/>
      <c r="P33" s="656"/>
    </row>
    <row r="34" spans="2:16" ht="27.75">
      <c r="B34" s="348" t="s">
        <v>80</v>
      </c>
      <c r="C34" s="578" t="s">
        <v>81</v>
      </c>
      <c r="D34" s="579"/>
      <c r="E34" s="579"/>
      <c r="F34" s="667" t="s">
        <v>338</v>
      </c>
      <c r="G34" s="296" t="s">
        <v>20</v>
      </c>
      <c r="H34" s="520">
        <v>70</v>
      </c>
      <c r="I34" s="521">
        <v>70</v>
      </c>
      <c r="J34" s="532"/>
      <c r="K34" s="551">
        <v>70</v>
      </c>
      <c r="L34" s="541">
        <v>70</v>
      </c>
      <c r="M34" s="532">
        <v>70</v>
      </c>
      <c r="N34" s="541">
        <v>70</v>
      </c>
      <c r="O34" s="194">
        <v>70</v>
      </c>
      <c r="P34" s="654">
        <v>70</v>
      </c>
    </row>
    <row r="35" spans="2:16" ht="28.5" thickBot="1">
      <c r="B35" s="360" t="s">
        <v>82</v>
      </c>
      <c r="C35" s="333" t="s">
        <v>83</v>
      </c>
      <c r="D35" s="333"/>
      <c r="E35" s="333"/>
      <c r="F35" s="668" t="s">
        <v>339</v>
      </c>
      <c r="G35" s="355" t="s">
        <v>20</v>
      </c>
      <c r="H35" s="542">
        <v>18</v>
      </c>
      <c r="I35" s="543">
        <v>18</v>
      </c>
      <c r="J35" s="564"/>
      <c r="K35" s="565">
        <v>17.5</v>
      </c>
      <c r="L35" s="566">
        <v>18</v>
      </c>
      <c r="M35" s="567">
        <v>17.5</v>
      </c>
      <c r="N35" s="566">
        <v>18</v>
      </c>
      <c r="O35" s="278">
        <v>18</v>
      </c>
      <c r="P35" s="635">
        <v>18</v>
      </c>
    </row>
    <row r="36" spans="2:16">
      <c r="B36" s="16"/>
      <c r="C36" s="16"/>
      <c r="D36" s="16"/>
      <c r="E36" s="16"/>
      <c r="F36" s="16"/>
      <c r="G36" s="16"/>
      <c r="H36" s="16"/>
      <c r="I36" s="85"/>
      <c r="J36" s="208"/>
      <c r="K36" s="209"/>
      <c r="L36" s="210"/>
      <c r="M36" s="16"/>
      <c r="N36" s="16"/>
      <c r="O36" s="16"/>
      <c r="P36" s="16"/>
    </row>
    <row r="37" spans="2:16" s="340" customFormat="1" ht="19.5" hidden="1">
      <c r="B37" s="480" t="s">
        <v>212</v>
      </c>
      <c r="C37" s="480"/>
      <c r="D37" s="480"/>
      <c r="E37" s="481"/>
      <c r="F37" s="481"/>
      <c r="G37" s="482"/>
      <c r="H37" s="482"/>
      <c r="I37" s="482"/>
      <c r="J37" s="482"/>
      <c r="K37" s="483"/>
      <c r="L37" s="482"/>
      <c r="M37" s="482"/>
      <c r="N37" s="482"/>
      <c r="O37" s="482"/>
      <c r="P37" s="482"/>
    </row>
    <row r="38" spans="2:16" s="340" customFormat="1" ht="19.5" hidden="1">
      <c r="B38" s="484" t="s">
        <v>93</v>
      </c>
      <c r="G38" s="341"/>
      <c r="H38" s="341"/>
      <c r="I38" s="341"/>
      <c r="J38" s="341"/>
      <c r="K38" s="342"/>
      <c r="L38" s="341"/>
      <c r="M38" s="341"/>
      <c r="N38" s="341"/>
      <c r="O38" s="341"/>
      <c r="P38" s="341"/>
    </row>
    <row r="39" spans="2:16" s="340" customFormat="1" ht="19.5" hidden="1">
      <c r="B39" s="340" t="s">
        <v>220</v>
      </c>
      <c r="G39" s="341"/>
      <c r="H39" s="341"/>
      <c r="I39" s="341"/>
      <c r="J39" s="341"/>
      <c r="K39" s="342"/>
      <c r="L39" s="341"/>
      <c r="M39" s="341"/>
      <c r="N39" s="341"/>
      <c r="O39" s="341"/>
      <c r="P39" s="341"/>
    </row>
    <row r="40" spans="2:16" s="340" customFormat="1" ht="19.5" hidden="1">
      <c r="B40" s="340" t="s">
        <v>213</v>
      </c>
      <c r="G40" s="341"/>
      <c r="H40" s="341"/>
      <c r="I40" s="341"/>
      <c r="J40" s="341"/>
      <c r="K40" s="342"/>
      <c r="L40" s="341"/>
      <c r="M40" s="341"/>
      <c r="N40" s="341"/>
      <c r="O40" s="341"/>
      <c r="P40" s="341"/>
    </row>
    <row r="41" spans="2:16" s="340" customFormat="1" ht="19.5" hidden="1">
      <c r="B41" s="340" t="s">
        <v>214</v>
      </c>
      <c r="G41" s="341"/>
      <c r="H41" s="341"/>
      <c r="I41" s="341"/>
      <c r="J41" s="341"/>
      <c r="K41" s="342"/>
      <c r="L41" s="341"/>
      <c r="M41" s="341"/>
      <c r="N41" s="341"/>
      <c r="O41" s="341"/>
      <c r="P41" s="341"/>
    </row>
    <row r="42" spans="2:16" s="340" customFormat="1" ht="19.5" hidden="1">
      <c r="B42" s="340" t="s">
        <v>215</v>
      </c>
      <c r="G42" s="341"/>
      <c r="H42" s="341"/>
      <c r="I42" s="341"/>
      <c r="J42" s="341"/>
      <c r="K42" s="342"/>
      <c r="L42" s="341"/>
      <c r="M42" s="341"/>
      <c r="N42" s="341"/>
      <c r="O42" s="341"/>
      <c r="P42" s="341"/>
    </row>
    <row r="43" spans="2:16" s="340" customFormat="1" ht="19.5" hidden="1">
      <c r="B43" s="340" t="s">
        <v>213</v>
      </c>
      <c r="G43" s="341"/>
      <c r="H43" s="341"/>
      <c r="I43" s="341"/>
      <c r="J43" s="341"/>
      <c r="K43" s="342"/>
      <c r="L43" s="341"/>
      <c r="M43" s="341"/>
      <c r="N43" s="341"/>
      <c r="O43" s="341"/>
      <c r="P43" s="341"/>
    </row>
    <row r="44" spans="2:16" s="340" customFormat="1" ht="19.5" hidden="1">
      <c r="B44" s="340" t="s">
        <v>252</v>
      </c>
      <c r="G44" s="341"/>
      <c r="H44" s="341"/>
      <c r="I44" s="341"/>
      <c r="J44" s="341"/>
      <c r="K44" s="342"/>
      <c r="L44" s="341"/>
      <c r="M44" s="341"/>
      <c r="N44" s="341"/>
      <c r="O44" s="341"/>
      <c r="P44" s="341"/>
    </row>
    <row r="45" spans="2:16" s="340" customFormat="1" ht="19.5" hidden="1">
      <c r="B45" s="340" t="s">
        <v>216</v>
      </c>
      <c r="G45" s="341"/>
      <c r="H45" s="341"/>
      <c r="I45" s="341"/>
      <c r="J45" s="341"/>
      <c r="K45" s="342"/>
      <c r="L45" s="341"/>
      <c r="M45" s="341"/>
      <c r="N45" s="341"/>
      <c r="O45" s="341"/>
      <c r="P45" s="341"/>
    </row>
    <row r="46" spans="2:16" s="340" customFormat="1" ht="19.5" hidden="1">
      <c r="B46" s="340" t="s">
        <v>217</v>
      </c>
      <c r="G46" s="341"/>
      <c r="H46" s="341"/>
      <c r="I46" s="341"/>
      <c r="J46" s="341"/>
      <c r="K46" s="342"/>
      <c r="L46" s="341"/>
      <c r="M46" s="341"/>
      <c r="N46" s="341"/>
      <c r="O46" s="341"/>
      <c r="P46" s="341"/>
    </row>
    <row r="47" spans="2:16" s="340" customFormat="1" ht="19.5" hidden="1">
      <c r="B47" s="340" t="s">
        <v>218</v>
      </c>
      <c r="G47" s="341"/>
      <c r="H47" s="341"/>
      <c r="I47" s="341"/>
      <c r="J47" s="341"/>
      <c r="K47" s="342"/>
      <c r="L47" s="341"/>
      <c r="M47" s="341"/>
      <c r="N47" s="341"/>
      <c r="O47" s="341"/>
      <c r="P47" s="341"/>
    </row>
    <row r="48" spans="2:16" s="340" customFormat="1" ht="19.5" hidden="1">
      <c r="G48" s="341"/>
      <c r="H48" s="341"/>
      <c r="I48" s="341"/>
      <c r="J48" s="341"/>
      <c r="K48" s="342"/>
      <c r="L48" s="341"/>
      <c r="M48" s="341"/>
      <c r="N48" s="341"/>
      <c r="O48" s="341"/>
      <c r="P48" s="341"/>
    </row>
    <row r="49" spans="1:16" s="340" customFormat="1" ht="19.5" hidden="1">
      <c r="B49" s="484" t="s">
        <v>210</v>
      </c>
      <c r="G49" s="341"/>
      <c r="H49" s="341"/>
      <c r="I49" s="341"/>
      <c r="J49" s="341"/>
      <c r="K49" s="342"/>
      <c r="L49" s="341"/>
      <c r="M49" s="341"/>
      <c r="N49" s="341"/>
      <c r="O49" s="341"/>
      <c r="P49" s="341"/>
    </row>
    <row r="50" spans="1:16" s="487" customFormat="1" ht="19.5" hidden="1">
      <c r="A50" s="485"/>
      <c r="B50" s="340" t="s">
        <v>219</v>
      </c>
      <c r="C50" s="340"/>
      <c r="D50" s="340"/>
      <c r="E50" s="340"/>
      <c r="F50" s="340"/>
      <c r="G50" s="486"/>
      <c r="H50" s="486"/>
      <c r="I50" s="486"/>
      <c r="J50" s="486"/>
      <c r="K50" s="486"/>
      <c r="L50" s="486"/>
      <c r="M50" s="486"/>
      <c r="N50" s="486"/>
      <c r="O50" s="486"/>
      <c r="P50" s="486"/>
    </row>
    <row r="51" spans="1:16" s="340" customFormat="1" ht="19.5" hidden="1">
      <c r="B51" s="340" t="s">
        <v>222</v>
      </c>
      <c r="G51" s="341"/>
      <c r="H51" s="341"/>
      <c r="I51" s="341"/>
      <c r="J51" s="341"/>
      <c r="K51" s="341"/>
      <c r="L51" s="341"/>
      <c r="M51" s="341"/>
      <c r="N51" s="341"/>
      <c r="O51" s="341"/>
      <c r="P51" s="341"/>
    </row>
    <row r="52" spans="1:16" s="340" customFormat="1" ht="19.5" hidden="1">
      <c r="B52" s="340" t="s">
        <v>223</v>
      </c>
      <c r="G52" s="341"/>
      <c r="H52" s="341"/>
      <c r="I52" s="341"/>
      <c r="J52" s="341"/>
      <c r="K52" s="341"/>
      <c r="L52" s="341"/>
      <c r="M52" s="341"/>
      <c r="N52" s="341"/>
      <c r="O52" s="341"/>
      <c r="P52" s="341"/>
    </row>
    <row r="53" spans="1:16" s="489" customFormat="1" ht="19.5" hidden="1">
      <c r="A53" s="488"/>
      <c r="B53" s="701" t="s">
        <v>224</v>
      </c>
      <c r="C53" s="701"/>
      <c r="D53" s="701"/>
      <c r="E53" s="701"/>
      <c r="F53" s="701"/>
      <c r="G53" s="701"/>
      <c r="H53" s="701"/>
      <c r="I53" s="701"/>
      <c r="J53" s="701"/>
      <c r="K53" s="701"/>
      <c r="L53" s="701"/>
      <c r="M53" s="701"/>
      <c r="N53" s="701"/>
      <c r="O53" s="701"/>
      <c r="P53" s="701"/>
    </row>
    <row r="54" spans="1:16" s="489" customFormat="1" ht="19.5" hidden="1">
      <c r="A54" s="488"/>
      <c r="B54" s="701" t="s">
        <v>225</v>
      </c>
      <c r="C54" s="701"/>
      <c r="D54" s="701"/>
      <c r="E54" s="701"/>
      <c r="F54" s="701"/>
      <c r="G54" s="701"/>
      <c r="H54" s="701"/>
      <c r="I54" s="701"/>
      <c r="J54" s="701"/>
      <c r="K54" s="701"/>
      <c r="L54" s="701"/>
      <c r="M54" s="701"/>
      <c r="N54" s="701"/>
      <c r="O54" s="701"/>
      <c r="P54" s="701"/>
    </row>
    <row r="55" spans="1:16" s="340" customFormat="1" ht="19.5" hidden="1">
      <c r="B55" s="341" t="s">
        <v>226</v>
      </c>
      <c r="C55" s="341"/>
      <c r="D55" s="341"/>
      <c r="E55" s="341"/>
      <c r="F55" s="341"/>
      <c r="G55" s="341"/>
      <c r="H55" s="341"/>
      <c r="I55" s="341"/>
      <c r="J55" s="341"/>
      <c r="K55" s="341"/>
      <c r="L55" s="341"/>
      <c r="M55" s="341"/>
      <c r="N55" s="341"/>
      <c r="O55" s="341"/>
      <c r="P55" s="341"/>
    </row>
    <row r="56" spans="1:16" s="340" customFormat="1" ht="19.5" hidden="1">
      <c r="B56" s="341" t="s">
        <v>227</v>
      </c>
      <c r="C56" s="341"/>
      <c r="D56" s="341"/>
      <c r="E56" s="341"/>
      <c r="F56" s="341"/>
      <c r="G56" s="341"/>
      <c r="H56" s="341"/>
      <c r="I56" s="341"/>
      <c r="J56" s="341"/>
      <c r="K56" s="341"/>
      <c r="L56" s="341"/>
      <c r="M56" s="341"/>
      <c r="N56" s="341"/>
      <c r="O56" s="341"/>
      <c r="P56" s="341"/>
    </row>
    <row r="57" spans="1:16" s="340" customFormat="1" ht="19.5" hidden="1">
      <c r="B57" s="341" t="s">
        <v>228</v>
      </c>
      <c r="C57" s="341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</row>
    <row r="58" spans="1:16" s="340" customFormat="1" ht="19.5" hidden="1">
      <c r="B58" s="341" t="s">
        <v>229</v>
      </c>
      <c r="C58" s="341"/>
      <c r="D58" s="341"/>
      <c r="E58" s="341"/>
      <c r="F58" s="341"/>
      <c r="G58" s="341"/>
      <c r="H58" s="341"/>
      <c r="I58" s="341"/>
      <c r="J58" s="341"/>
      <c r="K58" s="341"/>
      <c r="L58" s="341"/>
      <c r="M58" s="341"/>
      <c r="N58" s="341"/>
      <c r="O58" s="341"/>
      <c r="P58" s="341"/>
    </row>
    <row r="59" spans="1:16" s="478" customFormat="1" ht="19.5" hidden="1">
      <c r="B59" s="341"/>
      <c r="C59" s="341"/>
      <c r="D59" s="490"/>
      <c r="E59" s="490"/>
      <c r="F59" s="490"/>
      <c r="G59" s="490"/>
      <c r="H59" s="490"/>
      <c r="I59" s="490"/>
      <c r="J59" s="490"/>
      <c r="K59" s="491"/>
      <c r="L59" s="490"/>
      <c r="M59" s="490"/>
      <c r="N59" s="490"/>
      <c r="O59" s="490"/>
      <c r="P59" s="490"/>
    </row>
    <row r="60" spans="1:16" s="478" customFormat="1" ht="19.5" hidden="1">
      <c r="B60" s="341" t="s">
        <v>230</v>
      </c>
      <c r="C60" s="341"/>
      <c r="D60" s="490"/>
      <c r="E60" s="490"/>
      <c r="F60" s="490"/>
      <c r="G60" s="490"/>
      <c r="H60" s="490"/>
      <c r="I60" s="490"/>
      <c r="J60" s="490"/>
      <c r="K60" s="491"/>
      <c r="L60" s="490"/>
      <c r="M60" s="490"/>
      <c r="N60" s="490"/>
      <c r="O60" s="490"/>
      <c r="P60" s="490"/>
    </row>
    <row r="61" spans="1:16" ht="19.5" hidden="1">
      <c r="B61" s="212"/>
      <c r="C61" s="211"/>
      <c r="D61" s="16"/>
      <c r="E61" s="16"/>
      <c r="F61" s="16"/>
      <c r="G61" s="16"/>
      <c r="H61" s="208"/>
      <c r="I61" s="208"/>
      <c r="J61" s="208"/>
      <c r="K61" s="209"/>
      <c r="L61" s="210"/>
      <c r="M61" s="16"/>
      <c r="N61" s="16"/>
      <c r="O61" s="16"/>
      <c r="P61" s="16"/>
    </row>
    <row r="62" spans="1:16" s="478" customFormat="1" ht="19.5" hidden="1">
      <c r="B62" s="483" t="s">
        <v>263</v>
      </c>
      <c r="C62" s="502"/>
      <c r="D62" s="502"/>
      <c r="E62" s="502"/>
      <c r="F62" s="502"/>
      <c r="G62" s="502"/>
      <c r="H62" s="502"/>
      <c r="I62" s="502"/>
      <c r="J62" s="502"/>
      <c r="K62" s="503"/>
      <c r="L62" s="502"/>
      <c r="M62" s="502"/>
      <c r="N62" s="502"/>
      <c r="O62" s="502"/>
      <c r="P62" s="502"/>
    </row>
    <row r="63" spans="1:16" s="340" customFormat="1" ht="19.5" hidden="1">
      <c r="B63" s="484" t="s">
        <v>93</v>
      </c>
    </row>
    <row r="64" spans="1:16" s="340" customFormat="1" ht="19.5" hidden="1">
      <c r="B64" s="340" t="s">
        <v>264</v>
      </c>
    </row>
    <row r="65" spans="2:16" s="340" customFormat="1" ht="19.5" hidden="1">
      <c r="B65" s="340" t="s">
        <v>268</v>
      </c>
    </row>
    <row r="66" spans="2:16" s="340" customFormat="1" ht="19.5" hidden="1">
      <c r="B66" s="514" t="s">
        <v>269</v>
      </c>
      <c r="C66" s="514"/>
      <c r="D66" s="514"/>
      <c r="E66" s="514"/>
      <c r="F66" s="514"/>
    </row>
    <row r="67" spans="2:16" s="340" customFormat="1" ht="19.5" hidden="1">
      <c r="B67" s="340" t="s">
        <v>271</v>
      </c>
    </row>
    <row r="68" spans="2:16" s="340" customFormat="1" ht="19.5" hidden="1">
      <c r="B68" s="340" t="s">
        <v>278</v>
      </c>
    </row>
    <row r="69" spans="2:16" s="340" customFormat="1" ht="19.5" hidden="1">
      <c r="B69" s="340" t="s">
        <v>265</v>
      </c>
    </row>
    <row r="70" spans="2:16" s="478" customFormat="1" ht="19.5" hidden="1">
      <c r="B70" s="340" t="s">
        <v>277</v>
      </c>
    </row>
    <row r="71" spans="2:16" s="478" customFormat="1" ht="18.75" hidden="1">
      <c r="B71" s="479"/>
    </row>
    <row r="72" spans="2:16" s="340" customFormat="1" ht="19.5" hidden="1">
      <c r="B72" s="484" t="s">
        <v>210</v>
      </c>
    </row>
    <row r="73" spans="2:16" s="340" customFormat="1" ht="19.5" hidden="1">
      <c r="B73" s="340" t="s">
        <v>270</v>
      </c>
    </row>
    <row r="74" spans="2:16" s="340" customFormat="1" ht="19.5" hidden="1">
      <c r="B74" s="340" t="s">
        <v>266</v>
      </c>
    </row>
    <row r="75" spans="2:16" s="340" customFormat="1" ht="19.5" hidden="1">
      <c r="B75" s="340" t="s">
        <v>267</v>
      </c>
    </row>
    <row r="76" spans="2:16" s="340" customFormat="1" ht="19.5" hidden="1"/>
    <row r="77" spans="2:16" s="478" customFormat="1" ht="19.5" hidden="1">
      <c r="B77" s="483" t="s">
        <v>286</v>
      </c>
      <c r="C77" s="502"/>
      <c r="D77" s="502"/>
      <c r="E77" s="502"/>
      <c r="F77" s="502"/>
      <c r="G77" s="502"/>
      <c r="H77" s="502"/>
      <c r="I77" s="502"/>
      <c r="J77" s="502"/>
      <c r="K77" s="503"/>
      <c r="L77" s="502"/>
      <c r="M77" s="502"/>
      <c r="N77" s="502"/>
      <c r="O77" s="502"/>
      <c r="P77" s="502"/>
    </row>
    <row r="78" spans="2:16" s="340" customFormat="1" ht="19.5" hidden="1">
      <c r="B78" s="484" t="s">
        <v>93</v>
      </c>
    </row>
    <row r="79" spans="2:16" s="478" customFormat="1" hidden="1">
      <c r="K79" s="504"/>
    </row>
    <row r="80" spans="2:16" s="340" customFormat="1" ht="19.5" hidden="1">
      <c r="B80" s="484" t="s">
        <v>210</v>
      </c>
    </row>
    <row r="81" spans="1:16" s="505" customFormat="1" ht="19.5" hidden="1">
      <c r="B81" s="505" t="s">
        <v>284</v>
      </c>
    </row>
    <row r="82" spans="1:16" s="487" customFormat="1" ht="19.5" hidden="1">
      <c r="A82" s="485"/>
      <c r="B82" s="340" t="s">
        <v>219</v>
      </c>
      <c r="C82" s="340"/>
      <c r="D82" s="340"/>
      <c r="E82" s="340"/>
      <c r="F82" s="340"/>
      <c r="G82" s="486"/>
      <c r="H82" s="486"/>
      <c r="I82" s="486"/>
      <c r="J82" s="486"/>
      <c r="K82" s="486"/>
      <c r="L82" s="486"/>
      <c r="M82" s="486"/>
      <c r="N82" s="486"/>
      <c r="O82" s="486"/>
      <c r="P82" s="486"/>
    </row>
    <row r="83" spans="1:16" s="340" customFormat="1" ht="19.5" hidden="1">
      <c r="B83" s="340" t="s">
        <v>222</v>
      </c>
      <c r="G83" s="341"/>
      <c r="H83" s="341"/>
      <c r="I83" s="341"/>
      <c r="J83" s="341"/>
      <c r="K83" s="341"/>
      <c r="L83" s="341"/>
      <c r="M83" s="341"/>
      <c r="N83" s="341"/>
      <c r="O83" s="341"/>
      <c r="P83" s="341"/>
    </row>
    <row r="84" spans="1:16" s="340" customFormat="1" ht="19.5" hidden="1">
      <c r="B84" s="340" t="s">
        <v>223</v>
      </c>
      <c r="G84" s="341"/>
      <c r="H84" s="341"/>
      <c r="I84" s="341"/>
      <c r="J84" s="341"/>
      <c r="K84" s="341"/>
      <c r="L84" s="341"/>
      <c r="M84" s="341"/>
      <c r="N84" s="341"/>
      <c r="O84" s="341"/>
      <c r="P84" s="341"/>
    </row>
    <row r="85" spans="1:16" s="489" customFormat="1" ht="19.5" hidden="1">
      <c r="A85" s="488"/>
      <c r="B85" s="701" t="s">
        <v>224</v>
      </c>
      <c r="C85" s="701"/>
      <c r="D85" s="701"/>
      <c r="E85" s="701"/>
      <c r="F85" s="701"/>
      <c r="G85" s="701"/>
      <c r="H85" s="701"/>
      <c r="I85" s="701"/>
      <c r="J85" s="701"/>
      <c r="K85" s="701"/>
      <c r="L85" s="701"/>
      <c r="M85" s="701"/>
      <c r="N85" s="701"/>
      <c r="O85" s="701"/>
      <c r="P85" s="701"/>
    </row>
    <row r="86" spans="1:16" s="489" customFormat="1" ht="19.5" hidden="1">
      <c r="A86" s="488"/>
      <c r="B86" s="701" t="s">
        <v>225</v>
      </c>
      <c r="C86" s="701"/>
      <c r="D86" s="701"/>
      <c r="E86" s="701"/>
      <c r="F86" s="701"/>
      <c r="G86" s="701"/>
      <c r="H86" s="701"/>
      <c r="I86" s="701"/>
      <c r="J86" s="701"/>
      <c r="K86" s="701"/>
      <c r="L86" s="701"/>
      <c r="M86" s="701"/>
      <c r="N86" s="701"/>
      <c r="O86" s="701"/>
      <c r="P86" s="701"/>
    </row>
    <row r="87" spans="1:16" s="340" customFormat="1" ht="19.5" hidden="1">
      <c r="B87" s="341" t="s">
        <v>226</v>
      </c>
      <c r="C87" s="341"/>
      <c r="D87" s="341"/>
      <c r="E87" s="341"/>
      <c r="F87" s="341"/>
      <c r="G87" s="341"/>
      <c r="H87" s="341"/>
      <c r="I87" s="341"/>
      <c r="J87" s="341"/>
      <c r="K87" s="341"/>
      <c r="L87" s="341"/>
      <c r="M87" s="341"/>
      <c r="N87" s="341"/>
      <c r="O87" s="341"/>
      <c r="P87" s="341"/>
    </row>
    <row r="88" spans="1:16" s="340" customFormat="1" ht="19.5" hidden="1">
      <c r="B88" s="341" t="s">
        <v>227</v>
      </c>
      <c r="C88" s="341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</row>
    <row r="89" spans="1:16" s="340" customFormat="1" ht="19.5" hidden="1">
      <c r="B89" s="341" t="s">
        <v>228</v>
      </c>
      <c r="C89" s="341"/>
      <c r="D89" s="341"/>
      <c r="E89" s="341"/>
      <c r="F89" s="341"/>
      <c r="G89" s="341"/>
      <c r="H89" s="341"/>
      <c r="I89" s="341"/>
      <c r="J89" s="341"/>
      <c r="K89" s="341"/>
      <c r="L89" s="341"/>
      <c r="M89" s="341"/>
      <c r="N89" s="341"/>
      <c r="O89" s="341"/>
      <c r="P89" s="341"/>
    </row>
    <row r="90" spans="1:16" s="340" customFormat="1" ht="19.5" hidden="1">
      <c r="B90" s="341" t="s">
        <v>229</v>
      </c>
      <c r="C90" s="341"/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341"/>
      <c r="P90" s="341"/>
    </row>
    <row r="91" spans="1:16" hidden="1"/>
    <row r="92" spans="1:16" s="478" customFormat="1" ht="19.5" hidden="1">
      <c r="B92" s="341" t="s">
        <v>285</v>
      </c>
      <c r="K92" s="504"/>
    </row>
    <row r="93" spans="1:16" hidden="1"/>
    <row r="94" spans="1:16" s="505" customFormat="1" ht="19.5" hidden="1">
      <c r="B94" s="480" t="s">
        <v>291</v>
      </c>
      <c r="C94" s="480"/>
      <c r="D94" s="480"/>
      <c r="E94" s="480"/>
      <c r="F94" s="480"/>
      <c r="G94" s="480"/>
      <c r="H94" s="480"/>
      <c r="I94" s="480"/>
      <c r="J94" s="480"/>
      <c r="K94" s="480"/>
      <c r="L94" s="480"/>
      <c r="M94" s="480"/>
      <c r="N94" s="480"/>
      <c r="O94" s="480"/>
      <c r="P94" s="480"/>
    </row>
    <row r="95" spans="1:16" s="505" customFormat="1" ht="19.5" hidden="1">
      <c r="B95" s="505" t="s">
        <v>210</v>
      </c>
    </row>
    <row r="96" spans="1:16" s="505" customFormat="1" ht="19.5" hidden="1">
      <c r="B96" s="505" t="s">
        <v>292</v>
      </c>
    </row>
    <row r="97" spans="2:2" s="505" customFormat="1" ht="19.5" hidden="1">
      <c r="B97" s="505" t="s">
        <v>293</v>
      </c>
    </row>
    <row r="98" spans="2:2" s="505" customFormat="1" ht="19.5" hidden="1">
      <c r="B98" s="505" t="s">
        <v>295</v>
      </c>
    </row>
    <row r="99" spans="2:2" s="505" customFormat="1" ht="19.5" hidden="1"/>
    <row r="100" spans="2:2" s="505" customFormat="1" ht="19.5" hidden="1">
      <c r="B100" s="505" t="s">
        <v>294</v>
      </c>
    </row>
  </sheetData>
  <mergeCells count="8">
    <mergeCell ref="B54:P54"/>
    <mergeCell ref="B85:P85"/>
    <mergeCell ref="B86:P86"/>
    <mergeCell ref="D1:M1"/>
    <mergeCell ref="B2:M2"/>
    <mergeCell ref="B3:M3"/>
    <mergeCell ref="B7:F7"/>
    <mergeCell ref="B53:P53"/>
  </mergeCells>
  <phoneticPr fontId="27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53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O221"/>
  <sheetViews>
    <sheetView showGridLines="0" view="pageBreakPreview" zoomScale="70" zoomScaleNormal="50" zoomScaleSheetLayoutView="70" workbookViewId="0">
      <selection activeCell="F209" sqref="F209"/>
    </sheetView>
  </sheetViews>
  <sheetFormatPr defaultColWidth="12" defaultRowHeight="11.25"/>
  <cols>
    <col min="1" max="1" width="8.6640625" customWidth="1"/>
    <col min="2" max="2" width="16.33203125" customWidth="1"/>
    <col min="3" max="3" width="26.33203125" customWidth="1"/>
    <col min="4" max="4" width="14.33203125" customWidth="1"/>
    <col min="5" max="5" width="19.83203125" customWidth="1"/>
    <col min="6" max="6" width="40.6640625" bestFit="1" customWidth="1"/>
    <col min="7" max="7" width="18.83203125" customWidth="1"/>
    <col min="8" max="8" width="22.6640625" style="165" bestFit="1" customWidth="1"/>
    <col min="9" max="9" width="83.5" style="165" customWidth="1"/>
    <col min="10" max="12" width="15.33203125" customWidth="1"/>
    <col min="13" max="13" width="8.83203125" customWidth="1"/>
    <col min="14" max="14" width="12.6640625" customWidth="1"/>
  </cols>
  <sheetData>
    <row r="1" spans="1:41" s="1" customFormat="1" ht="42" customHeight="1">
      <c r="A1" s="48"/>
      <c r="B1" s="49"/>
      <c r="C1" s="49"/>
      <c r="D1" s="695" t="s">
        <v>15</v>
      </c>
      <c r="E1" s="695"/>
      <c r="F1" s="695"/>
      <c r="G1" s="695"/>
      <c r="H1" s="695"/>
      <c r="I1" s="695"/>
      <c r="J1" s="50" t="str">
        <f>'TECHNICAL SHEET GARMENT'!J1</f>
        <v>WINTER 2018/19</v>
      </c>
      <c r="K1" s="49"/>
      <c r="L1" s="49"/>
      <c r="M1" s="51"/>
      <c r="N1" s="154"/>
    </row>
    <row r="2" spans="1:41" s="3" customFormat="1" ht="19.5">
      <c r="A2" s="53" t="str">
        <f>'TECHNICAL SHEET GARMENT'!A2</f>
        <v>LFV11440</v>
      </c>
      <c r="B2" s="696" t="str">
        <f>+'TECHNICAL SHEET GARMENT'!B2:I2</f>
        <v>ROCKLAND 3IN1 LOFT PARKA</v>
      </c>
      <c r="C2" s="696"/>
      <c r="D2" s="696"/>
      <c r="E2" s="696"/>
      <c r="F2" s="696"/>
      <c r="G2" s="696"/>
      <c r="H2" s="696"/>
      <c r="I2" s="696"/>
      <c r="J2" s="52" t="s">
        <v>2</v>
      </c>
      <c r="K2" s="53" t="str">
        <f>'TECHNICAL SHEET GARMENT'!K2</f>
        <v>V1</v>
      </c>
      <c r="L2" s="52"/>
      <c r="M2" s="54"/>
      <c r="N2" s="7"/>
    </row>
    <row r="3" spans="1:41" s="2" customFormat="1" ht="16.5">
      <c r="A3" s="580" t="str">
        <f>'TECHNICAL SHEET GARMENT'!A3</f>
        <v>FABRIC:</v>
      </c>
      <c r="B3" s="697" t="str">
        <f>+'TECHNICAL SHEET GARMENT'!B3:I3</f>
        <v>PFM0025U87 3L / FLYING TEX</v>
      </c>
      <c r="C3" s="697"/>
      <c r="D3" s="697"/>
      <c r="E3" s="697"/>
      <c r="F3" s="697"/>
      <c r="G3" s="697"/>
      <c r="H3" s="697"/>
      <c r="I3" s="697"/>
      <c r="J3" s="55" t="s">
        <v>13</v>
      </c>
      <c r="K3" s="58"/>
      <c r="L3" s="150" t="str">
        <f>'TECHNICAL SHEET GARMENT'!L3</f>
        <v>MARJORIE</v>
      </c>
      <c r="M3" s="60"/>
      <c r="N3" s="13"/>
    </row>
    <row r="4" spans="1:41" s="2" customFormat="1" ht="17.25" thickBot="1">
      <c r="A4" s="121" t="s">
        <v>1</v>
      </c>
      <c r="B4" s="56">
        <f ca="1">'TECHNICAL SHEET GARMENT'!B4</f>
        <v>43833</v>
      </c>
      <c r="C4" s="56"/>
      <c r="D4" s="57"/>
      <c r="E4" s="57"/>
      <c r="F4" s="57"/>
      <c r="G4" s="57"/>
      <c r="H4" s="166"/>
      <c r="I4" s="166"/>
      <c r="J4" s="68" t="str">
        <f>'TECHNICAL SHEET GARMENT'!J4</f>
        <v xml:space="preserve">SUPPLIER : </v>
      </c>
      <c r="K4" s="59"/>
      <c r="L4" s="227" t="s">
        <v>112</v>
      </c>
      <c r="M4" s="61"/>
      <c r="N4" s="13"/>
    </row>
    <row r="5" spans="1:41" s="1" customFormat="1" ht="16.5" hidden="1">
      <c r="A5" s="18"/>
      <c r="B5" s="93"/>
      <c r="C5" s="14"/>
      <c r="D5" s="14"/>
      <c r="E5" s="14"/>
      <c r="F5" s="14"/>
      <c r="G5" s="14"/>
      <c r="H5" s="163"/>
      <c r="I5" s="163"/>
      <c r="J5" s="32"/>
      <c r="K5" s="32"/>
      <c r="L5" s="32"/>
      <c r="M5" s="33"/>
      <c r="N5" s="154"/>
    </row>
    <row r="6" spans="1:41" ht="27.75" hidden="1">
      <c r="A6" s="95"/>
      <c r="B6" s="12"/>
      <c r="C6" s="17" t="s">
        <v>16</v>
      </c>
      <c r="D6" s="12"/>
      <c r="E6" s="12"/>
      <c r="F6" s="12"/>
      <c r="G6" s="12"/>
      <c r="H6" s="164"/>
      <c r="I6" s="164"/>
      <c r="J6" s="619" t="s">
        <v>383</v>
      </c>
      <c r="K6" s="12"/>
      <c r="L6" s="12"/>
      <c r="M6" s="96"/>
      <c r="N6" s="12"/>
    </row>
    <row r="7" spans="1:41" s="81" customFormat="1" ht="58.5" hidden="1" customHeight="1">
      <c r="A7" s="110"/>
      <c r="B7" s="698" t="s">
        <v>364</v>
      </c>
      <c r="C7" s="699"/>
      <c r="D7" s="699"/>
      <c r="E7" s="699"/>
      <c r="F7" s="700"/>
      <c r="G7" s="145" t="s">
        <v>17</v>
      </c>
      <c r="H7" s="343" t="s">
        <v>205</v>
      </c>
      <c r="I7" s="346" t="s">
        <v>207</v>
      </c>
      <c r="J7" s="518" t="s">
        <v>310</v>
      </c>
      <c r="K7" s="146"/>
      <c r="L7" s="207"/>
      <c r="M7" s="111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</row>
    <row r="8" spans="1:41" ht="21.75" hidden="1" customHeight="1">
      <c r="A8" s="95"/>
      <c r="B8" s="253" t="s">
        <v>24</v>
      </c>
      <c r="C8" s="205"/>
      <c r="D8" s="205"/>
      <c r="E8" s="205"/>
      <c r="F8" s="205"/>
      <c r="G8" s="206"/>
      <c r="H8" s="258"/>
      <c r="I8" s="257"/>
      <c r="J8" s="497" t="s">
        <v>9</v>
      </c>
      <c r="K8" s="260"/>
      <c r="L8" s="261"/>
      <c r="M8" s="96"/>
      <c r="N8" s="12"/>
    </row>
    <row r="9" spans="1:41" s="81" customFormat="1" ht="21" hidden="1" customHeight="1">
      <c r="A9" s="110"/>
      <c r="B9" s="348" t="s">
        <v>33</v>
      </c>
      <c r="C9" s="180" t="s">
        <v>198</v>
      </c>
      <c r="D9" s="585"/>
      <c r="E9" s="585"/>
      <c r="F9" s="601" t="s">
        <v>340</v>
      </c>
      <c r="G9" s="295" t="s">
        <v>20</v>
      </c>
      <c r="H9" s="520">
        <v>44</v>
      </c>
      <c r="I9" s="521">
        <v>44</v>
      </c>
      <c r="J9" s="314">
        <v>42</v>
      </c>
      <c r="K9" s="109"/>
      <c r="L9" s="349"/>
      <c r="M9" s="111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</row>
    <row r="10" spans="1:41" s="81" customFormat="1" ht="21" hidden="1" customHeight="1">
      <c r="A10" s="110"/>
      <c r="B10" s="348" t="s">
        <v>34</v>
      </c>
      <c r="C10" s="159" t="s">
        <v>18</v>
      </c>
      <c r="D10" s="586"/>
      <c r="E10" s="586"/>
      <c r="F10" s="602" t="s">
        <v>341</v>
      </c>
      <c r="G10" s="295" t="s">
        <v>19</v>
      </c>
      <c r="H10" s="520">
        <v>59</v>
      </c>
      <c r="I10" s="521">
        <v>59</v>
      </c>
      <c r="J10" s="314">
        <v>59</v>
      </c>
      <c r="K10" s="109"/>
      <c r="L10" s="349"/>
      <c r="M10" s="111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</row>
    <row r="11" spans="1:41" s="81" customFormat="1" ht="21" hidden="1" customHeight="1">
      <c r="A11" s="110"/>
      <c r="B11" s="348" t="s">
        <v>35</v>
      </c>
      <c r="C11" s="159" t="s">
        <v>199</v>
      </c>
      <c r="D11" s="586"/>
      <c r="E11" s="586"/>
      <c r="F11" s="602" t="s">
        <v>342</v>
      </c>
      <c r="G11" s="295" t="s">
        <v>19</v>
      </c>
      <c r="H11" s="520">
        <v>57</v>
      </c>
      <c r="I11" s="521">
        <v>57</v>
      </c>
      <c r="J11" s="314">
        <v>57</v>
      </c>
      <c r="K11" s="109"/>
      <c r="L11" s="349"/>
      <c r="M11" s="111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</row>
    <row r="12" spans="1:41" s="217" customFormat="1" ht="21" hidden="1" customHeight="1">
      <c r="A12" s="214"/>
      <c r="B12" s="348" t="s">
        <v>36</v>
      </c>
      <c r="C12" s="159" t="s">
        <v>200</v>
      </c>
      <c r="D12" s="586"/>
      <c r="E12" s="586"/>
      <c r="F12" s="602" t="s">
        <v>343</v>
      </c>
      <c r="G12" s="295" t="s">
        <v>19</v>
      </c>
      <c r="H12" s="520">
        <v>57</v>
      </c>
      <c r="I12" s="521">
        <v>57</v>
      </c>
      <c r="J12" s="314">
        <v>57</v>
      </c>
      <c r="K12" s="109"/>
      <c r="L12" s="349"/>
      <c r="M12" s="215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</row>
    <row r="13" spans="1:41" s="81" customFormat="1" ht="21" hidden="1" customHeight="1">
      <c r="A13" s="110"/>
      <c r="B13" s="348" t="s">
        <v>66</v>
      </c>
      <c r="C13" s="159" t="s">
        <v>68</v>
      </c>
      <c r="D13" s="586"/>
      <c r="E13" s="586"/>
      <c r="F13" s="602" t="s">
        <v>344</v>
      </c>
      <c r="G13" s="295" t="s">
        <v>19</v>
      </c>
      <c r="H13" s="520">
        <v>80</v>
      </c>
      <c r="I13" s="521">
        <v>80</v>
      </c>
      <c r="J13" s="314">
        <v>80</v>
      </c>
      <c r="K13" s="109"/>
      <c r="L13" s="349"/>
      <c r="M13" s="111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s="81" customFormat="1" ht="21" hidden="1" customHeight="1">
      <c r="A14" s="110"/>
      <c r="B14" s="348" t="s">
        <v>31</v>
      </c>
      <c r="C14" s="159" t="s">
        <v>37</v>
      </c>
      <c r="D14" s="586"/>
      <c r="E14" s="586"/>
      <c r="F14" s="602" t="s">
        <v>345</v>
      </c>
      <c r="G14" s="295" t="s">
        <v>71</v>
      </c>
      <c r="H14" s="520">
        <v>13.5</v>
      </c>
      <c r="I14" s="521">
        <v>14</v>
      </c>
      <c r="J14" s="314">
        <v>13.5</v>
      </c>
      <c r="K14" s="109"/>
      <c r="L14" s="349"/>
      <c r="M14" s="111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s="81" customFormat="1" ht="21" hidden="1" customHeight="1">
      <c r="A15" s="110"/>
      <c r="B15" s="348" t="s">
        <v>92</v>
      </c>
      <c r="C15" s="159" t="s">
        <v>201</v>
      </c>
      <c r="D15" s="586"/>
      <c r="E15" s="586"/>
      <c r="F15" s="602" t="s">
        <v>346</v>
      </c>
      <c r="G15" s="295" t="s">
        <v>71</v>
      </c>
      <c r="H15" s="520">
        <v>24.5</v>
      </c>
      <c r="I15" s="521">
        <v>24.5</v>
      </c>
      <c r="J15" s="519">
        <v>25</v>
      </c>
      <c r="K15" s="109"/>
      <c r="L15" s="349"/>
      <c r="M15" s="111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s="81" customFormat="1" ht="21" hidden="1" customHeight="1">
      <c r="A16" s="110"/>
      <c r="B16" s="348" t="s">
        <v>38</v>
      </c>
      <c r="C16" s="159" t="s">
        <v>23</v>
      </c>
      <c r="D16" s="586"/>
      <c r="E16" s="586"/>
      <c r="F16" s="602" t="s">
        <v>347</v>
      </c>
      <c r="G16" s="295" t="s">
        <v>20</v>
      </c>
      <c r="H16" s="520">
        <v>23.5</v>
      </c>
      <c r="I16" s="521">
        <v>24</v>
      </c>
      <c r="J16" s="314">
        <v>23.5</v>
      </c>
      <c r="K16" s="109"/>
      <c r="L16" s="349"/>
      <c r="M16" s="111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s="81" customFormat="1" ht="21" hidden="1" customHeight="1">
      <c r="A17" s="110"/>
      <c r="B17" s="348" t="s">
        <v>39</v>
      </c>
      <c r="C17" s="159" t="s">
        <v>202</v>
      </c>
      <c r="D17" s="586"/>
      <c r="E17" s="586"/>
      <c r="F17" s="602" t="s">
        <v>348</v>
      </c>
      <c r="G17" s="295" t="s">
        <v>20</v>
      </c>
      <c r="H17" s="520">
        <v>18.5</v>
      </c>
      <c r="I17" s="521">
        <v>18.5</v>
      </c>
      <c r="J17" s="314">
        <v>18.5</v>
      </c>
      <c r="K17" s="109"/>
      <c r="L17" s="349"/>
      <c r="M17" s="111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s="81" customFormat="1" ht="21" hidden="1" customHeight="1">
      <c r="A18" s="110"/>
      <c r="B18" s="348" t="s">
        <v>40</v>
      </c>
      <c r="C18" s="159" t="s">
        <v>203</v>
      </c>
      <c r="D18" s="586"/>
      <c r="E18" s="586"/>
      <c r="F18" s="602" t="s">
        <v>349</v>
      </c>
      <c r="G18" s="295" t="s">
        <v>20</v>
      </c>
      <c r="H18" s="520">
        <v>14.5</v>
      </c>
      <c r="I18" s="521">
        <v>13.5</v>
      </c>
      <c r="J18" s="314">
        <v>14.5</v>
      </c>
      <c r="K18" s="272"/>
      <c r="L18" s="350"/>
      <c r="M18" s="111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s="81" customFormat="1" ht="21" hidden="1" customHeight="1">
      <c r="A19" s="110"/>
      <c r="B19" s="348" t="s">
        <v>197</v>
      </c>
      <c r="C19" s="159" t="s">
        <v>204</v>
      </c>
      <c r="D19" s="586"/>
      <c r="E19" s="586"/>
      <c r="F19" s="602" t="s">
        <v>354</v>
      </c>
      <c r="G19" s="295" t="s">
        <v>20</v>
      </c>
      <c r="H19" s="520">
        <v>6</v>
      </c>
      <c r="I19" s="521">
        <v>6.2</v>
      </c>
      <c r="J19" s="314">
        <v>6</v>
      </c>
      <c r="K19" s="167"/>
      <c r="L19" s="349"/>
      <c r="M19" s="111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s="81" customFormat="1" ht="21" hidden="1" customHeight="1">
      <c r="A20" s="110"/>
      <c r="B20" s="348" t="s">
        <v>42</v>
      </c>
      <c r="C20" s="159" t="s">
        <v>43</v>
      </c>
      <c r="D20" s="586"/>
      <c r="E20" s="586"/>
      <c r="F20" s="602" t="s">
        <v>351</v>
      </c>
      <c r="G20" s="295" t="s">
        <v>19</v>
      </c>
      <c r="H20" s="520">
        <v>67</v>
      </c>
      <c r="I20" s="521">
        <v>67.5</v>
      </c>
      <c r="J20" s="314">
        <v>67</v>
      </c>
      <c r="K20" s="167"/>
      <c r="L20" s="349"/>
      <c r="M20" s="111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20.25" hidden="1" customHeight="1">
      <c r="A21" s="95"/>
      <c r="B21" s="198" t="s">
        <v>25</v>
      </c>
      <c r="C21" s="184"/>
      <c r="D21" s="184"/>
      <c r="E21" s="262"/>
      <c r="F21" s="603"/>
      <c r="G21" s="263"/>
      <c r="H21" s="526"/>
      <c r="I21" s="527"/>
      <c r="J21" s="322"/>
      <c r="K21" s="264"/>
      <c r="L21" s="266"/>
      <c r="M21" s="96"/>
      <c r="N21" s="12"/>
    </row>
    <row r="22" spans="1:41" s="81" customFormat="1" ht="21" hidden="1" customHeight="1">
      <c r="A22" s="110"/>
      <c r="B22" s="203" t="s">
        <v>44</v>
      </c>
      <c r="C22" s="302" t="s">
        <v>98</v>
      </c>
      <c r="D22" s="303"/>
      <c r="E22" s="302"/>
      <c r="F22" s="604" t="s">
        <v>352</v>
      </c>
      <c r="G22" s="197" t="s">
        <v>20</v>
      </c>
      <c r="H22" s="520">
        <v>46</v>
      </c>
      <c r="I22" s="521">
        <v>46</v>
      </c>
      <c r="J22" s="314">
        <v>44</v>
      </c>
      <c r="K22" s="109"/>
      <c r="L22" s="349"/>
      <c r="M22" s="111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8.75" hidden="1" customHeight="1">
      <c r="A23" s="95"/>
      <c r="B23" s="254" t="s">
        <v>8</v>
      </c>
      <c r="C23" s="304" t="s">
        <v>21</v>
      </c>
      <c r="D23" s="305"/>
      <c r="E23" s="304"/>
      <c r="F23" s="605" t="s">
        <v>353</v>
      </c>
      <c r="G23" s="197" t="s">
        <v>19</v>
      </c>
      <c r="H23" s="520">
        <v>80</v>
      </c>
      <c r="I23" s="521">
        <v>80</v>
      </c>
      <c r="J23" s="314">
        <v>80</v>
      </c>
      <c r="K23" s="273"/>
      <c r="L23" s="350"/>
      <c r="M23" s="96"/>
      <c r="N23" s="12"/>
    </row>
    <row r="24" spans="1:41" s="81" customFormat="1" ht="21" hidden="1" customHeight="1">
      <c r="A24" s="110"/>
      <c r="B24" s="193" t="s">
        <v>75</v>
      </c>
      <c r="C24" s="587" t="s">
        <v>76</v>
      </c>
      <c r="D24" s="588"/>
      <c r="E24" s="588"/>
      <c r="F24" s="606" t="s">
        <v>355</v>
      </c>
      <c r="G24" s="197" t="s">
        <v>20</v>
      </c>
      <c r="H24" s="520">
        <v>0</v>
      </c>
      <c r="I24" s="521">
        <v>15</v>
      </c>
      <c r="J24" s="314">
        <v>15</v>
      </c>
      <c r="K24" s="109"/>
      <c r="L24" s="349"/>
      <c r="M24" s="111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s="81" customFormat="1" ht="21" hidden="1" customHeight="1">
      <c r="A25" s="110"/>
      <c r="B25" s="198" t="s">
        <v>26</v>
      </c>
      <c r="C25" s="184"/>
      <c r="D25" s="184"/>
      <c r="E25" s="184"/>
      <c r="F25" s="607"/>
      <c r="G25" s="263"/>
      <c r="H25" s="526"/>
      <c r="I25" s="527"/>
      <c r="J25" s="322"/>
      <c r="K25" s="267"/>
      <c r="L25" s="266"/>
      <c r="M25" s="111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s="81" customFormat="1" ht="21" hidden="1" customHeight="1">
      <c r="A26" s="110"/>
      <c r="B26" s="187" t="s">
        <v>62</v>
      </c>
      <c r="C26" s="189" t="s">
        <v>63</v>
      </c>
      <c r="D26" s="195"/>
      <c r="E26" s="190"/>
      <c r="F26" s="608" t="s">
        <v>332</v>
      </c>
      <c r="G26" s="196" t="s">
        <v>19</v>
      </c>
      <c r="H26" s="520">
        <v>21.5</v>
      </c>
      <c r="I26" s="521">
        <v>22</v>
      </c>
      <c r="J26" s="314">
        <v>21.5</v>
      </c>
      <c r="K26" s="109"/>
      <c r="L26" s="349"/>
      <c r="M26" s="111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s="81" customFormat="1" ht="21" hidden="1" customHeight="1">
      <c r="A27" s="110"/>
      <c r="B27" s="187" t="s">
        <v>64</v>
      </c>
      <c r="C27" s="189" t="s">
        <v>65</v>
      </c>
      <c r="D27" s="195"/>
      <c r="E27" s="190"/>
      <c r="F27" s="608" t="s">
        <v>333</v>
      </c>
      <c r="G27" s="196" t="s">
        <v>19</v>
      </c>
      <c r="H27" s="520">
        <v>9</v>
      </c>
      <c r="I27" s="521">
        <v>9</v>
      </c>
      <c r="J27" s="519">
        <v>11</v>
      </c>
      <c r="K27" s="109"/>
      <c r="L27" s="349"/>
      <c r="M27" s="111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s="81" customFormat="1" ht="21" hidden="1" customHeight="1">
      <c r="A28" s="110"/>
      <c r="B28" s="187" t="s">
        <v>45</v>
      </c>
      <c r="C28" s="189" t="s">
        <v>91</v>
      </c>
      <c r="D28" s="195"/>
      <c r="E28" s="190"/>
      <c r="F28" s="608" t="s">
        <v>334</v>
      </c>
      <c r="G28" s="196" t="s">
        <v>19</v>
      </c>
      <c r="H28" s="520">
        <v>55</v>
      </c>
      <c r="I28" s="521">
        <v>56</v>
      </c>
      <c r="J28" s="519">
        <v>57</v>
      </c>
      <c r="K28" s="271"/>
      <c r="L28" s="350"/>
      <c r="M28" s="111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s="81" customFormat="1" ht="21" hidden="1" customHeight="1">
      <c r="A29" s="110"/>
      <c r="B29" s="187" t="s">
        <v>46</v>
      </c>
      <c r="C29" s="202" t="s">
        <v>47</v>
      </c>
      <c r="D29" s="183"/>
      <c r="E29" s="188"/>
      <c r="F29" s="609" t="s">
        <v>335</v>
      </c>
      <c r="G29" s="196" t="s">
        <v>19</v>
      </c>
      <c r="H29" s="520">
        <v>54</v>
      </c>
      <c r="I29" s="521">
        <v>54</v>
      </c>
      <c r="J29" s="519">
        <v>57</v>
      </c>
      <c r="K29" s="194"/>
      <c r="L29" s="200"/>
      <c r="M29" s="111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s="81" customFormat="1" ht="21" hidden="1" customHeight="1">
      <c r="A30" s="110"/>
      <c r="B30" s="187" t="s">
        <v>48</v>
      </c>
      <c r="C30" s="202" t="s">
        <v>99</v>
      </c>
      <c r="D30" s="183"/>
      <c r="E30" s="188"/>
      <c r="F30" s="609" t="s">
        <v>336</v>
      </c>
      <c r="G30" s="196" t="s">
        <v>20</v>
      </c>
      <c r="H30" s="520">
        <v>9</v>
      </c>
      <c r="I30" s="521">
        <v>9</v>
      </c>
      <c r="J30" s="314">
        <v>9</v>
      </c>
      <c r="K30" s="194"/>
      <c r="L30" s="200"/>
      <c r="M30" s="111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s="81" customFormat="1" ht="21" hidden="1" customHeight="1">
      <c r="A31" s="110"/>
      <c r="B31" s="199" t="s">
        <v>49</v>
      </c>
      <c r="C31" s="186" t="s">
        <v>32</v>
      </c>
      <c r="D31" s="191"/>
      <c r="E31" s="192"/>
      <c r="F31" s="610" t="s">
        <v>337</v>
      </c>
      <c r="G31" s="196" t="s">
        <v>20</v>
      </c>
      <c r="H31" s="520">
        <v>9</v>
      </c>
      <c r="I31" s="521">
        <v>9</v>
      </c>
      <c r="J31" s="314">
        <v>9</v>
      </c>
      <c r="K31" s="109"/>
      <c r="L31" s="349"/>
      <c r="M31" s="111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s="81" customFormat="1" ht="21" hidden="1" customHeight="1">
      <c r="A32" s="15"/>
      <c r="B32" s="198" t="s">
        <v>28</v>
      </c>
      <c r="C32" s="184"/>
      <c r="D32" s="184"/>
      <c r="E32" s="184"/>
      <c r="F32" s="607"/>
      <c r="G32" s="263"/>
      <c r="H32" s="526"/>
      <c r="I32" s="533"/>
      <c r="J32" s="322"/>
      <c r="K32" s="268"/>
      <c r="L32" s="269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s="81" customFormat="1" ht="21" hidden="1" customHeight="1">
      <c r="A33" s="15"/>
      <c r="B33" s="187" t="s">
        <v>50</v>
      </c>
      <c r="C33" s="189" t="s">
        <v>27</v>
      </c>
      <c r="D33" s="195"/>
      <c r="E33" s="190"/>
      <c r="F33" s="608" t="s">
        <v>356</v>
      </c>
      <c r="G33" s="196" t="s">
        <v>19</v>
      </c>
      <c r="H33" s="520">
        <v>50</v>
      </c>
      <c r="I33" s="521">
        <v>51</v>
      </c>
      <c r="J33" s="314">
        <v>50</v>
      </c>
      <c r="K33" s="194"/>
      <c r="L33" s="20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s="81" customFormat="1" ht="21" hidden="1" customHeight="1">
      <c r="A34" s="15"/>
      <c r="B34" s="187" t="s">
        <v>51</v>
      </c>
      <c r="C34" s="202" t="s">
        <v>85</v>
      </c>
      <c r="D34" s="183"/>
      <c r="E34" s="188"/>
      <c r="F34" s="609" t="s">
        <v>357</v>
      </c>
      <c r="G34" s="196" t="s">
        <v>20</v>
      </c>
      <c r="H34" s="520">
        <v>26</v>
      </c>
      <c r="I34" s="521">
        <v>25</v>
      </c>
      <c r="J34" s="314">
        <v>26</v>
      </c>
      <c r="K34" s="194"/>
      <c r="L34" s="20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s="81" customFormat="1" ht="21" hidden="1" customHeight="1">
      <c r="A35" s="15"/>
      <c r="B35" s="199" t="s">
        <v>89</v>
      </c>
      <c r="C35" s="186" t="s">
        <v>90</v>
      </c>
      <c r="D35" s="191"/>
      <c r="E35" s="192"/>
      <c r="F35" s="610" t="s">
        <v>358</v>
      </c>
      <c r="G35" s="237" t="s">
        <v>20</v>
      </c>
      <c r="H35" s="520">
        <v>34.5</v>
      </c>
      <c r="I35" s="521">
        <v>36</v>
      </c>
      <c r="J35" s="314">
        <v>34</v>
      </c>
      <c r="K35" s="109"/>
      <c r="L35" s="349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s="81" customFormat="1" ht="21" hidden="1" customHeight="1">
      <c r="A36" s="15"/>
      <c r="B36" s="187" t="s">
        <v>77</v>
      </c>
      <c r="C36" s="201" t="s">
        <v>78</v>
      </c>
      <c r="D36" s="183"/>
      <c r="E36" s="188"/>
      <c r="F36" s="611" t="s">
        <v>359</v>
      </c>
      <c r="G36" s="196" t="s">
        <v>20</v>
      </c>
      <c r="H36" s="520">
        <v>35.5</v>
      </c>
      <c r="I36" s="521">
        <v>35.5</v>
      </c>
      <c r="J36" s="314">
        <v>35.5</v>
      </c>
      <c r="K36" s="271"/>
      <c r="L36" s="35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s="81" customFormat="1" ht="21" hidden="1" customHeight="1">
      <c r="A37" s="15"/>
      <c r="B37" s="100" t="s">
        <v>100</v>
      </c>
      <c r="C37" s="252" t="s">
        <v>101</v>
      </c>
      <c r="D37" s="62"/>
      <c r="E37" s="102"/>
      <c r="F37" s="612" t="s">
        <v>360</v>
      </c>
      <c r="G37" s="122" t="s">
        <v>20</v>
      </c>
      <c r="H37" s="520">
        <v>8</v>
      </c>
      <c r="I37" s="521">
        <v>8</v>
      </c>
      <c r="J37" s="314">
        <v>8</v>
      </c>
      <c r="K37" s="194"/>
      <c r="L37" s="20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s="81" customFormat="1" ht="21" hidden="1" customHeight="1">
      <c r="A38" s="15"/>
      <c r="B38" s="255" t="s">
        <v>79</v>
      </c>
      <c r="C38" s="256"/>
      <c r="D38" s="256"/>
      <c r="E38" s="256"/>
      <c r="F38" s="613"/>
      <c r="G38" s="204"/>
      <c r="H38" s="526"/>
      <c r="I38" s="536"/>
      <c r="J38" s="322"/>
      <c r="K38" s="270"/>
      <c r="L38" s="351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s="81" customFormat="1" ht="21" hidden="1" customHeight="1">
      <c r="A39" s="15"/>
      <c r="B39" s="352" t="s">
        <v>208</v>
      </c>
      <c r="C39" s="589" t="s">
        <v>209</v>
      </c>
      <c r="D39" s="590"/>
      <c r="E39" s="590"/>
      <c r="F39" s="614" t="s">
        <v>361</v>
      </c>
      <c r="G39" s="296" t="s">
        <v>20</v>
      </c>
      <c r="H39" s="520">
        <v>5</v>
      </c>
      <c r="I39" s="521">
        <v>5</v>
      </c>
      <c r="J39" s="314">
        <v>5</v>
      </c>
      <c r="K39" s="109"/>
      <c r="L39" s="349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s="81" customFormat="1" ht="21" hidden="1" customHeight="1">
      <c r="A40" s="15"/>
      <c r="B40" s="352" t="s">
        <v>80</v>
      </c>
      <c r="C40" s="589" t="s">
        <v>81</v>
      </c>
      <c r="D40" s="590"/>
      <c r="E40" s="590"/>
      <c r="F40" s="614" t="s">
        <v>338</v>
      </c>
      <c r="G40" s="296" t="s">
        <v>20</v>
      </c>
      <c r="H40" s="520">
        <v>80</v>
      </c>
      <c r="I40" s="521">
        <v>79</v>
      </c>
      <c r="J40" s="314">
        <v>80</v>
      </c>
      <c r="K40" s="307"/>
      <c r="L40" s="353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s="81" customFormat="1" ht="21" hidden="1" customHeight="1">
      <c r="A41" s="15"/>
      <c r="B41" s="352" t="s">
        <v>82</v>
      </c>
      <c r="C41" s="589" t="s">
        <v>83</v>
      </c>
      <c r="D41" s="590"/>
      <c r="E41" s="590"/>
      <c r="F41" s="614" t="s">
        <v>339</v>
      </c>
      <c r="G41" s="296" t="s">
        <v>20</v>
      </c>
      <c r="H41" s="520">
        <v>18</v>
      </c>
      <c r="I41" s="521">
        <v>18</v>
      </c>
      <c r="J41" s="314">
        <v>18</v>
      </c>
      <c r="K41" s="194"/>
      <c r="L41" s="20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s="81" customFormat="1" ht="21" hidden="1" customHeight="1" thickBot="1">
      <c r="A42" s="15"/>
      <c r="B42" s="354" t="s">
        <v>102</v>
      </c>
      <c r="C42" s="591" t="s">
        <v>84</v>
      </c>
      <c r="D42" s="592"/>
      <c r="E42" s="592"/>
      <c r="F42" s="615" t="s">
        <v>362</v>
      </c>
      <c r="G42" s="355" t="s">
        <v>20</v>
      </c>
      <c r="H42" s="542">
        <v>16</v>
      </c>
      <c r="I42" s="543">
        <v>16</v>
      </c>
      <c r="J42" s="356">
        <v>15</v>
      </c>
      <c r="K42" s="357"/>
      <c r="L42" s="358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s="81" customFormat="1" ht="21" hidden="1" customHeight="1">
      <c r="A43" s="110"/>
      <c r="B43" s="241"/>
      <c r="C43" s="113"/>
      <c r="D43" s="9"/>
      <c r="E43" s="117"/>
      <c r="F43" s="117"/>
      <c r="G43" s="114"/>
      <c r="H43" s="117"/>
      <c r="I43" s="117"/>
      <c r="J43" s="115"/>
      <c r="K43" s="117"/>
      <c r="L43" s="126"/>
      <c r="M43" s="111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s="81" customFormat="1" ht="21" hidden="1" customHeight="1">
      <c r="A44" s="110"/>
      <c r="B44" s="241"/>
      <c r="C44" s="113"/>
      <c r="D44" s="9"/>
      <c r="E44" s="117"/>
      <c r="F44" s="117"/>
      <c r="G44" s="114"/>
      <c r="H44" s="117"/>
      <c r="I44" s="117"/>
      <c r="J44" s="115"/>
      <c r="K44" s="117"/>
      <c r="L44" s="126"/>
      <c r="M44" s="111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s="81" customFormat="1" ht="21" hidden="1" customHeight="1" thickBot="1">
      <c r="A45" s="110"/>
      <c r="B45" s="241"/>
      <c r="C45" s="113"/>
      <c r="D45" s="9"/>
      <c r="E45" s="117"/>
      <c r="F45" s="117"/>
      <c r="G45" s="114"/>
      <c r="H45" s="117"/>
      <c r="I45" s="117"/>
      <c r="J45" s="617" t="s">
        <v>382</v>
      </c>
      <c r="K45" s="618"/>
      <c r="L45" s="619" t="s">
        <v>383</v>
      </c>
      <c r="M45" s="111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s="81" customFormat="1" ht="54.75" hidden="1" customHeight="1">
      <c r="A46" s="110"/>
      <c r="B46" s="702" t="s">
        <v>365</v>
      </c>
      <c r="C46" s="703"/>
      <c r="D46" s="703"/>
      <c r="E46" s="703"/>
      <c r="F46" s="704"/>
      <c r="G46" s="148" t="s">
        <v>17</v>
      </c>
      <c r="H46" s="313" t="s">
        <v>211</v>
      </c>
      <c r="I46" s="311" t="s">
        <v>206</v>
      </c>
      <c r="J46" s="312" t="s">
        <v>290</v>
      </c>
      <c r="K46" s="146" t="s">
        <v>313</v>
      </c>
      <c r="L46" s="312" t="s">
        <v>311</v>
      </c>
      <c r="M46" s="111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21" hidden="1" customHeight="1">
      <c r="B47" s="253" t="s">
        <v>24</v>
      </c>
      <c r="C47" s="308"/>
      <c r="D47" s="308"/>
      <c r="E47" s="308"/>
      <c r="F47" s="308"/>
      <c r="G47" s="206"/>
      <c r="H47" s="507" t="s">
        <v>9</v>
      </c>
      <c r="I47" s="507"/>
      <c r="J47" s="507"/>
      <c r="K47" s="512" t="s">
        <v>9</v>
      </c>
      <c r="L47" s="508" t="s">
        <v>9</v>
      </c>
    </row>
    <row r="48" spans="1:41" ht="19.5" hidden="1">
      <c r="B48" s="348" t="s">
        <v>33</v>
      </c>
      <c r="C48" s="583" t="s">
        <v>95</v>
      </c>
      <c r="D48" s="584"/>
      <c r="E48" s="584"/>
      <c r="F48" s="593" t="s">
        <v>340</v>
      </c>
      <c r="G48" s="296" t="s">
        <v>20</v>
      </c>
      <c r="H48" s="520">
        <v>44</v>
      </c>
      <c r="I48" s="521">
        <v>45</v>
      </c>
      <c r="J48" s="568">
        <v>42</v>
      </c>
      <c r="K48" s="194">
        <v>41</v>
      </c>
      <c r="L48" s="495">
        <v>42</v>
      </c>
    </row>
    <row r="49" spans="2:12" ht="19.5" hidden="1">
      <c r="B49" s="359" t="s">
        <v>34</v>
      </c>
      <c r="C49" s="578" t="s">
        <v>18</v>
      </c>
      <c r="D49" s="579"/>
      <c r="E49" s="579"/>
      <c r="F49" s="594" t="s">
        <v>341</v>
      </c>
      <c r="G49" s="296" t="s">
        <v>19</v>
      </c>
      <c r="H49" s="520">
        <v>57</v>
      </c>
      <c r="I49" s="521">
        <v>56.5</v>
      </c>
      <c r="J49" s="541">
        <v>57</v>
      </c>
      <c r="K49" s="194">
        <v>55</v>
      </c>
      <c r="L49" s="240">
        <v>57</v>
      </c>
    </row>
    <row r="50" spans="2:12" ht="19.5" hidden="1">
      <c r="B50" s="348" t="s">
        <v>35</v>
      </c>
      <c r="C50" s="578" t="s">
        <v>96</v>
      </c>
      <c r="D50" s="579"/>
      <c r="E50" s="579"/>
      <c r="F50" s="594" t="s">
        <v>342</v>
      </c>
      <c r="G50" s="296" t="s">
        <v>19</v>
      </c>
      <c r="H50" s="520">
        <v>55</v>
      </c>
      <c r="I50" s="521">
        <v>54.5</v>
      </c>
      <c r="J50" s="541">
        <v>55</v>
      </c>
      <c r="K50" s="194">
        <v>53</v>
      </c>
      <c r="L50" s="240">
        <v>55</v>
      </c>
    </row>
    <row r="51" spans="2:12" ht="19.5" hidden="1">
      <c r="B51" s="348" t="s">
        <v>36</v>
      </c>
      <c r="C51" s="309" t="s">
        <v>67</v>
      </c>
      <c r="D51" s="309"/>
      <c r="E51" s="309"/>
      <c r="F51" s="595" t="s">
        <v>343</v>
      </c>
      <c r="G51" s="296" t="s">
        <v>19</v>
      </c>
      <c r="H51" s="520">
        <v>55</v>
      </c>
      <c r="I51" s="521">
        <v>54</v>
      </c>
      <c r="J51" s="541">
        <v>55</v>
      </c>
      <c r="K51" s="194">
        <v>54</v>
      </c>
      <c r="L51" s="240">
        <v>55</v>
      </c>
    </row>
    <row r="52" spans="2:12" ht="19.5" hidden="1">
      <c r="B52" s="348" t="s">
        <v>66</v>
      </c>
      <c r="C52" s="578" t="s">
        <v>68</v>
      </c>
      <c r="D52" s="579"/>
      <c r="E52" s="579"/>
      <c r="F52" s="594" t="s">
        <v>344</v>
      </c>
      <c r="G52" s="296" t="s">
        <v>19</v>
      </c>
      <c r="H52" s="520">
        <v>71</v>
      </c>
      <c r="I52" s="521">
        <v>68</v>
      </c>
      <c r="J52" s="541">
        <v>71</v>
      </c>
      <c r="K52" s="194">
        <v>70</v>
      </c>
      <c r="L52" s="240">
        <v>71</v>
      </c>
    </row>
    <row r="53" spans="2:12" ht="19.5" hidden="1">
      <c r="B53" s="348" t="s">
        <v>69</v>
      </c>
      <c r="C53" s="310" t="s">
        <v>70</v>
      </c>
      <c r="D53" s="310"/>
      <c r="E53" s="310"/>
      <c r="F53" s="594" t="s">
        <v>363</v>
      </c>
      <c r="G53" s="296" t="s">
        <v>20</v>
      </c>
      <c r="H53" s="520"/>
      <c r="I53" s="521">
        <v>35</v>
      </c>
      <c r="J53" s="541"/>
      <c r="K53" s="194"/>
      <c r="L53" s="240"/>
    </row>
    <row r="54" spans="2:12" ht="19.5" hidden="1">
      <c r="B54" s="348" t="s">
        <v>31</v>
      </c>
      <c r="C54" s="578" t="s">
        <v>37</v>
      </c>
      <c r="D54" s="579"/>
      <c r="E54" s="579"/>
      <c r="F54" s="594" t="s">
        <v>345</v>
      </c>
      <c r="G54" s="296" t="s">
        <v>71</v>
      </c>
      <c r="H54" s="520">
        <v>14.5</v>
      </c>
      <c r="I54" s="521">
        <v>14.8</v>
      </c>
      <c r="J54" s="569">
        <v>13.5</v>
      </c>
      <c r="K54" s="194">
        <v>13</v>
      </c>
      <c r="L54" s="496">
        <v>13.5</v>
      </c>
    </row>
    <row r="55" spans="2:12" ht="19.5" hidden="1">
      <c r="B55" s="348" t="s">
        <v>92</v>
      </c>
      <c r="C55" s="578" t="s">
        <v>97</v>
      </c>
      <c r="D55" s="579"/>
      <c r="E55" s="579"/>
      <c r="F55" s="594" t="s">
        <v>346</v>
      </c>
      <c r="G55" s="296" t="s">
        <v>71</v>
      </c>
      <c r="H55" s="520">
        <v>24.5</v>
      </c>
      <c r="I55" s="521">
        <v>24</v>
      </c>
      <c r="J55" s="541">
        <v>24.5</v>
      </c>
      <c r="K55" s="194">
        <v>24</v>
      </c>
      <c r="L55" s="496">
        <v>24.5</v>
      </c>
    </row>
    <row r="56" spans="2:12" ht="19.5" hidden="1">
      <c r="B56" s="348" t="s">
        <v>38</v>
      </c>
      <c r="C56" s="578" t="s">
        <v>23</v>
      </c>
      <c r="D56" s="579"/>
      <c r="E56" s="579"/>
      <c r="F56" s="594" t="s">
        <v>347</v>
      </c>
      <c r="G56" s="296" t="s">
        <v>20</v>
      </c>
      <c r="H56" s="520">
        <v>23.5</v>
      </c>
      <c r="I56" s="521">
        <v>23</v>
      </c>
      <c r="J56" s="541">
        <v>23.5</v>
      </c>
      <c r="K56" s="194">
        <v>23</v>
      </c>
      <c r="L56" s="240">
        <v>23.5</v>
      </c>
    </row>
    <row r="57" spans="2:12" ht="19.5" hidden="1">
      <c r="B57" s="348" t="s">
        <v>39</v>
      </c>
      <c r="C57" s="578" t="s">
        <v>72</v>
      </c>
      <c r="D57" s="579"/>
      <c r="E57" s="579"/>
      <c r="F57" s="594" t="s">
        <v>348</v>
      </c>
      <c r="G57" s="296" t="s">
        <v>20</v>
      </c>
      <c r="H57" s="520">
        <v>18.5</v>
      </c>
      <c r="I57" s="521">
        <v>18</v>
      </c>
      <c r="J57" s="541">
        <v>19</v>
      </c>
      <c r="K57" s="194">
        <v>18.5</v>
      </c>
      <c r="L57" s="240">
        <v>19</v>
      </c>
    </row>
    <row r="58" spans="2:12" ht="19.5" hidden="1">
      <c r="B58" s="348" t="s">
        <v>40</v>
      </c>
      <c r="C58" s="578" t="s">
        <v>73</v>
      </c>
      <c r="D58" s="579"/>
      <c r="E58" s="579"/>
      <c r="F58" s="594" t="s">
        <v>349</v>
      </c>
      <c r="G58" s="296" t="s">
        <v>20</v>
      </c>
      <c r="H58" s="520">
        <v>11</v>
      </c>
      <c r="I58" s="521">
        <v>10</v>
      </c>
      <c r="J58" s="541">
        <v>11</v>
      </c>
      <c r="K58" s="194">
        <v>11</v>
      </c>
      <c r="L58" s="240">
        <v>11</v>
      </c>
    </row>
    <row r="59" spans="2:12" ht="19.5" hidden="1">
      <c r="B59" s="348" t="s">
        <v>41</v>
      </c>
      <c r="C59" s="578" t="s">
        <v>74</v>
      </c>
      <c r="D59" s="579"/>
      <c r="E59" s="579"/>
      <c r="F59" s="594" t="s">
        <v>350</v>
      </c>
      <c r="G59" s="296" t="s">
        <v>20</v>
      </c>
      <c r="H59" s="520">
        <v>14</v>
      </c>
      <c r="I59" s="521">
        <v>13</v>
      </c>
      <c r="J59" s="541">
        <v>14</v>
      </c>
      <c r="K59" s="185">
        <v>13.5</v>
      </c>
      <c r="L59" s="240">
        <v>14</v>
      </c>
    </row>
    <row r="60" spans="2:12" ht="19.5" hidden="1">
      <c r="B60" s="348" t="s">
        <v>42</v>
      </c>
      <c r="C60" s="578" t="s">
        <v>43</v>
      </c>
      <c r="D60" s="579"/>
      <c r="E60" s="579"/>
      <c r="F60" s="594" t="s">
        <v>351</v>
      </c>
      <c r="G60" s="296" t="s">
        <v>19</v>
      </c>
      <c r="H60" s="520">
        <v>65</v>
      </c>
      <c r="I60" s="521">
        <v>63</v>
      </c>
      <c r="J60" s="541">
        <v>65</v>
      </c>
      <c r="K60" s="185">
        <v>65</v>
      </c>
      <c r="L60" s="496">
        <v>67</v>
      </c>
    </row>
    <row r="61" spans="2:12" ht="21" hidden="1">
      <c r="B61" s="316" t="s">
        <v>25</v>
      </c>
      <c r="C61" s="317"/>
      <c r="D61" s="317"/>
      <c r="E61" s="317"/>
      <c r="F61" s="596"/>
      <c r="G61" s="318"/>
      <c r="H61" s="526"/>
      <c r="I61" s="555"/>
      <c r="J61" s="559"/>
      <c r="K61" s="276"/>
      <c r="L61" s="277"/>
    </row>
    <row r="62" spans="2:12" ht="19.5" hidden="1">
      <c r="B62" s="359" t="s">
        <v>44</v>
      </c>
      <c r="C62" s="576" t="s">
        <v>98</v>
      </c>
      <c r="D62" s="577"/>
      <c r="E62" s="577"/>
      <c r="F62" s="597" t="s">
        <v>352</v>
      </c>
      <c r="G62" s="331" t="s">
        <v>20</v>
      </c>
      <c r="H62" s="520">
        <v>47</v>
      </c>
      <c r="I62" s="521">
        <v>46</v>
      </c>
      <c r="J62" s="541">
        <v>45</v>
      </c>
      <c r="K62" s="194">
        <v>43.5</v>
      </c>
      <c r="L62" s="240">
        <v>45</v>
      </c>
    </row>
    <row r="63" spans="2:12" ht="19.5" hidden="1">
      <c r="B63" s="359" t="s">
        <v>8</v>
      </c>
      <c r="C63" s="576" t="s">
        <v>21</v>
      </c>
      <c r="D63" s="577"/>
      <c r="E63" s="577"/>
      <c r="F63" s="597" t="s">
        <v>353</v>
      </c>
      <c r="G63" s="331" t="s">
        <v>19</v>
      </c>
      <c r="H63" s="520">
        <v>71</v>
      </c>
      <c r="I63" s="521">
        <v>66</v>
      </c>
      <c r="J63" s="541">
        <v>71</v>
      </c>
      <c r="K63" s="194">
        <v>71</v>
      </c>
      <c r="L63" s="240">
        <v>71</v>
      </c>
    </row>
    <row r="64" spans="2:12" ht="19.5" hidden="1">
      <c r="B64" s="359" t="s">
        <v>75</v>
      </c>
      <c r="C64" s="583" t="s">
        <v>76</v>
      </c>
      <c r="D64" s="584"/>
      <c r="E64" s="584"/>
      <c r="F64" s="594" t="s">
        <v>355</v>
      </c>
      <c r="G64" s="331" t="s">
        <v>20</v>
      </c>
      <c r="H64" s="520"/>
      <c r="I64" s="521">
        <v>36</v>
      </c>
      <c r="J64" s="560"/>
      <c r="K64" s="194"/>
      <c r="L64" s="361"/>
    </row>
    <row r="65" spans="2:12" ht="21" hidden="1">
      <c r="B65" s="321" t="s">
        <v>26</v>
      </c>
      <c r="C65" s="320"/>
      <c r="D65" s="320"/>
      <c r="E65" s="320"/>
      <c r="F65" s="598"/>
      <c r="G65" s="318"/>
      <c r="H65" s="526"/>
      <c r="I65" s="555"/>
      <c r="J65" s="559"/>
      <c r="K65" s="276"/>
      <c r="L65" s="277"/>
    </row>
    <row r="66" spans="2:12" ht="19.5" hidden="1">
      <c r="B66" s="359" t="s">
        <v>62</v>
      </c>
      <c r="C66" s="578" t="s">
        <v>63</v>
      </c>
      <c r="D66" s="579"/>
      <c r="E66" s="579"/>
      <c r="F66" s="594" t="s">
        <v>332</v>
      </c>
      <c r="G66" s="331" t="s">
        <v>19</v>
      </c>
      <c r="H66" s="520">
        <v>20</v>
      </c>
      <c r="I66" s="521">
        <v>20.5</v>
      </c>
      <c r="J66" s="549">
        <v>20</v>
      </c>
      <c r="K66" s="194">
        <v>21</v>
      </c>
      <c r="L66" s="345">
        <v>20</v>
      </c>
    </row>
    <row r="67" spans="2:12" ht="19.5" hidden="1">
      <c r="B67" s="359" t="s">
        <v>64</v>
      </c>
      <c r="C67" s="578" t="s">
        <v>65</v>
      </c>
      <c r="D67" s="579"/>
      <c r="E67" s="579"/>
      <c r="F67" s="594" t="s">
        <v>333</v>
      </c>
      <c r="G67" s="331" t="s">
        <v>19</v>
      </c>
      <c r="H67" s="520">
        <v>8</v>
      </c>
      <c r="I67" s="521">
        <v>6</v>
      </c>
      <c r="J67" s="541">
        <v>8</v>
      </c>
      <c r="K67" s="194">
        <v>7.5</v>
      </c>
      <c r="L67" s="496">
        <v>8.5</v>
      </c>
    </row>
    <row r="68" spans="2:12" ht="19.5" hidden="1">
      <c r="B68" s="359" t="s">
        <v>45</v>
      </c>
      <c r="C68" s="578" t="s">
        <v>91</v>
      </c>
      <c r="D68" s="579"/>
      <c r="E68" s="579"/>
      <c r="F68" s="594" t="s">
        <v>334</v>
      </c>
      <c r="G68" s="331" t="s">
        <v>19</v>
      </c>
      <c r="H68" s="520">
        <v>49</v>
      </c>
      <c r="I68" s="521">
        <v>48</v>
      </c>
      <c r="J68" s="549">
        <v>48</v>
      </c>
      <c r="K68" s="185">
        <v>49</v>
      </c>
      <c r="L68" s="345">
        <v>49</v>
      </c>
    </row>
    <row r="69" spans="2:12" ht="19.5" hidden="1">
      <c r="B69" s="359" t="s">
        <v>46</v>
      </c>
      <c r="C69" s="578" t="s">
        <v>47</v>
      </c>
      <c r="D69" s="579"/>
      <c r="E69" s="579"/>
      <c r="F69" s="594" t="s">
        <v>335</v>
      </c>
      <c r="G69" s="331" t="s">
        <v>19</v>
      </c>
      <c r="H69" s="520">
        <v>48</v>
      </c>
      <c r="I69" s="521">
        <v>47</v>
      </c>
      <c r="J69" s="549">
        <v>47</v>
      </c>
      <c r="K69" s="185">
        <v>48</v>
      </c>
      <c r="L69" s="345">
        <v>48</v>
      </c>
    </row>
    <row r="70" spans="2:12" ht="19.5" hidden="1">
      <c r="B70" s="359" t="s">
        <v>48</v>
      </c>
      <c r="C70" s="578" t="s">
        <v>99</v>
      </c>
      <c r="D70" s="579"/>
      <c r="E70" s="579"/>
      <c r="F70" s="594" t="s">
        <v>336</v>
      </c>
      <c r="G70" s="331" t="s">
        <v>20</v>
      </c>
      <c r="H70" s="520">
        <v>7</v>
      </c>
      <c r="I70" s="521">
        <v>7</v>
      </c>
      <c r="J70" s="562">
        <v>7</v>
      </c>
      <c r="K70" s="275">
        <v>7</v>
      </c>
      <c r="L70" s="493">
        <v>7</v>
      </c>
    </row>
    <row r="71" spans="2:12" ht="19.5" hidden="1">
      <c r="B71" s="359" t="s">
        <v>49</v>
      </c>
      <c r="C71" s="334" t="s">
        <v>32</v>
      </c>
      <c r="D71" s="335"/>
      <c r="E71" s="335"/>
      <c r="F71" s="599" t="s">
        <v>337</v>
      </c>
      <c r="G71" s="331" t="s">
        <v>20</v>
      </c>
      <c r="H71" s="520">
        <v>7</v>
      </c>
      <c r="I71" s="521">
        <v>7</v>
      </c>
      <c r="J71" s="562">
        <v>7</v>
      </c>
      <c r="K71" s="275">
        <v>7</v>
      </c>
      <c r="L71" s="493">
        <v>7</v>
      </c>
    </row>
    <row r="72" spans="2:12" ht="18.75" hidden="1">
      <c r="B72" s="321" t="s">
        <v>79</v>
      </c>
      <c r="C72" s="320"/>
      <c r="D72" s="320"/>
      <c r="E72" s="320"/>
      <c r="F72" s="598"/>
      <c r="G72" s="318"/>
      <c r="H72" s="563"/>
      <c r="I72" s="555"/>
      <c r="J72" s="559"/>
      <c r="K72" s="276"/>
      <c r="L72" s="277"/>
    </row>
    <row r="73" spans="2:12" ht="19.5" hidden="1">
      <c r="B73" s="348" t="s">
        <v>80</v>
      </c>
      <c r="C73" s="578" t="s">
        <v>81</v>
      </c>
      <c r="D73" s="579"/>
      <c r="E73" s="579"/>
      <c r="F73" s="600" t="s">
        <v>338</v>
      </c>
      <c r="G73" s="296" t="s">
        <v>20</v>
      </c>
      <c r="H73" s="520">
        <v>70</v>
      </c>
      <c r="I73" s="521">
        <v>70</v>
      </c>
      <c r="J73" s="541">
        <v>70</v>
      </c>
      <c r="K73" s="194">
        <v>70</v>
      </c>
      <c r="L73" s="240">
        <v>70</v>
      </c>
    </row>
    <row r="74" spans="2:12" ht="20.25" hidden="1" thickBot="1">
      <c r="B74" s="360" t="s">
        <v>82</v>
      </c>
      <c r="C74" s="333" t="s">
        <v>83</v>
      </c>
      <c r="D74" s="333"/>
      <c r="E74" s="333"/>
      <c r="F74" s="582" t="s">
        <v>339</v>
      </c>
      <c r="G74" s="355" t="s">
        <v>20</v>
      </c>
      <c r="H74" s="542">
        <v>18</v>
      </c>
      <c r="I74" s="543">
        <v>18</v>
      </c>
      <c r="J74" s="566">
        <v>18</v>
      </c>
      <c r="K74" s="278">
        <v>18</v>
      </c>
      <c r="L74" s="494">
        <v>18</v>
      </c>
    </row>
    <row r="75" spans="2:12" hidden="1">
      <c r="B75" s="16"/>
      <c r="C75" s="16"/>
      <c r="D75" s="16"/>
      <c r="E75" s="16"/>
      <c r="F75" s="16"/>
      <c r="G75" s="16"/>
      <c r="H75" s="16"/>
      <c r="I75" s="85"/>
      <c r="J75" s="16"/>
      <c r="K75" s="16"/>
      <c r="L75" s="16"/>
    </row>
    <row r="76" spans="2:12" s="340" customFormat="1" ht="19.5" hidden="1">
      <c r="B76" s="480" t="s">
        <v>212</v>
      </c>
      <c r="C76" s="480"/>
      <c r="D76" s="480"/>
      <c r="E76" s="481"/>
      <c r="F76" s="481"/>
      <c r="G76" s="482"/>
      <c r="H76" s="482"/>
      <c r="I76" s="482"/>
      <c r="J76" s="482"/>
      <c r="K76" s="482"/>
      <c r="L76" s="482"/>
    </row>
    <row r="77" spans="2:12" s="340" customFormat="1" ht="19.5" hidden="1">
      <c r="B77" s="484" t="s">
        <v>93</v>
      </c>
      <c r="G77" s="341"/>
      <c r="H77" s="341"/>
      <c r="I77" s="341"/>
      <c r="J77" s="341"/>
      <c r="K77" s="341"/>
      <c r="L77" s="341"/>
    </row>
    <row r="78" spans="2:12" s="340" customFormat="1" ht="19.5" hidden="1">
      <c r="B78" s="340" t="s">
        <v>220</v>
      </c>
      <c r="G78" s="341"/>
      <c r="H78" s="341"/>
      <c r="I78" s="341"/>
      <c r="J78" s="341"/>
      <c r="K78" s="341"/>
      <c r="L78" s="341"/>
    </row>
    <row r="79" spans="2:12" s="340" customFormat="1" ht="19.5" hidden="1">
      <c r="B79" s="340" t="s">
        <v>213</v>
      </c>
      <c r="G79" s="341"/>
      <c r="H79" s="341"/>
      <c r="I79" s="341"/>
      <c r="J79" s="341"/>
      <c r="K79" s="341"/>
      <c r="L79" s="341"/>
    </row>
    <row r="80" spans="2:12" s="340" customFormat="1" ht="19.5" hidden="1">
      <c r="B80" s="340" t="s">
        <v>214</v>
      </c>
      <c r="G80" s="341"/>
      <c r="H80" s="341"/>
      <c r="I80" s="341"/>
      <c r="J80" s="341"/>
      <c r="K80" s="341"/>
      <c r="L80" s="341"/>
    </row>
    <row r="81" spans="1:12" s="340" customFormat="1" ht="19.5" hidden="1">
      <c r="B81" s="340" t="s">
        <v>215</v>
      </c>
      <c r="G81" s="341"/>
      <c r="H81" s="341"/>
      <c r="I81" s="341"/>
      <c r="J81" s="341"/>
      <c r="K81" s="341"/>
      <c r="L81" s="341"/>
    </row>
    <row r="82" spans="1:12" s="340" customFormat="1" ht="19.5" hidden="1">
      <c r="B82" s="340" t="s">
        <v>213</v>
      </c>
      <c r="G82" s="341"/>
      <c r="H82" s="341"/>
      <c r="I82" s="341"/>
      <c r="J82" s="341"/>
      <c r="K82" s="341"/>
      <c r="L82" s="341"/>
    </row>
    <row r="83" spans="1:12" s="340" customFormat="1" ht="19.5" hidden="1">
      <c r="B83" s="340" t="s">
        <v>252</v>
      </c>
      <c r="G83" s="341"/>
      <c r="H83" s="341"/>
      <c r="I83" s="341"/>
      <c r="J83" s="341"/>
      <c r="K83" s="341"/>
      <c r="L83" s="341"/>
    </row>
    <row r="84" spans="1:12" s="340" customFormat="1" ht="19.5" hidden="1">
      <c r="B84" s="340" t="s">
        <v>216</v>
      </c>
      <c r="G84" s="341"/>
      <c r="H84" s="341"/>
      <c r="I84" s="341"/>
      <c r="J84" s="341"/>
      <c r="K84" s="341"/>
      <c r="L84" s="341"/>
    </row>
    <row r="85" spans="1:12" s="340" customFormat="1" ht="19.5" hidden="1">
      <c r="B85" s="340" t="s">
        <v>217</v>
      </c>
      <c r="G85" s="341"/>
      <c r="H85" s="341"/>
      <c r="I85" s="341"/>
      <c r="J85" s="341"/>
      <c r="K85" s="341"/>
      <c r="L85" s="341"/>
    </row>
    <row r="86" spans="1:12" s="340" customFormat="1" ht="19.5" hidden="1">
      <c r="B86" s="340" t="s">
        <v>218</v>
      </c>
      <c r="G86" s="341"/>
      <c r="H86" s="341"/>
      <c r="I86" s="341"/>
      <c r="J86" s="341"/>
      <c r="K86" s="341"/>
      <c r="L86" s="341"/>
    </row>
    <row r="87" spans="1:12" s="340" customFormat="1" ht="19.5" hidden="1">
      <c r="G87" s="341"/>
      <c r="H87" s="341"/>
      <c r="I87" s="341"/>
      <c r="J87" s="341"/>
      <c r="K87" s="341"/>
      <c r="L87" s="341"/>
    </row>
    <row r="88" spans="1:12" s="340" customFormat="1" ht="19.5" hidden="1">
      <c r="B88" s="484" t="s">
        <v>210</v>
      </c>
      <c r="G88" s="341"/>
      <c r="H88" s="341"/>
      <c r="I88" s="341"/>
      <c r="J88" s="341"/>
      <c r="K88" s="341"/>
      <c r="L88" s="341"/>
    </row>
    <row r="89" spans="1:12" s="487" customFormat="1" ht="20.25" hidden="1" customHeight="1">
      <c r="A89" s="485"/>
      <c r="B89" s="340" t="s">
        <v>219</v>
      </c>
      <c r="C89" s="340"/>
      <c r="D89" s="340"/>
      <c r="E89" s="340"/>
      <c r="F89" s="340"/>
      <c r="G89" s="486"/>
      <c r="H89" s="486"/>
      <c r="I89" s="486"/>
      <c r="J89" s="486"/>
      <c r="K89" s="486"/>
      <c r="L89" s="486"/>
    </row>
    <row r="90" spans="1:12" s="340" customFormat="1" ht="19.5" hidden="1">
      <c r="B90" s="340" t="s">
        <v>222</v>
      </c>
      <c r="G90" s="341"/>
      <c r="H90" s="341"/>
      <c r="I90" s="341"/>
      <c r="J90" s="341"/>
      <c r="K90" s="341"/>
      <c r="L90" s="341"/>
    </row>
    <row r="91" spans="1:12" s="340" customFormat="1" ht="19.5" hidden="1">
      <c r="B91" s="340" t="s">
        <v>223</v>
      </c>
      <c r="G91" s="341"/>
      <c r="H91" s="341"/>
      <c r="I91" s="341"/>
      <c r="J91" s="341"/>
      <c r="K91" s="341"/>
      <c r="L91" s="341"/>
    </row>
    <row r="92" spans="1:12" s="489" customFormat="1" ht="19.5" hidden="1">
      <c r="A92" s="488"/>
      <c r="B92" s="701" t="s">
        <v>224</v>
      </c>
      <c r="C92" s="701"/>
      <c r="D92" s="701"/>
      <c r="E92" s="701"/>
      <c r="F92" s="701"/>
      <c r="G92" s="701"/>
      <c r="H92" s="701"/>
      <c r="I92" s="701"/>
      <c r="J92" s="701"/>
      <c r="K92" s="701"/>
      <c r="L92" s="701"/>
    </row>
    <row r="93" spans="1:12" s="489" customFormat="1" ht="19.5" hidden="1">
      <c r="A93" s="488"/>
      <c r="B93" s="701" t="s">
        <v>225</v>
      </c>
      <c r="C93" s="701"/>
      <c r="D93" s="701"/>
      <c r="E93" s="701"/>
      <c r="F93" s="701"/>
      <c r="G93" s="701"/>
      <c r="H93" s="701"/>
      <c r="I93" s="701"/>
      <c r="J93" s="701"/>
      <c r="K93" s="701"/>
      <c r="L93" s="701"/>
    </row>
    <row r="94" spans="1:12" s="340" customFormat="1" ht="19.5" hidden="1">
      <c r="B94" s="341" t="s">
        <v>226</v>
      </c>
      <c r="C94" s="341"/>
      <c r="D94" s="341"/>
      <c r="E94" s="341"/>
      <c r="F94" s="341"/>
      <c r="G94" s="341"/>
      <c r="H94" s="341"/>
      <c r="I94" s="341"/>
      <c r="J94" s="341"/>
      <c r="K94" s="341"/>
      <c r="L94" s="341"/>
    </row>
    <row r="95" spans="1:12" s="340" customFormat="1" ht="19.5" hidden="1">
      <c r="B95" s="341" t="s">
        <v>227</v>
      </c>
      <c r="C95" s="341"/>
      <c r="D95" s="341"/>
      <c r="E95" s="341"/>
      <c r="F95" s="341"/>
      <c r="G95" s="341"/>
      <c r="H95" s="341"/>
      <c r="I95" s="341"/>
      <c r="J95" s="341"/>
      <c r="K95" s="341"/>
      <c r="L95" s="341"/>
    </row>
    <row r="96" spans="1:12" s="340" customFormat="1" ht="19.5" hidden="1">
      <c r="B96" s="341" t="s">
        <v>228</v>
      </c>
      <c r="C96" s="341"/>
      <c r="D96" s="341"/>
      <c r="E96" s="341"/>
      <c r="F96" s="341"/>
      <c r="G96" s="341"/>
      <c r="H96" s="341"/>
      <c r="I96" s="341"/>
      <c r="J96" s="341"/>
      <c r="K96" s="341"/>
      <c r="L96" s="341"/>
    </row>
    <row r="97" spans="2:12" s="340" customFormat="1" ht="19.5" hidden="1">
      <c r="B97" s="341" t="s">
        <v>229</v>
      </c>
      <c r="C97" s="341"/>
      <c r="D97" s="341"/>
      <c r="E97" s="341"/>
      <c r="F97" s="341"/>
      <c r="G97" s="341"/>
      <c r="H97" s="341"/>
      <c r="I97" s="341"/>
      <c r="J97" s="341"/>
      <c r="K97" s="341"/>
      <c r="L97" s="341"/>
    </row>
    <row r="98" spans="2:12" s="478" customFormat="1" ht="19.5" hidden="1">
      <c r="B98" s="341"/>
      <c r="C98" s="341"/>
      <c r="D98" s="490"/>
      <c r="E98" s="490"/>
      <c r="F98" s="490"/>
      <c r="G98" s="490"/>
      <c r="H98" s="490"/>
      <c r="I98" s="490"/>
      <c r="J98" s="490"/>
      <c r="K98" s="490"/>
      <c r="L98" s="490"/>
    </row>
    <row r="99" spans="2:12" s="478" customFormat="1" ht="19.5" hidden="1">
      <c r="B99" s="341" t="s">
        <v>230</v>
      </c>
      <c r="C99" s="341"/>
      <c r="D99" s="490"/>
      <c r="E99" s="490"/>
      <c r="F99" s="490"/>
      <c r="G99" s="490"/>
      <c r="H99" s="490"/>
      <c r="I99" s="490"/>
      <c r="J99" s="490"/>
      <c r="K99" s="490"/>
      <c r="L99" s="490"/>
    </row>
    <row r="100" spans="2:12" ht="19.5" hidden="1">
      <c r="B100" s="212"/>
      <c r="C100" s="211"/>
      <c r="D100" s="16"/>
      <c r="E100" s="16"/>
      <c r="F100" s="16"/>
      <c r="G100" s="16"/>
      <c r="H100" s="208"/>
      <c r="I100" s="208"/>
      <c r="J100" s="16"/>
      <c r="K100" s="16"/>
      <c r="L100" s="16"/>
    </row>
    <row r="101" spans="2:12" s="478" customFormat="1" ht="19.5" hidden="1">
      <c r="B101" s="483" t="s">
        <v>263</v>
      </c>
      <c r="C101" s="502"/>
      <c r="D101" s="502"/>
      <c r="E101" s="502"/>
      <c r="F101" s="502"/>
      <c r="G101" s="502"/>
      <c r="H101" s="502"/>
      <c r="I101" s="502"/>
      <c r="J101" s="502"/>
      <c r="K101" s="502"/>
      <c r="L101" s="502"/>
    </row>
    <row r="102" spans="2:12" s="340" customFormat="1" ht="19.5" hidden="1">
      <c r="B102" s="484" t="s">
        <v>93</v>
      </c>
    </row>
    <row r="103" spans="2:12" s="340" customFormat="1" ht="19.5" hidden="1">
      <c r="B103" s="340" t="s">
        <v>264</v>
      </c>
    </row>
    <row r="104" spans="2:12" s="340" customFormat="1" ht="19.5" hidden="1">
      <c r="B104" s="340" t="s">
        <v>268</v>
      </c>
    </row>
    <row r="105" spans="2:12" s="340" customFormat="1" ht="19.5" hidden="1">
      <c r="B105" s="514" t="s">
        <v>269</v>
      </c>
      <c r="C105" s="514"/>
      <c r="D105" s="514"/>
      <c r="E105" s="514"/>
      <c r="F105" s="514"/>
    </row>
    <row r="106" spans="2:12" s="340" customFormat="1" ht="19.5" hidden="1">
      <c r="B106" s="340" t="s">
        <v>271</v>
      </c>
    </row>
    <row r="107" spans="2:12" s="340" customFormat="1" ht="19.5" hidden="1">
      <c r="B107" s="340" t="s">
        <v>278</v>
      </c>
    </row>
    <row r="108" spans="2:12" s="340" customFormat="1" ht="19.5" hidden="1">
      <c r="B108" s="340" t="s">
        <v>265</v>
      </c>
    </row>
    <row r="109" spans="2:12" s="478" customFormat="1" ht="19.5" hidden="1">
      <c r="B109" s="340" t="s">
        <v>277</v>
      </c>
    </row>
    <row r="110" spans="2:12" s="478" customFormat="1" ht="18.75" hidden="1">
      <c r="B110" s="479"/>
    </row>
    <row r="111" spans="2:12" s="340" customFormat="1" ht="19.5" hidden="1">
      <c r="B111" s="484" t="s">
        <v>210</v>
      </c>
    </row>
    <row r="112" spans="2:12" s="340" customFormat="1" ht="19.5" hidden="1">
      <c r="B112" s="340" t="s">
        <v>270</v>
      </c>
    </row>
    <row r="113" spans="1:12" s="340" customFormat="1" ht="19.5" hidden="1">
      <c r="B113" s="340" t="s">
        <v>266</v>
      </c>
    </row>
    <row r="114" spans="1:12" s="340" customFormat="1" ht="19.5" hidden="1">
      <c r="B114" s="340" t="s">
        <v>267</v>
      </c>
    </row>
    <row r="115" spans="1:12" s="340" customFormat="1" ht="19.5" hidden="1"/>
    <row r="116" spans="1:12" s="478" customFormat="1" ht="19.5" hidden="1">
      <c r="B116" s="483" t="s">
        <v>286</v>
      </c>
      <c r="C116" s="502"/>
      <c r="D116" s="502"/>
      <c r="E116" s="502"/>
      <c r="F116" s="502"/>
      <c r="G116" s="502"/>
      <c r="H116" s="502"/>
      <c r="I116" s="502"/>
      <c r="J116" s="502"/>
      <c r="K116" s="502"/>
      <c r="L116" s="502"/>
    </row>
    <row r="117" spans="1:12" s="340" customFormat="1" ht="19.5" hidden="1">
      <c r="B117" s="484" t="s">
        <v>93</v>
      </c>
    </row>
    <row r="118" spans="1:12" s="478" customFormat="1" hidden="1"/>
    <row r="119" spans="1:12" s="340" customFormat="1" ht="19.5" hidden="1">
      <c r="B119" s="484" t="s">
        <v>210</v>
      </c>
    </row>
    <row r="120" spans="1:12" s="505" customFormat="1" ht="19.5" hidden="1">
      <c r="B120" s="505" t="s">
        <v>284</v>
      </c>
    </row>
    <row r="121" spans="1:12" s="487" customFormat="1" ht="20.25" hidden="1" customHeight="1">
      <c r="A121" s="485"/>
      <c r="B121" s="340" t="s">
        <v>219</v>
      </c>
      <c r="C121" s="340"/>
      <c r="D121" s="340"/>
      <c r="E121" s="340"/>
      <c r="F121" s="340"/>
      <c r="G121" s="486"/>
      <c r="H121" s="486"/>
      <c r="I121" s="486"/>
      <c r="J121" s="486"/>
      <c r="K121" s="486"/>
      <c r="L121" s="486"/>
    </row>
    <row r="122" spans="1:12" s="340" customFormat="1" ht="19.5" hidden="1">
      <c r="B122" s="340" t="s">
        <v>222</v>
      </c>
      <c r="G122" s="341"/>
      <c r="H122" s="341"/>
      <c r="I122" s="341"/>
      <c r="J122" s="341"/>
      <c r="K122" s="341"/>
      <c r="L122" s="341"/>
    </row>
    <row r="123" spans="1:12" s="340" customFormat="1" ht="19.5" hidden="1">
      <c r="B123" s="340" t="s">
        <v>223</v>
      </c>
      <c r="G123" s="341"/>
      <c r="H123" s="341"/>
      <c r="I123" s="341"/>
      <c r="J123" s="341"/>
      <c r="K123" s="341"/>
      <c r="L123" s="341"/>
    </row>
    <row r="124" spans="1:12" s="489" customFormat="1" ht="19.5" hidden="1">
      <c r="A124" s="488"/>
      <c r="B124" s="701" t="s">
        <v>224</v>
      </c>
      <c r="C124" s="701"/>
      <c r="D124" s="701"/>
      <c r="E124" s="701"/>
      <c r="F124" s="701"/>
      <c r="G124" s="701"/>
      <c r="H124" s="701"/>
      <c r="I124" s="701"/>
      <c r="J124" s="701"/>
      <c r="K124" s="701"/>
      <c r="L124" s="701"/>
    </row>
    <row r="125" spans="1:12" s="489" customFormat="1" ht="19.5" hidden="1">
      <c r="A125" s="488"/>
      <c r="B125" s="701" t="s">
        <v>225</v>
      </c>
      <c r="C125" s="701"/>
      <c r="D125" s="701"/>
      <c r="E125" s="701"/>
      <c r="F125" s="701"/>
      <c r="G125" s="701"/>
      <c r="H125" s="701"/>
      <c r="I125" s="701"/>
      <c r="J125" s="701"/>
      <c r="K125" s="701"/>
      <c r="L125" s="701"/>
    </row>
    <row r="126" spans="1:12" s="340" customFormat="1" ht="19.5" hidden="1">
      <c r="B126" s="341" t="s">
        <v>226</v>
      </c>
      <c r="C126" s="341"/>
      <c r="D126" s="341"/>
      <c r="E126" s="341"/>
      <c r="F126" s="341"/>
      <c r="G126" s="341"/>
      <c r="H126" s="341"/>
      <c r="I126" s="341"/>
      <c r="J126" s="341"/>
      <c r="K126" s="341"/>
      <c r="L126" s="341"/>
    </row>
    <row r="127" spans="1:12" s="340" customFormat="1" ht="19.5" hidden="1">
      <c r="B127" s="341" t="s">
        <v>227</v>
      </c>
      <c r="C127" s="341"/>
      <c r="D127" s="341"/>
      <c r="E127" s="341"/>
      <c r="F127" s="341"/>
      <c r="G127" s="341"/>
      <c r="H127" s="341"/>
      <c r="I127" s="341"/>
      <c r="J127" s="341"/>
      <c r="K127" s="341"/>
      <c r="L127" s="341"/>
    </row>
    <row r="128" spans="1:12" s="340" customFormat="1" ht="19.5" hidden="1">
      <c r="B128" s="341" t="s">
        <v>228</v>
      </c>
      <c r="C128" s="341"/>
      <c r="D128" s="341"/>
      <c r="E128" s="341"/>
      <c r="F128" s="341"/>
      <c r="G128" s="341"/>
      <c r="H128" s="341"/>
      <c r="I128" s="341"/>
      <c r="J128" s="341"/>
      <c r="K128" s="341"/>
      <c r="L128" s="341"/>
    </row>
    <row r="129" spans="2:13" s="340" customFormat="1" ht="19.5" hidden="1">
      <c r="B129" s="341" t="s">
        <v>229</v>
      </c>
      <c r="C129" s="341"/>
      <c r="D129" s="341"/>
      <c r="E129" s="341"/>
      <c r="F129" s="341"/>
      <c r="G129" s="341"/>
      <c r="H129" s="341"/>
      <c r="I129" s="341"/>
      <c r="J129" s="341"/>
      <c r="K129" s="341"/>
      <c r="L129" s="341"/>
    </row>
    <row r="130" spans="2:13" hidden="1"/>
    <row r="131" spans="2:13" s="478" customFormat="1" ht="19.5" hidden="1">
      <c r="B131" s="341" t="s">
        <v>285</v>
      </c>
    </row>
    <row r="132" spans="2:13" hidden="1"/>
    <row r="133" spans="2:13" s="505" customFormat="1" ht="19.5" hidden="1">
      <c r="B133" s="480" t="s">
        <v>291</v>
      </c>
      <c r="C133" s="480"/>
      <c r="D133" s="480"/>
      <c r="E133" s="480"/>
      <c r="F133" s="480"/>
      <c r="G133" s="480"/>
      <c r="H133" s="480"/>
      <c r="I133" s="480"/>
      <c r="J133" s="480"/>
      <c r="K133" s="480"/>
      <c r="L133" s="480"/>
    </row>
    <row r="134" spans="2:13" s="505" customFormat="1" ht="19.5" hidden="1">
      <c r="B134" s="505" t="s">
        <v>210</v>
      </c>
    </row>
    <row r="135" spans="2:13" s="505" customFormat="1" ht="19.5" hidden="1">
      <c r="B135" s="505" t="s">
        <v>292</v>
      </c>
    </row>
    <row r="136" spans="2:13" s="505" customFormat="1" ht="19.5" hidden="1">
      <c r="B136" s="505" t="s">
        <v>293</v>
      </c>
    </row>
    <row r="137" spans="2:13" s="505" customFormat="1" ht="19.5" hidden="1">
      <c r="B137" s="505" t="s">
        <v>295</v>
      </c>
    </row>
    <row r="138" spans="2:13" s="505" customFormat="1" ht="19.5" hidden="1"/>
    <row r="139" spans="2:13" s="505" customFormat="1" ht="19.5" hidden="1">
      <c r="B139" s="505" t="s">
        <v>294</v>
      </c>
    </row>
    <row r="141" spans="2:13" s="500" customFormat="1" ht="19.5">
      <c r="B141" s="506" t="s">
        <v>302</v>
      </c>
      <c r="C141" s="506"/>
      <c r="D141" s="506"/>
      <c r="E141" s="506"/>
      <c r="F141" s="506"/>
      <c r="G141" s="506"/>
      <c r="H141" s="506"/>
      <c r="I141" s="506"/>
      <c r="J141" s="506"/>
      <c r="K141" s="506"/>
      <c r="L141" s="506"/>
    </row>
    <row r="142" spans="2:13" s="513" customFormat="1" ht="19.5">
      <c r="B142" s="513" t="s">
        <v>321</v>
      </c>
    </row>
    <row r="143" spans="2:13" s="500" customFormat="1" ht="30">
      <c r="B143" s="616" t="s">
        <v>322</v>
      </c>
      <c r="C143" s="616"/>
      <c r="D143" s="616"/>
      <c r="E143" s="616"/>
      <c r="F143" s="616"/>
      <c r="G143" s="616"/>
      <c r="H143" s="620"/>
      <c r="I143" s="669" t="s">
        <v>366</v>
      </c>
      <c r="J143" s="616"/>
      <c r="K143" s="616"/>
      <c r="L143" s="616"/>
      <c r="M143" s="616"/>
    </row>
    <row r="144" spans="2:13" s="500" customFormat="1" ht="30">
      <c r="B144" s="581" t="s">
        <v>325</v>
      </c>
      <c r="C144" s="581"/>
      <c r="D144" s="581"/>
      <c r="E144" s="581"/>
      <c r="F144" s="581"/>
      <c r="G144" s="581"/>
      <c r="H144" s="621"/>
      <c r="I144" s="669" t="s">
        <v>367</v>
      </c>
      <c r="J144" s="581"/>
      <c r="K144" s="581"/>
      <c r="L144" s="581"/>
      <c r="M144" s="581"/>
    </row>
    <row r="145" spans="2:13" s="500" customFormat="1" ht="30">
      <c r="B145" s="581"/>
      <c r="C145" s="581"/>
      <c r="D145" s="581"/>
      <c r="E145" s="581"/>
      <c r="F145" s="581"/>
      <c r="G145" s="581"/>
      <c r="H145" s="621"/>
      <c r="I145" s="670" t="s">
        <v>369</v>
      </c>
      <c r="J145" s="581"/>
      <c r="K145" s="581"/>
      <c r="L145" s="581"/>
      <c r="M145" s="581"/>
    </row>
    <row r="146" spans="2:13" s="500" customFormat="1" ht="30">
      <c r="B146" s="581"/>
      <c r="C146" s="581"/>
      <c r="D146" s="581"/>
      <c r="E146" s="581"/>
      <c r="F146" s="581"/>
      <c r="G146" s="581"/>
      <c r="H146" s="621"/>
      <c r="I146" s="671"/>
      <c r="J146" s="581"/>
      <c r="K146" s="581"/>
      <c r="L146" s="581"/>
      <c r="M146" s="581"/>
    </row>
    <row r="147" spans="2:13" s="500" customFormat="1" ht="30">
      <c r="B147" s="500" t="s">
        <v>317</v>
      </c>
      <c r="H147" s="672" t="s">
        <v>370</v>
      </c>
      <c r="I147" s="672" t="s">
        <v>329</v>
      </c>
    </row>
    <row r="148" spans="2:13" s="500" customFormat="1" ht="30">
      <c r="B148" s="500" t="s">
        <v>318</v>
      </c>
      <c r="H148" s="623"/>
      <c r="I148" s="672" t="s">
        <v>371</v>
      </c>
    </row>
    <row r="149" spans="2:13" s="500" customFormat="1" ht="30">
      <c r="B149" s="500" t="s">
        <v>323</v>
      </c>
      <c r="H149" s="623"/>
      <c r="I149" s="672" t="s">
        <v>372</v>
      </c>
    </row>
    <row r="150" spans="2:13" s="500" customFormat="1" ht="30">
      <c r="B150" s="500" t="s">
        <v>373</v>
      </c>
      <c r="H150" s="623"/>
      <c r="I150" s="672" t="s">
        <v>381</v>
      </c>
    </row>
    <row r="151" spans="2:13" s="500" customFormat="1" ht="9.75" customHeight="1">
      <c r="H151" s="623"/>
      <c r="I151" s="673"/>
    </row>
    <row r="152" spans="2:13" s="500" customFormat="1" ht="30">
      <c r="B152" s="513" t="s">
        <v>93</v>
      </c>
      <c r="H152" s="623"/>
      <c r="I152" s="673"/>
    </row>
    <row r="153" spans="2:13" s="500" customFormat="1" ht="30">
      <c r="B153" s="500" t="s">
        <v>306</v>
      </c>
      <c r="H153" s="623"/>
      <c r="I153" s="672" t="s">
        <v>374</v>
      </c>
    </row>
    <row r="154" spans="2:13" s="500" customFormat="1" ht="30">
      <c r="B154" s="500" t="s">
        <v>303</v>
      </c>
      <c r="H154" s="623"/>
      <c r="I154" s="672" t="s">
        <v>375</v>
      </c>
    </row>
    <row r="155" spans="2:13" s="500" customFormat="1" ht="30">
      <c r="B155" s="500" t="s">
        <v>305</v>
      </c>
      <c r="H155" s="623"/>
      <c r="I155" s="672" t="s">
        <v>376</v>
      </c>
    </row>
    <row r="156" spans="2:13" ht="30">
      <c r="B156" s="572" t="s">
        <v>304</v>
      </c>
      <c r="C156" s="573"/>
      <c r="D156" s="573"/>
      <c r="E156" s="573"/>
      <c r="F156" s="573"/>
      <c r="H156" s="624"/>
      <c r="I156" s="672" t="s">
        <v>377</v>
      </c>
    </row>
    <row r="157" spans="2:13" ht="25.5">
      <c r="B157" s="515"/>
      <c r="C157" s="625"/>
      <c r="D157" s="625"/>
      <c r="E157" s="625"/>
      <c r="F157" s="625"/>
      <c r="H157" s="624"/>
      <c r="I157" s="622"/>
    </row>
    <row r="158" spans="2:13" ht="25.5">
      <c r="B158" s="515"/>
      <c r="C158" s="625"/>
      <c r="D158" s="625"/>
      <c r="E158" s="625"/>
      <c r="F158" s="625"/>
      <c r="H158" s="624"/>
      <c r="I158" s="622"/>
    </row>
    <row r="159" spans="2:13" ht="25.5">
      <c r="B159" s="515"/>
      <c r="C159" s="625"/>
      <c r="D159" s="625"/>
      <c r="E159" s="625"/>
      <c r="F159" s="625"/>
      <c r="H159" s="624"/>
      <c r="I159" s="622"/>
    </row>
    <row r="160" spans="2:13" ht="25.5">
      <c r="B160" s="515"/>
      <c r="C160" s="625"/>
      <c r="D160" s="625"/>
      <c r="E160" s="625"/>
      <c r="F160" s="625"/>
      <c r="H160" s="624"/>
      <c r="I160" s="622"/>
    </row>
    <row r="161" spans="2:9" ht="25.5">
      <c r="B161" s="515"/>
      <c r="C161" s="625"/>
      <c r="D161" s="625"/>
      <c r="E161" s="625"/>
      <c r="F161" s="625"/>
      <c r="H161" s="624"/>
      <c r="I161" s="622"/>
    </row>
    <row r="162" spans="2:9" ht="25.5">
      <c r="B162" s="515"/>
      <c r="C162" s="625"/>
      <c r="D162" s="625"/>
      <c r="E162" s="625"/>
      <c r="F162" s="625"/>
      <c r="H162" s="624"/>
      <c r="I162" s="622"/>
    </row>
    <row r="163" spans="2:9" ht="25.5">
      <c r="B163" s="515"/>
      <c r="C163" s="625"/>
      <c r="D163" s="625"/>
      <c r="E163" s="625"/>
      <c r="F163" s="625"/>
      <c r="H163" s="624"/>
      <c r="I163" s="622"/>
    </row>
    <row r="164" spans="2:9" ht="25.5">
      <c r="B164" s="515"/>
      <c r="C164" s="625"/>
      <c r="D164" s="625"/>
      <c r="E164" s="625"/>
      <c r="F164" s="625"/>
      <c r="H164" s="624"/>
      <c r="I164" s="622"/>
    </row>
    <row r="165" spans="2:9" ht="25.5">
      <c r="B165" s="515"/>
      <c r="C165" s="625"/>
      <c r="D165" s="625"/>
      <c r="E165" s="625"/>
      <c r="F165" s="625"/>
      <c r="H165" s="624"/>
      <c r="I165" s="622"/>
    </row>
    <row r="166" spans="2:9" ht="25.5">
      <c r="B166" s="515"/>
      <c r="C166" s="625"/>
      <c r="D166" s="625"/>
      <c r="E166" s="625"/>
      <c r="F166" s="625"/>
      <c r="H166" s="624"/>
      <c r="I166" s="622"/>
    </row>
    <row r="167" spans="2:9" ht="25.5">
      <c r="B167" s="515"/>
      <c r="C167" s="625"/>
      <c r="D167" s="625"/>
      <c r="E167" s="625"/>
      <c r="F167" s="625"/>
      <c r="H167" s="624"/>
      <c r="I167" s="622"/>
    </row>
    <row r="168" spans="2:9" ht="25.5">
      <c r="B168" s="515"/>
      <c r="C168" s="625"/>
      <c r="D168" s="625"/>
      <c r="E168" s="625"/>
      <c r="F168" s="625"/>
      <c r="H168" s="624"/>
      <c r="I168" s="622"/>
    </row>
    <row r="169" spans="2:9" ht="25.5">
      <c r="B169" s="515"/>
      <c r="C169" s="625"/>
      <c r="D169" s="625"/>
      <c r="E169" s="625"/>
      <c r="F169" s="625"/>
      <c r="H169" s="624"/>
      <c r="I169" s="622"/>
    </row>
    <row r="170" spans="2:9" ht="25.5">
      <c r="B170" s="515"/>
      <c r="C170" s="625"/>
      <c r="D170" s="625"/>
      <c r="E170" s="625"/>
      <c r="F170" s="625"/>
      <c r="H170" s="624"/>
      <c r="I170" s="622"/>
    </row>
    <row r="171" spans="2:9" ht="25.5">
      <c r="B171" s="515"/>
      <c r="C171" s="625"/>
      <c r="D171" s="625"/>
      <c r="E171" s="625"/>
      <c r="F171" s="625"/>
      <c r="H171" s="624"/>
      <c r="I171" s="622"/>
    </row>
    <row r="172" spans="2:9" ht="25.5">
      <c r="B172" s="515"/>
      <c r="C172" s="625"/>
      <c r="D172" s="625"/>
      <c r="E172" s="625"/>
      <c r="F172" s="625"/>
      <c r="H172" s="624"/>
      <c r="I172" s="622"/>
    </row>
    <row r="173" spans="2:9" ht="25.5">
      <c r="B173" s="515"/>
      <c r="C173" s="625"/>
      <c r="D173" s="625"/>
      <c r="E173" s="625"/>
      <c r="F173" s="625"/>
      <c r="H173" s="624"/>
      <c r="I173" s="622"/>
    </row>
    <row r="174" spans="2:9" ht="25.5">
      <c r="B174" s="515"/>
      <c r="C174" s="625"/>
      <c r="D174" s="625"/>
      <c r="E174" s="625"/>
      <c r="F174" s="625"/>
      <c r="H174" s="624"/>
      <c r="I174" s="622"/>
    </row>
    <row r="175" spans="2:9" ht="25.5">
      <c r="B175" s="515"/>
      <c r="C175" s="625"/>
      <c r="D175" s="625"/>
      <c r="E175" s="625"/>
      <c r="F175" s="625"/>
      <c r="H175" s="624"/>
      <c r="I175" s="622"/>
    </row>
    <row r="176" spans="2:9" ht="11.25" customHeight="1">
      <c r="B176" s="515"/>
      <c r="C176" s="625"/>
      <c r="D176" s="625"/>
      <c r="E176" s="625"/>
      <c r="F176" s="625"/>
      <c r="H176" s="624"/>
      <c r="I176" s="622"/>
    </row>
    <row r="177" spans="2:9" s="500" customFormat="1" ht="30">
      <c r="B177" s="500" t="s">
        <v>307</v>
      </c>
      <c r="C177" s="515"/>
      <c r="D177" s="515"/>
      <c r="E177" s="515"/>
      <c r="H177" s="623"/>
      <c r="I177" s="672" t="s">
        <v>378</v>
      </c>
    </row>
    <row r="178" spans="2:9" s="500" customFormat="1" ht="30">
      <c r="B178" s="515" t="s">
        <v>308</v>
      </c>
      <c r="H178" s="623"/>
      <c r="I178" s="672" t="s">
        <v>379</v>
      </c>
    </row>
    <row r="179" spans="2:9" s="500" customFormat="1" ht="30">
      <c r="B179" s="500" t="s">
        <v>309</v>
      </c>
      <c r="H179" s="623"/>
      <c r="I179" s="672" t="s">
        <v>380</v>
      </c>
    </row>
    <row r="180" spans="2:9" s="500" customFormat="1" ht="19.5"/>
    <row r="181" spans="2:9" s="500" customFormat="1" ht="19.5"/>
    <row r="182" spans="2:9" s="500" customFormat="1" ht="19.5"/>
    <row r="183" spans="2:9" s="500" customFormat="1" ht="19.5"/>
    <row r="184" spans="2:9" s="500" customFormat="1" ht="19.5"/>
    <row r="185" spans="2:9" s="500" customFormat="1" ht="19.5"/>
    <row r="218" spans="2:9" s="500" customFormat="1" ht="30">
      <c r="B218" s="500" t="s">
        <v>316</v>
      </c>
      <c r="H218" s="672" t="s">
        <v>328</v>
      </c>
      <c r="I218" s="672" t="s">
        <v>329</v>
      </c>
    </row>
    <row r="219" spans="2:9" s="500" customFormat="1" ht="30">
      <c r="B219" s="500" t="s">
        <v>314</v>
      </c>
      <c r="H219" s="672"/>
      <c r="I219" s="672" t="s">
        <v>327</v>
      </c>
    </row>
    <row r="220" spans="2:9" s="500" customFormat="1" ht="30">
      <c r="B220" s="500" t="s">
        <v>315</v>
      </c>
      <c r="H220" s="672"/>
      <c r="I220" s="672" t="s">
        <v>326</v>
      </c>
    </row>
    <row r="221" spans="2:9" ht="30">
      <c r="B221" s="500" t="s">
        <v>330</v>
      </c>
      <c r="H221" s="674"/>
      <c r="I221" s="672" t="s">
        <v>331</v>
      </c>
    </row>
  </sheetData>
  <mergeCells count="9">
    <mergeCell ref="B93:L93"/>
    <mergeCell ref="B124:L124"/>
    <mergeCell ref="B125:L125"/>
    <mergeCell ref="D1:I1"/>
    <mergeCell ref="B2:I2"/>
    <mergeCell ref="B3:I3"/>
    <mergeCell ref="B7:F7"/>
    <mergeCell ref="B46:F46"/>
    <mergeCell ref="B92:L92"/>
  </mergeCells>
  <phoneticPr fontId="27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9"/>
  <sheetViews>
    <sheetView showGridLines="0" view="pageBreakPreview" topLeftCell="A4" zoomScale="90" zoomScaleNormal="100" zoomScaleSheetLayoutView="90" workbookViewId="0">
      <selection activeCell="K18" sqref="K18"/>
    </sheetView>
  </sheetViews>
  <sheetFormatPr defaultColWidth="12" defaultRowHeight="11.25"/>
  <cols>
    <col min="1" max="1" width="21.33203125" customWidth="1"/>
    <col min="2" max="2" width="21.8320312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3"/>
      <c r="B1" s="20"/>
      <c r="C1" s="705" t="s">
        <v>104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18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GARMENT'!$K$2</f>
        <v>V1</v>
      </c>
      <c r="L2" s="47"/>
    </row>
    <row r="3" spans="1:12" s="2" customFormat="1" ht="18" customHeight="1">
      <c r="A3" s="242" t="str">
        <f>'TECHNICAL SHEET GARMENT'!A3</f>
        <v>FABRIC:</v>
      </c>
      <c r="B3" s="692" t="str">
        <f>+'TECHNICAL SHEET GARMENT'!B3:I3</f>
        <v>PFM0025U87 3L / FLYING TEX</v>
      </c>
      <c r="C3" s="692"/>
      <c r="D3" s="692"/>
      <c r="E3" s="692"/>
      <c r="F3" s="692"/>
      <c r="G3" s="692"/>
      <c r="H3" s="692"/>
      <c r="I3" s="105" t="str">
        <f>'TECHNICAL SHEET GARMENT'!J3</f>
        <v>DEVELOPPER</v>
      </c>
      <c r="K3" s="87" t="str">
        <f>'TECHNICAL SHEET GARMENT'!L3</f>
        <v>MARJORIE</v>
      </c>
      <c r="L3" s="41"/>
    </row>
    <row r="4" spans="1:12" s="2" customFormat="1" ht="18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59"/>
      <c r="K4" s="707" t="str">
        <f>'TECHNICAL SHEET GARMENT'!K4:L4</f>
        <v>PRIMA CHANNEL</v>
      </c>
      <c r="L4" s="708"/>
    </row>
    <row r="5" spans="1:12" s="1" customForma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7"/>
    </row>
    <row r="6" spans="1:12" s="1" customFormat="1">
      <c r="A6" s="30"/>
      <c r="B6" s="31"/>
      <c r="C6" s="31"/>
      <c r="D6" s="31"/>
      <c r="E6" s="31"/>
      <c r="F6" s="31"/>
      <c r="G6" s="31"/>
      <c r="H6" s="31"/>
      <c r="I6" s="31"/>
      <c r="J6" s="31"/>
      <c r="K6" s="31"/>
      <c r="L6" s="37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7"/>
    </row>
    <row r="31" spans="1:12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7"/>
    </row>
    <row r="37" spans="1:12" s="1" customFormat="1" ht="70.5" customHeight="1" thickBo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40"/>
    </row>
    <row r="38" spans="1:12" s="1" customFormat="1"/>
    <row r="39" spans="1:12" s="1" customFormat="1"/>
  </sheetData>
  <mergeCells count="4">
    <mergeCell ref="C1:H1"/>
    <mergeCell ref="B2:H2"/>
    <mergeCell ref="B3:H3"/>
    <mergeCell ref="K4:L4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41"/>
  <sheetViews>
    <sheetView showGridLines="0" view="pageBreakPreview" topLeftCell="A4" zoomScale="90" zoomScaleNormal="100" zoomScaleSheetLayoutView="90" workbookViewId="0">
      <selection activeCell="H4" sqref="H4"/>
    </sheetView>
  </sheetViews>
  <sheetFormatPr defaultColWidth="12" defaultRowHeight="11.25"/>
  <cols>
    <col min="1" max="1" width="17.5" customWidth="1"/>
    <col min="2" max="2" width="23.33203125" customWidth="1"/>
    <col min="3" max="3" width="12" customWidth="1"/>
    <col min="4" max="4" width="16.1640625" customWidth="1"/>
    <col min="5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33.1640625" customWidth="1"/>
  </cols>
  <sheetData>
    <row r="1" spans="1:12" s="1" customFormat="1" ht="42.75" customHeight="1" thickBot="1">
      <c r="A1" s="23"/>
      <c r="B1" s="20"/>
      <c r="C1" s="705" t="s">
        <v>105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18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GARMENT'!K2</f>
        <v>V1</v>
      </c>
      <c r="L2" s="47"/>
    </row>
    <row r="3" spans="1:12" s="2" customFormat="1" ht="18" customHeight="1">
      <c r="A3" s="242" t="str">
        <f>'TECHNICAL SHEET GARMENT'!A3</f>
        <v>FABRIC:</v>
      </c>
      <c r="B3" s="692" t="str">
        <f>+'TECHNICAL SHEET GARMENT'!B3:I3</f>
        <v>PFM0025U87 3L / FLYING TEX</v>
      </c>
      <c r="C3" s="692"/>
      <c r="D3" s="692"/>
      <c r="E3" s="692"/>
      <c r="F3" s="692"/>
      <c r="G3" s="692"/>
      <c r="H3" s="692"/>
      <c r="I3" s="105" t="str">
        <f>'TECHNICAL SHEET GARMENT'!J3</f>
        <v>DEVELOPPER</v>
      </c>
      <c r="J3" s="711" t="str">
        <f>'TECHNICAL SHEET GARMENT'!L3</f>
        <v>MARJORIE</v>
      </c>
      <c r="K3" s="711"/>
      <c r="L3" s="712"/>
    </row>
    <row r="4" spans="1:12" s="2" customFormat="1" ht="18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339"/>
      <c r="K4" s="709" t="str">
        <f>'TECHNICAL SHEET GARMENT'!K4:L4</f>
        <v>PRIMA CHANNEL</v>
      </c>
      <c r="L4" s="710"/>
    </row>
    <row r="5" spans="1:12" s="1" customFormat="1" ht="16.5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35"/>
    </row>
    <row r="6" spans="1:12" s="1" customFormat="1" ht="16.5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36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7"/>
    </row>
    <row r="17" spans="1:18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8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7"/>
    </row>
    <row r="19" spans="1:18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8" s="1" customForma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7" t="s">
        <v>53</v>
      </c>
    </row>
    <row r="21" spans="1:18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8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8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 t="s">
        <v>53</v>
      </c>
    </row>
    <row r="24" spans="1:18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8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8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8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  <c r="R27" s="1" t="s">
        <v>53</v>
      </c>
    </row>
    <row r="28" spans="1:18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8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8" s="1" customFormat="1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7"/>
    </row>
    <row r="31" spans="1:18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8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7"/>
    </row>
    <row r="37" spans="1:12" s="1" customFormat="1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7"/>
    </row>
    <row r="38" spans="1:12" s="1" customFormat="1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7"/>
    </row>
    <row r="39" spans="1:12" s="1" customFormat="1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7"/>
    </row>
    <row r="40" spans="1:12" s="1" customFormat="1">
      <c r="A40" s="30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7"/>
    </row>
    <row r="41" spans="1:12" s="1" customFormat="1" ht="70.5" customHeight="1" thickBot="1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40"/>
    </row>
  </sheetData>
  <mergeCells count="5">
    <mergeCell ref="C1:H1"/>
    <mergeCell ref="B2:H2"/>
    <mergeCell ref="B3:H3"/>
    <mergeCell ref="K4:L4"/>
    <mergeCell ref="J3:L3"/>
  </mergeCells>
  <phoneticPr fontId="26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8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showGridLines="0" view="pageBreakPreview" zoomScale="70" zoomScaleNormal="100" zoomScaleSheetLayoutView="70" workbookViewId="0">
      <selection activeCell="F36" sqref="F36"/>
    </sheetView>
  </sheetViews>
  <sheetFormatPr defaultColWidth="12" defaultRowHeight="11.25"/>
  <cols>
    <col min="1" max="1" width="10.1640625" customWidth="1"/>
    <col min="2" max="2" width="17.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3"/>
      <c r="B1" s="20"/>
      <c r="C1" s="705" t="s">
        <v>106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18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GARMENT'!K2</f>
        <v>V1</v>
      </c>
      <c r="L2" s="47"/>
    </row>
    <row r="3" spans="1:12" s="2" customFormat="1" ht="18" customHeight="1">
      <c r="A3" s="288" t="str">
        <f>'TECHNICAL SHEET GARMENT'!A3</f>
        <v>FABRIC:</v>
      </c>
      <c r="B3" s="713" t="str">
        <f>+'TECHNICAL SHEET GARMENT'!B3:I3</f>
        <v>PFM0025U87 3L / FLYING TEX</v>
      </c>
      <c r="C3" s="713"/>
      <c r="D3" s="713"/>
      <c r="E3" s="713"/>
      <c r="F3" s="713"/>
      <c r="G3" s="713"/>
      <c r="H3" s="713"/>
      <c r="I3" s="129" t="str">
        <f>'TECHNICAL SHEET GARMENT'!J3</f>
        <v>DEVELOPPER</v>
      </c>
      <c r="K3" s="87" t="str">
        <f>'TECHNICAL SHEET GARMENT'!L3</f>
        <v>MARJORIE</v>
      </c>
      <c r="L3" s="41"/>
    </row>
    <row r="4" spans="1:12" s="2" customFormat="1" ht="18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59"/>
      <c r="K4" s="220" t="e">
        <f>#REF!</f>
        <v>#REF!</v>
      </c>
      <c r="L4" s="44"/>
    </row>
    <row r="5" spans="1:12" s="1" customFormat="1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7"/>
    </row>
    <row r="6" spans="1:12" s="1" customFormat="1">
      <c r="A6" s="30"/>
      <c r="B6" s="31"/>
      <c r="C6" s="31"/>
      <c r="D6" s="31"/>
      <c r="E6" s="31"/>
      <c r="F6" s="31"/>
      <c r="G6" s="31"/>
      <c r="H6" s="31"/>
      <c r="I6" s="31"/>
      <c r="J6" s="31"/>
      <c r="K6" s="31"/>
      <c r="L6" s="37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7"/>
    </row>
    <row r="31" spans="1:12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 ht="70.5" customHeight="1" thickBo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0"/>
    </row>
    <row r="37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GridLines="0" view="pageBreakPreview" zoomScale="60" zoomScaleNormal="100" workbookViewId="0">
      <selection activeCell="K5" sqref="K5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3"/>
      <c r="B1" s="20"/>
      <c r="C1" s="705" t="s">
        <v>107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18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GARMENT'!K2</f>
        <v>V1</v>
      </c>
      <c r="L2" s="47"/>
    </row>
    <row r="3" spans="1:12" s="2" customFormat="1" ht="18" customHeight="1">
      <c r="A3" s="288" t="str">
        <f>'TECHNICAL SHEET GARMENT'!A3</f>
        <v>FABRIC:</v>
      </c>
      <c r="B3" s="713" t="str">
        <f>+'TECHNICAL SHEET GARMENT'!B3:I3</f>
        <v>PFM0025U87 3L / FLYING TEX</v>
      </c>
      <c r="C3" s="713"/>
      <c r="D3" s="713"/>
      <c r="E3" s="713"/>
      <c r="F3" s="713"/>
      <c r="G3" s="713"/>
      <c r="H3" s="713"/>
      <c r="I3" s="129" t="str">
        <f>'TECHNICAL SHEET GARMENT'!J3</f>
        <v>DEVELOPPER</v>
      </c>
      <c r="K3" s="87" t="str">
        <f>'TECHNICAL SHEET GARMENT'!L3</f>
        <v>MARJORIE</v>
      </c>
      <c r="L3" s="41"/>
    </row>
    <row r="4" spans="1:12" s="2" customFormat="1" ht="18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59"/>
      <c r="K4" s="220" t="str">
        <f>'TECHNICAL SHEET GARMENT'!K4:L4</f>
        <v>PRIMA CHANNEL</v>
      </c>
      <c r="L4" s="44"/>
    </row>
    <row r="5" spans="1:12" s="1" customFormat="1" ht="16.5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35"/>
    </row>
    <row r="6" spans="1:12" s="1" customFormat="1" ht="16.5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36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 t="s">
        <v>53</v>
      </c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 t="s">
        <v>53</v>
      </c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 t="s">
        <v>61</v>
      </c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A30" s="30"/>
      <c r="B30" s="31"/>
      <c r="C30" s="31"/>
      <c r="D30" s="31"/>
      <c r="E30" s="31" t="s">
        <v>60</v>
      </c>
      <c r="F30" s="31"/>
      <c r="G30" s="31"/>
      <c r="H30" s="31"/>
      <c r="I30" s="31"/>
      <c r="J30" s="31"/>
      <c r="K30" s="31"/>
      <c r="L30" s="37"/>
    </row>
    <row r="31" spans="1:12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7"/>
    </row>
    <row r="37" spans="1:12" s="1" customFormat="1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7"/>
    </row>
    <row r="38" spans="1:12" s="1" customFormat="1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7"/>
    </row>
    <row r="39" spans="1:12" s="1" customFormat="1" ht="70.5" customHeight="1" thickBo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0"/>
    </row>
    <row r="40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0"/>
  <sheetViews>
    <sheetView showGridLines="0" view="pageBreakPreview" topLeftCell="A7" zoomScale="90" zoomScaleNormal="100" zoomScaleSheetLayoutView="90" workbookViewId="0">
      <selection activeCell="D41" sqref="D41"/>
    </sheetView>
  </sheetViews>
  <sheetFormatPr defaultColWidth="12" defaultRowHeight="11.25"/>
  <cols>
    <col min="1" max="1" width="10.1640625" customWidth="1"/>
    <col min="2" max="2" width="16.8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3"/>
      <c r="B1" s="20"/>
      <c r="C1" s="705" t="s">
        <v>108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18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GARMENT'!K2</f>
        <v>V1</v>
      </c>
      <c r="L2" s="47"/>
    </row>
    <row r="3" spans="1:12" s="2" customFormat="1" ht="18" customHeight="1">
      <c r="A3" s="288" t="str">
        <f>'TECHNICAL SHEET GARMENT'!A3</f>
        <v>FABRIC:</v>
      </c>
      <c r="B3" s="713" t="str">
        <f>+'TECHNICAL SHEET GARMENT'!B3:I3</f>
        <v>PFM0025U87 3L / FLYING TEX</v>
      </c>
      <c r="C3" s="713"/>
      <c r="D3" s="713"/>
      <c r="E3" s="713"/>
      <c r="F3" s="713"/>
      <c r="G3" s="713"/>
      <c r="H3" s="713"/>
      <c r="I3" s="129" t="str">
        <f>'TECHNICAL SHEET GARMENT'!J3</f>
        <v>DEVELOPPER</v>
      </c>
      <c r="K3" s="87" t="str">
        <f>'TECHNICAL SHEET GARMENT'!L3</f>
        <v>MARJORIE</v>
      </c>
      <c r="L3" s="41"/>
    </row>
    <row r="4" spans="1:12" s="2" customFormat="1" ht="18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59"/>
      <c r="K4" s="220" t="str">
        <f>'TECHNICAL SHEET GARMENT'!K4:L4</f>
        <v>PRIMA CHANNEL</v>
      </c>
      <c r="L4" s="44"/>
    </row>
    <row r="5" spans="1:12" s="1" customFormat="1" ht="16.5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35"/>
    </row>
    <row r="6" spans="1:12" s="1" customFormat="1" ht="16.5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36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 t="s">
        <v>53</v>
      </c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 t="s">
        <v>53</v>
      </c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 t="s">
        <v>61</v>
      </c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A30" s="30"/>
      <c r="B30" s="31"/>
      <c r="C30" s="31"/>
      <c r="D30" s="31"/>
      <c r="E30" s="31" t="s">
        <v>60</v>
      </c>
      <c r="F30" s="31"/>
      <c r="G30" s="31"/>
      <c r="H30" s="31"/>
      <c r="I30" s="31"/>
      <c r="J30" s="31"/>
      <c r="K30" s="31"/>
      <c r="L30" s="37"/>
    </row>
    <row r="31" spans="1:12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7"/>
    </row>
    <row r="37" spans="1:12" s="1" customFormat="1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7"/>
    </row>
    <row r="38" spans="1:12" s="1" customFormat="1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7"/>
    </row>
    <row r="39" spans="1:12" s="1" customFormat="1" ht="30.75" customHeight="1" thickBo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0"/>
    </row>
    <row r="40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view="pageBreakPreview" zoomScale="60" zoomScaleNormal="100" workbookViewId="0">
      <selection activeCell="I39" sqref="I39"/>
    </sheetView>
  </sheetViews>
  <sheetFormatPr defaultColWidth="12" defaultRowHeight="11.25"/>
  <cols>
    <col min="1" max="1" width="16.33203125" customWidth="1"/>
    <col min="2" max="2" width="17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3"/>
      <c r="B1" s="20"/>
      <c r="C1" s="705" t="s">
        <v>117</v>
      </c>
      <c r="D1" s="705"/>
      <c r="E1" s="705"/>
      <c r="F1" s="705"/>
      <c r="G1" s="705"/>
      <c r="H1" s="705"/>
      <c r="I1" s="86" t="str">
        <f>'TECHNICAL SHEET GARMENT'!J1</f>
        <v>WINTER 2018/19</v>
      </c>
      <c r="J1" s="20"/>
      <c r="K1" s="20"/>
      <c r="L1" s="21"/>
    </row>
    <row r="2" spans="1:12" s="3" customFormat="1" ht="21.75" customHeight="1">
      <c r="A2" s="104" t="str">
        <f>'TECHNICAL SHEET GARMENT'!A2</f>
        <v>LFV11440</v>
      </c>
      <c r="B2" s="706" t="str">
        <f>+'TECHNICAL SHEET GARMENT'!B2:I2</f>
        <v>ROCKLAND 3IN1 LOFT PARKA</v>
      </c>
      <c r="C2" s="706"/>
      <c r="D2" s="706"/>
      <c r="E2" s="706"/>
      <c r="F2" s="706"/>
      <c r="G2" s="706"/>
      <c r="H2" s="706"/>
      <c r="I2" s="103" t="s">
        <v>2</v>
      </c>
      <c r="J2" s="46" t="str">
        <f>'TECHNICAL SHEET GARMENT'!K2</f>
        <v>V1</v>
      </c>
      <c r="L2" s="47"/>
    </row>
    <row r="3" spans="1:12" s="2" customFormat="1" ht="21.75" customHeight="1">
      <c r="A3" s="288" t="str">
        <f>'TECHNICAL SHEET GARMENT'!A3</f>
        <v>FABRIC:</v>
      </c>
      <c r="B3" s="713" t="str">
        <f>+'TECHNICAL SHEET GARMENT'!B3:I3</f>
        <v>PFM0025U87 3L / FLYING TEX</v>
      </c>
      <c r="C3" s="713"/>
      <c r="D3" s="713"/>
      <c r="E3" s="713"/>
      <c r="F3" s="713"/>
      <c r="G3" s="713"/>
      <c r="H3" s="713"/>
      <c r="I3" s="105" t="str">
        <f>'TECHNICAL SHEET GARMENT'!J3</f>
        <v>DEVELOPPER</v>
      </c>
      <c r="K3" s="87" t="str">
        <f>'TECHNICAL SHEET GARMENT'!L3</f>
        <v>MARJORIE</v>
      </c>
      <c r="L3" s="41"/>
    </row>
    <row r="4" spans="1:12" s="2" customFormat="1" ht="21.75" customHeight="1" thickBot="1">
      <c r="A4" s="91" t="s">
        <v>1</v>
      </c>
      <c r="B4" s="42">
        <f ca="1">'TECHNICAL SHEET GARMENT'!B4</f>
        <v>43833</v>
      </c>
      <c r="C4" s="43"/>
      <c r="D4" s="43"/>
      <c r="E4" s="43"/>
      <c r="F4" s="43"/>
      <c r="G4" s="43"/>
      <c r="H4" s="43"/>
      <c r="I4" s="106" t="str">
        <f>'TECHNICAL SHEET GARMENT'!J4</f>
        <v xml:space="preserve">SUPPLIER : </v>
      </c>
      <c r="J4" s="59"/>
      <c r="K4" s="220" t="str">
        <f>'TECHNICAL SHEET GARMENT'!K4:L4</f>
        <v>PRIMA CHANNEL</v>
      </c>
      <c r="L4" s="44"/>
    </row>
    <row r="5" spans="1:12" s="1" customFormat="1" ht="16.5">
      <c r="A5" s="28"/>
      <c r="B5" s="130"/>
      <c r="C5" s="29"/>
      <c r="D5" s="29"/>
      <c r="E5" s="29"/>
      <c r="F5" s="29"/>
      <c r="G5" s="29"/>
      <c r="H5" s="29"/>
      <c r="I5" s="29"/>
      <c r="J5" s="29"/>
      <c r="K5" s="29"/>
      <c r="L5" s="36"/>
    </row>
    <row r="6" spans="1:12" s="1" customFormat="1">
      <c r="A6" s="30"/>
      <c r="B6" s="31"/>
      <c r="C6" s="31"/>
      <c r="D6" s="31"/>
      <c r="E6" s="31"/>
      <c r="F6" s="31"/>
      <c r="G6" s="31"/>
      <c r="H6" s="31"/>
      <c r="I6" s="31"/>
      <c r="J6" s="31"/>
      <c r="K6" s="31"/>
      <c r="L6" s="37"/>
    </row>
    <row r="7" spans="1:12" s="1" customFormat="1">
      <c r="A7" s="30"/>
      <c r="B7" s="31"/>
      <c r="C7" s="31"/>
      <c r="D7" s="31"/>
      <c r="E7" s="31"/>
      <c r="F7" s="31"/>
      <c r="G7" s="31"/>
      <c r="H7" s="31"/>
      <c r="I7" s="31"/>
      <c r="J7" s="31"/>
      <c r="K7" s="31"/>
      <c r="L7" s="37"/>
    </row>
    <row r="8" spans="1:12" s="1" customFormat="1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37"/>
    </row>
    <row r="9" spans="1:12" s="1" customFormat="1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37"/>
    </row>
    <row r="10" spans="1:12" s="1" customFormat="1">
      <c r="A10" s="30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7"/>
    </row>
    <row r="11" spans="1:12" s="1" customFormat="1">
      <c r="A11" s="30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7"/>
    </row>
    <row r="12" spans="1:12" s="1" customFormat="1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7"/>
    </row>
    <row r="13" spans="1:12" s="1" customFormat="1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7"/>
    </row>
    <row r="14" spans="1:12" s="1" customFormat="1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7"/>
    </row>
    <row r="15" spans="1:12" s="1" customFormat="1">
      <c r="A15" s="30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7"/>
    </row>
    <row r="16" spans="1:12" s="1" customFormat="1">
      <c r="A16" s="30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7"/>
    </row>
    <row r="17" spans="1:12" s="1" customFormat="1">
      <c r="A17" s="30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7"/>
    </row>
    <row r="18" spans="1:12" s="1" customForma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7"/>
    </row>
    <row r="19" spans="1:12" s="1" customFormat="1">
      <c r="A19" s="30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7"/>
    </row>
    <row r="20" spans="1:12" s="1" customFormat="1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7"/>
    </row>
    <row r="21" spans="1:12" s="1" customFormat="1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7"/>
    </row>
    <row r="22" spans="1:12" s="1" customForma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7"/>
    </row>
    <row r="23" spans="1:12" s="1" customFormat="1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7"/>
    </row>
    <row r="24" spans="1:12" s="1" customFormat="1">
      <c r="A24" s="30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7"/>
    </row>
    <row r="25" spans="1:12" s="1" customFormat="1" ht="16.5">
      <c r="A25" s="30"/>
      <c r="B25" s="130"/>
      <c r="C25" s="31"/>
      <c r="D25" s="31"/>
      <c r="E25" s="31"/>
      <c r="F25" s="31"/>
      <c r="G25" s="31"/>
      <c r="H25" s="31"/>
      <c r="I25" s="31"/>
      <c r="J25" s="31"/>
      <c r="K25" s="31"/>
      <c r="L25" s="37"/>
    </row>
    <row r="26" spans="1:12" s="1" customFormat="1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7"/>
    </row>
    <row r="27" spans="1:12" s="1" customFormat="1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7"/>
    </row>
    <row r="28" spans="1:12" s="1" customFormat="1">
      <c r="A28" s="30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7"/>
    </row>
    <row r="29" spans="1:12" s="1" customFormat="1">
      <c r="A29" s="30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7"/>
    </row>
    <row r="30" spans="1:12" s="1" customFormat="1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7"/>
    </row>
    <row r="31" spans="1:12" s="1" customFormat="1">
      <c r="A31" s="30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7"/>
    </row>
    <row r="32" spans="1:12" s="1" customFormat="1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7"/>
    </row>
    <row r="33" spans="1:12" s="1" customFormat="1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7"/>
    </row>
    <row r="34" spans="1:12" s="1" customFormat="1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7"/>
    </row>
    <row r="35" spans="1:12" s="1" customFormat="1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7"/>
    </row>
    <row r="36" spans="1:12" s="1" customFormat="1">
      <c r="A36" s="30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7"/>
    </row>
    <row r="37" spans="1:12" s="1" customFormat="1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7"/>
    </row>
    <row r="38" spans="1:12" s="1" customFormat="1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7"/>
    </row>
    <row r="39" spans="1:12" s="1" customFormat="1" ht="59.25" customHeight="1" thickBo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0"/>
    </row>
    <row r="40" spans="1:12" s="1" customFormat="1"/>
    <row r="41" spans="1:12" s="1" customFormat="1"/>
  </sheetData>
  <mergeCells count="3">
    <mergeCell ref="C1:H1"/>
    <mergeCell ref="B2:H2"/>
    <mergeCell ref="B3:H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63"/>
  <sheetViews>
    <sheetView showGridLines="0" view="pageBreakPreview" zoomScale="60" zoomScaleNormal="70" workbookViewId="0">
      <pane ySplit="4" topLeftCell="A5" activePane="bottomLeft" state="frozen"/>
      <selection pane="bottomLeft" activeCell="F54" sqref="F54"/>
    </sheetView>
  </sheetViews>
  <sheetFormatPr defaultColWidth="12" defaultRowHeight="16.5"/>
  <cols>
    <col min="1" max="1" width="18" style="74" customWidth="1"/>
    <col min="2" max="2" width="20" style="74" customWidth="1"/>
    <col min="3" max="3" width="21.83203125" style="74" customWidth="1"/>
    <col min="4" max="4" width="17.1640625" style="416" customWidth="1"/>
    <col min="5" max="5" width="19" style="177" customWidth="1"/>
    <col min="6" max="6" width="46.83203125" style="418" customWidth="1"/>
    <col min="7" max="7" width="9.6640625" style="81" customWidth="1"/>
    <col min="8" max="8" width="33" style="423" customWidth="1"/>
    <col min="9" max="9" width="31.6640625" style="423" customWidth="1"/>
    <col min="10" max="11" width="31.6640625" style="417" customWidth="1"/>
    <col min="12" max="17" width="9.1640625" style="81" customWidth="1"/>
    <col min="18" max="19" width="7.6640625" style="81" customWidth="1"/>
    <col min="20" max="16384" width="12" style="81"/>
  </cols>
  <sheetData>
    <row r="1" spans="1:23" s="74" customFormat="1" ht="43.5" customHeight="1">
      <c r="A1" s="371"/>
      <c r="B1" s="372"/>
      <c r="C1" s="748" t="s">
        <v>3</v>
      </c>
      <c r="D1" s="748"/>
      <c r="E1" s="748"/>
      <c r="F1" s="748"/>
      <c r="G1" s="748"/>
      <c r="H1" s="748"/>
      <c r="I1" s="748"/>
      <c r="J1" s="748"/>
      <c r="K1" s="748"/>
      <c r="L1" s="373" t="str">
        <f>'TECHNICAL SHEET GARMENT'!J1</f>
        <v>WINTER 2018/19</v>
      </c>
      <c r="M1" s="372"/>
      <c r="N1" s="372"/>
      <c r="O1" s="372"/>
      <c r="P1" s="372"/>
      <c r="Q1" s="374"/>
    </row>
    <row r="2" spans="1:23" s="378" customFormat="1" ht="21" customHeight="1">
      <c r="A2" s="375" t="str">
        <f>'TECHNICAL SHEET GARMENT'!A2</f>
        <v>LFV11440</v>
      </c>
      <c r="B2" s="775" t="str">
        <f>+'TECHNICAL SHEET GARMENT'!B2:I2</f>
        <v>ROCKLAND 3IN1 LOFT PARKA</v>
      </c>
      <c r="C2" s="775"/>
      <c r="D2" s="775"/>
      <c r="E2" s="775"/>
      <c r="F2" s="775"/>
      <c r="G2" s="775"/>
      <c r="H2" s="775"/>
      <c r="I2" s="775"/>
      <c r="J2" s="775"/>
      <c r="K2" s="775"/>
      <c r="L2" s="55" t="s">
        <v>2</v>
      </c>
      <c r="M2" s="376" t="str">
        <f>'TECHNICAL SHEET GARMENT'!K2</f>
        <v>V1</v>
      </c>
      <c r="N2" s="55"/>
      <c r="O2" s="55"/>
      <c r="P2" s="55"/>
      <c r="Q2" s="377"/>
    </row>
    <row r="3" spans="1:23" s="378" customFormat="1" ht="21" customHeight="1">
      <c r="A3" s="289" t="str">
        <f>'TECHNICAL SHEET GARMENT'!A3</f>
        <v>FABRIC:</v>
      </c>
      <c r="B3" s="697" t="str">
        <f>+'TECHNICAL SHEET GARMENT'!B3:I3</f>
        <v>PFM0025U87 3L / FLYING TEX</v>
      </c>
      <c r="C3" s="697"/>
      <c r="D3" s="697"/>
      <c r="E3" s="697"/>
      <c r="F3" s="697"/>
      <c r="G3" s="697"/>
      <c r="H3" s="697"/>
      <c r="I3" s="697"/>
      <c r="J3" s="697"/>
      <c r="K3" s="697"/>
      <c r="L3" s="55" t="s">
        <v>13</v>
      </c>
      <c r="M3" s="55"/>
      <c r="N3" s="332"/>
      <c r="O3" s="332" t="str">
        <f>'TECHNICAL SHEET GARMENT'!L3</f>
        <v>MARJORIE</v>
      </c>
      <c r="P3" s="332"/>
      <c r="Q3" s="377"/>
    </row>
    <row r="4" spans="1:23" s="378" customFormat="1" ht="21" customHeight="1">
      <c r="A4" s="280" t="s">
        <v>1</v>
      </c>
      <c r="B4" s="281">
        <f ca="1">'TECHNICAL SHEET GARMENT'!B4</f>
        <v>43833</v>
      </c>
      <c r="C4" s="282"/>
      <c r="D4" s="379"/>
      <c r="E4" s="367"/>
      <c r="F4" s="362"/>
      <c r="G4" s="282"/>
      <c r="H4" s="419"/>
      <c r="I4" s="419"/>
      <c r="J4" s="283"/>
      <c r="K4" s="283"/>
      <c r="L4" s="284" t="str">
        <f>'TECHNICAL SHEET GARMENT'!J4</f>
        <v xml:space="preserve">SUPPLIER : </v>
      </c>
      <c r="M4" s="282"/>
      <c r="N4" s="218"/>
      <c r="O4" s="711" t="s">
        <v>112</v>
      </c>
      <c r="P4" s="711"/>
      <c r="Q4" s="712"/>
    </row>
    <row r="5" spans="1:23" s="74" customFormat="1" ht="34.5" customHeight="1">
      <c r="A5" s="380" t="s">
        <v>233</v>
      </c>
      <c r="B5" s="381"/>
      <c r="C5" s="382"/>
      <c r="D5" s="383"/>
      <c r="E5" s="384" t="s">
        <v>87</v>
      </c>
      <c r="F5" s="384" t="s">
        <v>12</v>
      </c>
      <c r="G5" s="385"/>
      <c r="H5" s="285" t="s">
        <v>122</v>
      </c>
      <c r="I5" s="285" t="s">
        <v>123</v>
      </c>
      <c r="J5" s="285"/>
      <c r="K5" s="285"/>
      <c r="L5" s="286"/>
      <c r="M5" s="382"/>
      <c r="N5" s="382"/>
      <c r="O5" s="382"/>
      <c r="P5" s="382"/>
      <c r="Q5" s="386"/>
      <c r="R5" s="10"/>
      <c r="S5" s="387"/>
      <c r="T5" s="387"/>
      <c r="U5" s="8"/>
      <c r="V5" s="8"/>
      <c r="W5" s="8"/>
    </row>
    <row r="6" spans="1:23" s="246" customFormat="1" ht="69.75" customHeight="1">
      <c r="A6" s="727" t="s">
        <v>234</v>
      </c>
      <c r="B6" s="728"/>
      <c r="C6" s="728"/>
      <c r="D6" s="729"/>
      <c r="E6" s="368" t="s">
        <v>119</v>
      </c>
      <c r="F6" s="749" t="s">
        <v>120</v>
      </c>
      <c r="G6" s="750"/>
      <c r="H6" s="293" t="s">
        <v>124</v>
      </c>
      <c r="I6" s="120" t="s">
        <v>126</v>
      </c>
      <c r="J6" s="243"/>
      <c r="K6" s="243"/>
      <c r="L6" s="244"/>
      <c r="M6" s="244"/>
      <c r="N6" s="245"/>
      <c r="O6" s="245"/>
      <c r="P6" s="245"/>
      <c r="Q6" s="134"/>
      <c r="R6" s="73"/>
      <c r="S6" s="73"/>
      <c r="T6" s="73"/>
      <c r="U6" s="10"/>
      <c r="V6" s="10"/>
      <c r="W6" s="10"/>
    </row>
    <row r="7" spans="1:23" s="390" customFormat="1" ht="64.5" customHeight="1">
      <c r="A7" s="730" t="s">
        <v>297</v>
      </c>
      <c r="B7" s="731"/>
      <c r="C7" s="731"/>
      <c r="D7" s="732"/>
      <c r="E7" s="516" t="s">
        <v>55</v>
      </c>
      <c r="F7" s="751" t="s">
        <v>297</v>
      </c>
      <c r="G7" s="752"/>
      <c r="H7" s="517" t="s">
        <v>301</v>
      </c>
      <c r="I7" s="517" t="s">
        <v>301</v>
      </c>
      <c r="J7" s="248"/>
      <c r="K7" s="248"/>
      <c r="L7" s="389"/>
      <c r="M7" s="389"/>
      <c r="N7" s="389"/>
      <c r="O7" s="389"/>
      <c r="P7" s="389"/>
      <c r="Q7" s="389"/>
    </row>
    <row r="8" spans="1:23" s="74" customFormat="1" ht="54" customHeight="1">
      <c r="A8" s="727" t="s">
        <v>118</v>
      </c>
      <c r="B8" s="728"/>
      <c r="C8" s="728"/>
      <c r="D8" s="729"/>
      <c r="E8" s="388" t="s">
        <v>55</v>
      </c>
      <c r="F8" s="749" t="s">
        <v>121</v>
      </c>
      <c r="G8" s="750"/>
      <c r="H8" s="328" t="s">
        <v>125</v>
      </c>
      <c r="I8" s="328" t="s">
        <v>125</v>
      </c>
      <c r="J8" s="330"/>
      <c r="K8" s="330"/>
      <c r="L8" s="72"/>
      <c r="M8" s="72"/>
      <c r="N8" s="76"/>
      <c r="O8" s="76"/>
      <c r="P8" s="76"/>
      <c r="Q8" s="134"/>
      <c r="R8" s="8"/>
      <c r="S8" s="8"/>
      <c r="T8" s="8"/>
      <c r="U8" s="8"/>
      <c r="V8" s="8"/>
    </row>
    <row r="9" spans="1:23" s="74" customFormat="1" ht="45.75" customHeight="1">
      <c r="A9" s="391" t="s">
        <v>235</v>
      </c>
      <c r="B9" s="392"/>
      <c r="C9" s="393"/>
      <c r="D9" s="383"/>
      <c r="E9" s="384" t="str">
        <f>E5</f>
        <v>SUPPLIER</v>
      </c>
      <c r="F9" s="394" t="str">
        <f>F5</f>
        <v>DESIGNATION</v>
      </c>
      <c r="G9" s="385"/>
      <c r="H9" s="131" t="str">
        <f>H5</f>
        <v>ECLIPSE BLUE
8598</v>
      </c>
      <c r="I9" s="132" t="str">
        <f>I5</f>
        <v>BLACK
0247</v>
      </c>
      <c r="J9" s="132"/>
      <c r="K9" s="132"/>
      <c r="L9" s="782"/>
      <c r="M9" s="783"/>
      <c r="N9" s="783"/>
      <c r="O9" s="783"/>
      <c r="P9" s="783"/>
      <c r="Q9" s="784"/>
      <c r="R9" s="8"/>
      <c r="S9" s="8"/>
      <c r="T9" s="8"/>
      <c r="U9" s="8"/>
      <c r="V9" s="8"/>
    </row>
    <row r="10" spans="1:23" s="161" customFormat="1" ht="60.75" customHeight="1">
      <c r="A10" s="714" t="s">
        <v>298</v>
      </c>
      <c r="B10" s="715"/>
      <c r="C10" s="715"/>
      <c r="D10" s="716"/>
      <c r="E10" s="473" t="s">
        <v>299</v>
      </c>
      <c r="F10" s="395" t="s">
        <v>127</v>
      </c>
      <c r="G10" s="396"/>
      <c r="H10" s="492" t="s">
        <v>300</v>
      </c>
      <c r="I10" s="293" t="s">
        <v>125</v>
      </c>
      <c r="J10" s="294"/>
      <c r="K10" s="294"/>
      <c r="L10" s="72"/>
      <c r="M10" s="72"/>
      <c r="N10" s="76"/>
      <c r="O10" s="76"/>
      <c r="P10" s="76"/>
      <c r="Q10" s="134"/>
      <c r="R10" s="130"/>
      <c r="S10" s="130"/>
      <c r="T10" s="130"/>
      <c r="U10" s="130"/>
      <c r="V10" s="130"/>
    </row>
    <row r="11" spans="1:23" s="74" customFormat="1" ht="60" customHeight="1">
      <c r="A11" s="714" t="s">
        <v>274</v>
      </c>
      <c r="B11" s="715"/>
      <c r="C11" s="715"/>
      <c r="D11" s="716"/>
      <c r="E11" s="369" t="s">
        <v>55</v>
      </c>
      <c r="F11" s="724" t="s">
        <v>248</v>
      </c>
      <c r="G11" s="725"/>
      <c r="H11" s="420" t="s">
        <v>250</v>
      </c>
      <c r="I11" s="420" t="s">
        <v>250</v>
      </c>
      <c r="J11" s="182"/>
      <c r="K11" s="182"/>
      <c r="L11" s="72"/>
      <c r="M11" s="72"/>
      <c r="N11" s="76"/>
      <c r="O11" s="76"/>
      <c r="P11" s="76"/>
      <c r="Q11" s="134"/>
      <c r="R11" s="8"/>
      <c r="S11" s="8"/>
      <c r="T11" s="8"/>
      <c r="U11" s="8"/>
      <c r="V11" s="8"/>
    </row>
    <row r="12" spans="1:23" s="74" customFormat="1" ht="60" customHeight="1">
      <c r="A12" s="714" t="s">
        <v>275</v>
      </c>
      <c r="B12" s="715"/>
      <c r="C12" s="715"/>
      <c r="D12" s="716"/>
      <c r="E12" s="369" t="s">
        <v>55</v>
      </c>
      <c r="F12" s="724" t="s">
        <v>249</v>
      </c>
      <c r="G12" s="725"/>
      <c r="H12" s="420" t="s">
        <v>251</v>
      </c>
      <c r="I12" s="420" t="s">
        <v>251</v>
      </c>
      <c r="J12" s="182"/>
      <c r="K12" s="182"/>
      <c r="L12" s="72"/>
      <c r="M12" s="72"/>
      <c r="N12" s="76"/>
      <c r="O12" s="76"/>
      <c r="P12" s="76"/>
      <c r="Q12" s="134"/>
      <c r="R12" s="8"/>
      <c r="S12" s="8"/>
      <c r="T12" s="8"/>
      <c r="U12" s="8"/>
      <c r="V12" s="8"/>
    </row>
    <row r="13" spans="1:23" s="74" customFormat="1" ht="24.75" customHeight="1">
      <c r="A13" s="721" t="s">
        <v>236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3"/>
      <c r="R13" s="73"/>
      <c r="S13" s="8"/>
      <c r="T13" s="8"/>
      <c r="U13" s="8"/>
      <c r="V13" s="8"/>
      <c r="W13" s="8"/>
    </row>
    <row r="14" spans="1:23" s="74" customFormat="1" ht="39" customHeight="1">
      <c r="A14" s="135"/>
      <c r="B14" s="75" t="s">
        <v>4</v>
      </c>
      <c r="C14" s="133"/>
      <c r="D14" s="370" t="s">
        <v>88</v>
      </c>
      <c r="E14" s="124" t="s">
        <v>87</v>
      </c>
      <c r="F14" s="363" t="s">
        <v>12</v>
      </c>
      <c r="G14" s="11" t="s">
        <v>6</v>
      </c>
      <c r="H14" s="123" t="str">
        <f>H5</f>
        <v>ECLIPSE BLUE
8598</v>
      </c>
      <c r="I14" s="124" t="str">
        <f>I5</f>
        <v>BLACK
0247</v>
      </c>
      <c r="J14" s="124">
        <f>J5</f>
        <v>0</v>
      </c>
      <c r="K14" s="124">
        <f>K5</f>
        <v>0</v>
      </c>
      <c r="L14" s="11" t="s">
        <v>8</v>
      </c>
      <c r="M14" s="11" t="s">
        <v>9</v>
      </c>
      <c r="N14" s="11" t="s">
        <v>10</v>
      </c>
      <c r="O14" s="11" t="s">
        <v>11</v>
      </c>
      <c r="P14" s="11" t="s">
        <v>22</v>
      </c>
      <c r="Q14" s="136" t="s">
        <v>54</v>
      </c>
      <c r="T14" s="397"/>
      <c r="U14" s="757"/>
      <c r="V14" s="757"/>
      <c r="W14" s="757"/>
    </row>
    <row r="15" spans="1:23" s="71" customFormat="1" ht="77.45" customHeight="1">
      <c r="A15" s="733" t="s">
        <v>128</v>
      </c>
      <c r="B15" s="734"/>
      <c r="C15" s="735"/>
      <c r="D15" s="329"/>
      <c r="E15" s="177" t="s">
        <v>129</v>
      </c>
      <c r="F15" s="364" t="s">
        <v>130</v>
      </c>
      <c r="G15" s="119">
        <v>1</v>
      </c>
      <c r="H15" s="476" t="s">
        <v>280</v>
      </c>
      <c r="I15" s="476" t="s">
        <v>281</v>
      </c>
      <c r="J15" s="162"/>
      <c r="K15" s="162"/>
      <c r="L15" s="222"/>
      <c r="M15" s="222"/>
      <c r="N15" s="398"/>
      <c r="O15" s="222"/>
      <c r="P15" s="223"/>
      <c r="Q15" s="224"/>
    </row>
    <row r="16" spans="1:23" s="71" customFormat="1" ht="68.25" customHeight="1">
      <c r="A16" s="756" t="s">
        <v>231</v>
      </c>
      <c r="B16" s="734"/>
      <c r="C16" s="735"/>
      <c r="D16" s="329"/>
      <c r="E16" s="250" t="s">
        <v>129</v>
      </c>
      <c r="F16" s="365" t="s">
        <v>131</v>
      </c>
      <c r="G16" s="109">
        <v>2</v>
      </c>
      <c r="H16" s="476" t="s">
        <v>280</v>
      </c>
      <c r="I16" s="476" t="s">
        <v>281</v>
      </c>
      <c r="J16" s="251"/>
      <c r="K16" s="251"/>
      <c r="L16" s="222"/>
      <c r="M16" s="222"/>
      <c r="N16" s="398"/>
      <c r="O16" s="222"/>
      <c r="P16" s="128"/>
      <c r="Q16" s="138"/>
    </row>
    <row r="17" spans="1:23" s="71" customFormat="1" ht="85.5" customHeight="1">
      <c r="A17" s="779" t="s">
        <v>246</v>
      </c>
      <c r="B17" s="780"/>
      <c r="C17" s="781"/>
      <c r="D17" s="329"/>
      <c r="E17" s="329" t="s">
        <v>132</v>
      </c>
      <c r="F17" s="366" t="s">
        <v>133</v>
      </c>
      <c r="G17" s="109">
        <v>1</v>
      </c>
      <c r="H17" s="476" t="s">
        <v>256</v>
      </c>
      <c r="I17" s="476" t="s">
        <v>257</v>
      </c>
      <c r="J17" s="251"/>
      <c r="K17" s="251"/>
      <c r="L17" s="222"/>
      <c r="M17" s="222"/>
      <c r="N17" s="398"/>
      <c r="O17" s="222"/>
      <c r="P17" s="128"/>
      <c r="Q17" s="138"/>
    </row>
    <row r="18" spans="1:23" s="71" customFormat="1" ht="66" customHeight="1">
      <c r="A18" s="765" t="s">
        <v>258</v>
      </c>
      <c r="B18" s="765"/>
      <c r="C18" s="765"/>
      <c r="D18" s="471" t="s">
        <v>259</v>
      </c>
      <c r="E18" s="471" t="s">
        <v>134</v>
      </c>
      <c r="F18" s="477" t="s">
        <v>279</v>
      </c>
      <c r="G18" s="119">
        <v>1</v>
      </c>
      <c r="H18" s="471" t="s">
        <v>126</v>
      </c>
      <c r="I18" s="471" t="s">
        <v>126</v>
      </c>
      <c r="J18" s="221"/>
      <c r="K18" s="162"/>
      <c r="L18" s="222"/>
      <c r="M18" s="222"/>
      <c r="N18" s="398"/>
      <c r="O18" s="222"/>
      <c r="P18" s="128"/>
      <c r="Q18" s="138"/>
    </row>
    <row r="19" spans="1:23" s="71" customFormat="1" ht="78.599999999999994" customHeight="1">
      <c r="A19" s="717" t="s">
        <v>143</v>
      </c>
      <c r="B19" s="718"/>
      <c r="C19" s="719"/>
      <c r="D19" s="250" t="s">
        <v>135</v>
      </c>
      <c r="E19" s="250" t="s">
        <v>136</v>
      </c>
      <c r="F19" s="401" t="s">
        <v>137</v>
      </c>
      <c r="G19" s="278">
        <v>8</v>
      </c>
      <c r="H19" s="250" t="s">
        <v>138</v>
      </c>
      <c r="I19" s="250" t="s">
        <v>138</v>
      </c>
      <c r="J19" s="251"/>
      <c r="K19" s="251"/>
      <c r="L19" s="225"/>
      <c r="M19" s="225"/>
      <c r="N19" s="398"/>
      <c r="O19" s="225"/>
      <c r="P19" s="225"/>
      <c r="Q19" s="153"/>
      <c r="R19" s="151"/>
      <c r="S19" s="151"/>
      <c r="T19" s="151"/>
      <c r="U19" s="151"/>
      <c r="V19" s="151"/>
      <c r="W19" s="151"/>
    </row>
    <row r="20" spans="1:23" s="71" customFormat="1" ht="70.150000000000006" customHeight="1">
      <c r="A20" s="717" t="s">
        <v>237</v>
      </c>
      <c r="B20" s="754"/>
      <c r="C20" s="755"/>
      <c r="D20" s="162"/>
      <c r="E20" s="250" t="s">
        <v>55</v>
      </c>
      <c r="F20" s="402" t="s">
        <v>142</v>
      </c>
      <c r="G20" s="278">
        <v>10</v>
      </c>
      <c r="H20" s="250" t="s">
        <v>139</v>
      </c>
      <c r="I20" s="250" t="s">
        <v>139</v>
      </c>
      <c r="J20" s="120"/>
      <c r="K20" s="162"/>
      <c r="L20" s="70"/>
      <c r="M20" s="70"/>
      <c r="N20" s="77"/>
      <c r="O20" s="70"/>
      <c r="P20" s="125"/>
      <c r="Q20" s="137"/>
    </row>
    <row r="21" spans="1:23" s="71" customFormat="1" ht="72.599999999999994" customHeight="1">
      <c r="A21" s="766" t="s">
        <v>238</v>
      </c>
      <c r="B21" s="754"/>
      <c r="C21" s="755"/>
      <c r="D21" s="120"/>
      <c r="E21" s="250" t="s">
        <v>55</v>
      </c>
      <c r="F21" s="364" t="s">
        <v>140</v>
      </c>
      <c r="G21" s="278">
        <v>1</v>
      </c>
      <c r="H21" s="250" t="s">
        <v>139</v>
      </c>
      <c r="I21" s="250" t="s">
        <v>139</v>
      </c>
      <c r="J21" s="297"/>
      <c r="K21" s="249"/>
      <c r="L21" s="70"/>
      <c r="M21" s="70"/>
      <c r="N21" s="77"/>
      <c r="O21" s="70"/>
      <c r="P21" s="125"/>
      <c r="Q21" s="137"/>
    </row>
    <row r="22" spans="1:23" s="71" customFormat="1" ht="68.25" customHeight="1">
      <c r="A22" s="776" t="s">
        <v>239</v>
      </c>
      <c r="B22" s="777"/>
      <c r="C22" s="777"/>
      <c r="D22" s="329"/>
      <c r="E22" s="250" t="s">
        <v>55</v>
      </c>
      <c r="F22" s="364" t="s">
        <v>141</v>
      </c>
      <c r="G22" s="278">
        <v>2</v>
      </c>
      <c r="H22" s="250" t="s">
        <v>139</v>
      </c>
      <c r="I22" s="250" t="s">
        <v>139</v>
      </c>
      <c r="J22" s="329"/>
      <c r="K22" s="329"/>
      <c r="L22" s="70"/>
      <c r="M22" s="70"/>
      <c r="N22" s="77"/>
      <c r="O22" s="70"/>
      <c r="P22" s="125"/>
      <c r="Q22" s="137"/>
    </row>
    <row r="23" spans="1:23" s="71" customFormat="1" ht="48" customHeight="1">
      <c r="A23" s="753" t="s">
        <v>144</v>
      </c>
      <c r="B23" s="754"/>
      <c r="C23" s="755"/>
      <c r="D23" s="250"/>
      <c r="E23" s="250" t="s">
        <v>55</v>
      </c>
      <c r="F23" s="364" t="s">
        <v>145</v>
      </c>
      <c r="G23" s="278">
        <v>1</v>
      </c>
      <c r="H23" s="250" t="s">
        <v>125</v>
      </c>
      <c r="I23" s="250" t="s">
        <v>125</v>
      </c>
      <c r="J23" s="119"/>
      <c r="K23" s="119"/>
      <c r="L23" s="70"/>
      <c r="M23" s="70"/>
      <c r="N23" s="79"/>
      <c r="O23" s="70"/>
      <c r="P23" s="70"/>
      <c r="Q23" s="140"/>
    </row>
    <row r="24" spans="1:23" s="71" customFormat="1" ht="50.25" customHeight="1">
      <c r="A24" s="758" t="s">
        <v>232</v>
      </c>
      <c r="B24" s="726"/>
      <c r="C24" s="726"/>
      <c r="D24" s="250" t="s">
        <v>146</v>
      </c>
      <c r="E24" s="250" t="s">
        <v>147</v>
      </c>
      <c r="F24" s="402" t="s">
        <v>272</v>
      </c>
      <c r="G24" s="278">
        <v>2</v>
      </c>
      <c r="H24" s="250" t="s">
        <v>124</v>
      </c>
      <c r="I24" s="250" t="s">
        <v>126</v>
      </c>
      <c r="J24" s="119"/>
      <c r="K24" s="119"/>
      <c r="L24" s="70"/>
      <c r="M24" s="70"/>
      <c r="N24" s="79"/>
      <c r="O24" s="77"/>
      <c r="P24" s="77"/>
      <c r="Q24" s="140"/>
    </row>
    <row r="25" spans="1:23" s="71" customFormat="1" ht="60" customHeight="1">
      <c r="A25" s="767" t="s">
        <v>148</v>
      </c>
      <c r="B25" s="767"/>
      <c r="C25" s="767"/>
      <c r="D25" s="475" t="s">
        <v>253</v>
      </c>
      <c r="E25" s="475" t="s">
        <v>147</v>
      </c>
      <c r="F25" s="402" t="s">
        <v>272</v>
      </c>
      <c r="G25" s="278">
        <v>2</v>
      </c>
      <c r="H25" s="250" t="s">
        <v>124</v>
      </c>
      <c r="I25" s="250" t="s">
        <v>126</v>
      </c>
      <c r="J25" s="119"/>
      <c r="K25" s="119"/>
      <c r="L25" s="70"/>
      <c r="M25" s="70"/>
      <c r="N25" s="79"/>
      <c r="O25" s="77"/>
      <c r="P25" s="77"/>
      <c r="Q25" s="140"/>
    </row>
    <row r="26" spans="1:23" s="71" customFormat="1" ht="60" customHeight="1">
      <c r="A26" s="726" t="s">
        <v>273</v>
      </c>
      <c r="B26" s="726"/>
      <c r="C26" s="726"/>
      <c r="D26" s="250"/>
      <c r="E26" s="250" t="s">
        <v>55</v>
      </c>
      <c r="F26" s="402" t="s">
        <v>276</v>
      </c>
      <c r="G26" s="278">
        <v>4</v>
      </c>
      <c r="H26" s="250" t="s">
        <v>139</v>
      </c>
      <c r="I26" s="250" t="s">
        <v>139</v>
      </c>
      <c r="J26" s="119"/>
      <c r="K26" s="119"/>
      <c r="L26" s="70"/>
      <c r="M26" s="70"/>
      <c r="N26" s="79"/>
      <c r="O26" s="77"/>
      <c r="P26" s="77"/>
      <c r="Q26" s="140"/>
    </row>
    <row r="27" spans="1:23" s="71" customFormat="1" ht="60" customHeight="1">
      <c r="A27" s="759" t="s">
        <v>287</v>
      </c>
      <c r="B27" s="760"/>
      <c r="C27" s="761"/>
      <c r="D27" s="120" t="s">
        <v>159</v>
      </c>
      <c r="E27" s="119" t="s">
        <v>160</v>
      </c>
      <c r="F27" s="477" t="s">
        <v>260</v>
      </c>
      <c r="G27" s="278">
        <v>3</v>
      </c>
      <c r="H27" s="250" t="s">
        <v>124</v>
      </c>
      <c r="I27" s="250" t="s">
        <v>126</v>
      </c>
      <c r="J27" s="119"/>
      <c r="K27" s="109"/>
      <c r="L27" s="70"/>
      <c r="M27" s="70"/>
      <c r="N27" s="79"/>
      <c r="O27" s="77"/>
      <c r="P27" s="77"/>
      <c r="Q27" s="140"/>
    </row>
    <row r="28" spans="1:23" s="71" customFormat="1" ht="60.75" customHeight="1">
      <c r="A28" s="726" t="s">
        <v>149</v>
      </c>
      <c r="B28" s="726"/>
      <c r="C28" s="726"/>
      <c r="D28" s="250"/>
      <c r="E28" s="250" t="s">
        <v>55</v>
      </c>
      <c r="F28" s="402" t="s">
        <v>150</v>
      </c>
      <c r="G28" s="278">
        <v>3</v>
      </c>
      <c r="H28" s="250" t="s">
        <v>125</v>
      </c>
      <c r="I28" s="250" t="s">
        <v>125</v>
      </c>
      <c r="J28" s="119"/>
      <c r="K28" s="119"/>
      <c r="L28" s="70"/>
      <c r="M28" s="70"/>
      <c r="N28" s="79"/>
      <c r="O28" s="77"/>
      <c r="P28" s="77"/>
      <c r="Q28" s="140"/>
    </row>
    <row r="29" spans="1:23" s="71" customFormat="1" ht="54.75" customHeight="1">
      <c r="A29" s="726" t="s">
        <v>151</v>
      </c>
      <c r="B29" s="726"/>
      <c r="C29" s="726"/>
      <c r="D29" s="250"/>
      <c r="E29" s="250" t="s">
        <v>55</v>
      </c>
      <c r="F29" s="402" t="s">
        <v>150</v>
      </c>
      <c r="G29" s="278">
        <v>3</v>
      </c>
      <c r="H29" s="250" t="s">
        <v>125</v>
      </c>
      <c r="I29" s="250" t="s">
        <v>125</v>
      </c>
      <c r="J29" s="119"/>
      <c r="K29" s="119"/>
      <c r="L29" s="70"/>
      <c r="M29" s="70"/>
      <c r="N29" s="79"/>
      <c r="O29" s="77"/>
      <c r="P29" s="77"/>
      <c r="Q29" s="140"/>
    </row>
    <row r="30" spans="1:23" s="74" customFormat="1" ht="24.75" customHeight="1">
      <c r="A30" s="721" t="s">
        <v>240</v>
      </c>
      <c r="B30" s="722"/>
      <c r="C30" s="722"/>
      <c r="D30" s="722"/>
      <c r="E30" s="722"/>
      <c r="F30" s="722"/>
      <c r="G30" s="722"/>
      <c r="H30" s="722"/>
      <c r="I30" s="722"/>
      <c r="J30" s="722"/>
      <c r="K30" s="722"/>
      <c r="L30" s="722"/>
      <c r="M30" s="722"/>
      <c r="N30" s="722"/>
      <c r="O30" s="722"/>
      <c r="P30" s="722"/>
      <c r="Q30" s="723"/>
      <c r="R30" s="73"/>
      <c r="S30" s="8"/>
      <c r="T30" s="8"/>
      <c r="U30" s="8"/>
      <c r="V30" s="8"/>
      <c r="W30" s="8"/>
    </row>
    <row r="31" spans="1:23" s="74" customFormat="1" ht="39" customHeight="1">
      <c r="A31" s="135"/>
      <c r="B31" s="75" t="s">
        <v>4</v>
      </c>
      <c r="C31" s="133"/>
      <c r="D31" s="370" t="s">
        <v>88</v>
      </c>
      <c r="E31" s="124" t="s">
        <v>87</v>
      </c>
      <c r="F31" s="363" t="s">
        <v>12</v>
      </c>
      <c r="G31" s="11" t="s">
        <v>6</v>
      </c>
      <c r="H31" s="123" t="str">
        <f>H9</f>
        <v>ECLIPSE BLUE
8598</v>
      </c>
      <c r="I31" s="124" t="str">
        <f>I9</f>
        <v>BLACK
0247</v>
      </c>
      <c r="J31" s="124">
        <f>J9</f>
        <v>0</v>
      </c>
      <c r="K31" s="124">
        <f>K9</f>
        <v>0</v>
      </c>
      <c r="L31" s="11" t="s">
        <v>8</v>
      </c>
      <c r="M31" s="11" t="s">
        <v>9</v>
      </c>
      <c r="N31" s="11" t="s">
        <v>10</v>
      </c>
      <c r="O31" s="11" t="s">
        <v>11</v>
      </c>
      <c r="P31" s="11" t="s">
        <v>22</v>
      </c>
      <c r="Q31" s="136" t="s">
        <v>54</v>
      </c>
      <c r="T31" s="397"/>
      <c r="U31" s="757"/>
      <c r="V31" s="757"/>
      <c r="W31" s="757"/>
    </row>
    <row r="32" spans="1:23" s="71" customFormat="1" ht="81" customHeight="1">
      <c r="A32" s="778" t="s">
        <v>247</v>
      </c>
      <c r="B32" s="726"/>
      <c r="C32" s="726"/>
      <c r="D32" s="250"/>
      <c r="E32" s="250" t="s">
        <v>132</v>
      </c>
      <c r="F32" s="364" t="s">
        <v>130</v>
      </c>
      <c r="G32" s="278">
        <v>1</v>
      </c>
      <c r="H32" s="476" t="s">
        <v>256</v>
      </c>
      <c r="I32" s="476" t="s">
        <v>257</v>
      </c>
      <c r="J32" s="294"/>
      <c r="K32" s="298"/>
      <c r="L32" s="299"/>
      <c r="M32" s="299"/>
      <c r="N32" s="299"/>
      <c r="O32" s="299"/>
      <c r="P32" s="299"/>
      <c r="Q32" s="300"/>
    </row>
    <row r="33" spans="1:23" s="71" customFormat="1" ht="62.45" customHeight="1">
      <c r="A33" s="758" t="s">
        <v>152</v>
      </c>
      <c r="B33" s="726"/>
      <c r="C33" s="726"/>
      <c r="D33" s="250"/>
      <c r="E33" s="250" t="s">
        <v>129</v>
      </c>
      <c r="F33" s="364" t="s">
        <v>153</v>
      </c>
      <c r="G33" s="278">
        <v>2</v>
      </c>
      <c r="H33" s="476" t="s">
        <v>256</v>
      </c>
      <c r="I33" s="476" t="s">
        <v>257</v>
      </c>
      <c r="J33" s="294"/>
      <c r="K33" s="298"/>
      <c r="L33" s="299"/>
      <c r="M33" s="299"/>
      <c r="N33" s="299"/>
      <c r="O33" s="299"/>
      <c r="P33" s="299"/>
      <c r="Q33" s="300"/>
    </row>
    <row r="34" spans="1:23" s="71" customFormat="1" ht="57" customHeight="1">
      <c r="A34" s="768" t="s">
        <v>154</v>
      </c>
      <c r="B34" s="769"/>
      <c r="C34" s="770"/>
      <c r="D34" s="250" t="s">
        <v>155</v>
      </c>
      <c r="E34" s="250" t="s">
        <v>156</v>
      </c>
      <c r="F34" s="364" t="s">
        <v>157</v>
      </c>
      <c r="G34" s="278">
        <v>2</v>
      </c>
      <c r="H34" s="250" t="s">
        <v>124</v>
      </c>
      <c r="I34" s="250" t="s">
        <v>126</v>
      </c>
      <c r="J34" s="294"/>
      <c r="K34" s="298"/>
      <c r="L34" s="299"/>
      <c r="M34" s="299"/>
      <c r="N34" s="299"/>
      <c r="O34" s="299"/>
      <c r="P34" s="299"/>
      <c r="Q34" s="300"/>
    </row>
    <row r="35" spans="1:23" s="71" customFormat="1" ht="50.45" customHeight="1">
      <c r="A35" s="726" t="s">
        <v>158</v>
      </c>
      <c r="B35" s="726"/>
      <c r="C35" s="726"/>
      <c r="D35" s="250" t="s">
        <v>159</v>
      </c>
      <c r="E35" s="250" t="s">
        <v>160</v>
      </c>
      <c r="F35" s="402" t="s">
        <v>161</v>
      </c>
      <c r="G35" s="278">
        <v>3</v>
      </c>
      <c r="H35" s="250" t="s">
        <v>124</v>
      </c>
      <c r="I35" s="250" t="s">
        <v>126</v>
      </c>
      <c r="J35" s="294"/>
      <c r="K35" s="298"/>
      <c r="L35" s="299"/>
      <c r="M35" s="299"/>
      <c r="N35" s="299"/>
      <c r="O35" s="299"/>
      <c r="P35" s="299"/>
      <c r="Q35" s="300"/>
    </row>
    <row r="36" spans="1:23" s="74" customFormat="1" ht="36.6" customHeight="1">
      <c r="A36" s="721" t="s">
        <v>241</v>
      </c>
      <c r="B36" s="722"/>
      <c r="C36" s="722"/>
      <c r="D36" s="722"/>
      <c r="E36" s="722"/>
      <c r="F36" s="722"/>
      <c r="G36" s="722"/>
      <c r="H36" s="722"/>
      <c r="I36" s="722"/>
      <c r="J36" s="722"/>
      <c r="K36" s="722"/>
      <c r="L36" s="722"/>
      <c r="M36" s="722"/>
      <c r="N36" s="722"/>
      <c r="O36" s="722"/>
      <c r="P36" s="722"/>
      <c r="Q36" s="723"/>
      <c r="R36" s="73"/>
      <c r="S36" s="8"/>
      <c r="T36" s="8"/>
      <c r="U36" s="8"/>
      <c r="V36" s="8"/>
      <c r="W36" s="8"/>
    </row>
    <row r="37" spans="1:23" s="74" customFormat="1" ht="94.5" customHeight="1">
      <c r="A37" s="720" t="s">
        <v>162</v>
      </c>
      <c r="B37" s="720"/>
      <c r="C37" s="720"/>
      <c r="D37" s="250"/>
      <c r="E37" s="120" t="s">
        <v>261</v>
      </c>
      <c r="F37" s="364" t="s">
        <v>163</v>
      </c>
      <c r="G37" s="278">
        <v>1</v>
      </c>
      <c r="H37" s="120" t="s">
        <v>262</v>
      </c>
      <c r="I37" s="120" t="s">
        <v>125</v>
      </c>
      <c r="J37" s="120"/>
      <c r="K37" s="120"/>
      <c r="L37" s="116"/>
      <c r="M37" s="116"/>
      <c r="N37" s="79"/>
      <c r="O37" s="78"/>
      <c r="P37" s="78"/>
      <c r="Q37" s="139"/>
      <c r="R37" s="73"/>
      <c r="S37" s="8"/>
      <c r="T37" s="8"/>
      <c r="U37" s="8"/>
      <c r="V37" s="8"/>
      <c r="W37" s="8"/>
    </row>
    <row r="38" spans="1:23" s="74" customFormat="1" ht="105.75" customHeight="1">
      <c r="A38" s="720" t="s">
        <v>164</v>
      </c>
      <c r="B38" s="720"/>
      <c r="C38" s="720"/>
      <c r="D38" s="250"/>
      <c r="E38" s="120" t="s">
        <v>261</v>
      </c>
      <c r="F38" s="364" t="s">
        <v>165</v>
      </c>
      <c r="G38" s="278">
        <v>1</v>
      </c>
      <c r="H38" s="120" t="s">
        <v>262</v>
      </c>
      <c r="I38" s="120" t="s">
        <v>125</v>
      </c>
      <c r="J38" s="120"/>
      <c r="K38" s="120"/>
      <c r="L38" s="116"/>
      <c r="M38" s="116"/>
      <c r="N38" s="79"/>
      <c r="O38" s="78"/>
      <c r="P38" s="78"/>
      <c r="Q38" s="139"/>
      <c r="R38" s="73"/>
      <c r="S38" s="8"/>
      <c r="T38" s="8"/>
      <c r="U38" s="8"/>
      <c r="V38" s="8"/>
      <c r="W38" s="8"/>
    </row>
    <row r="39" spans="1:23" s="74" customFormat="1">
      <c r="A39" s="721" t="s">
        <v>242</v>
      </c>
      <c r="B39" s="722"/>
      <c r="C39" s="722"/>
      <c r="D39" s="722"/>
      <c r="E39" s="722"/>
      <c r="F39" s="722"/>
      <c r="G39" s="722"/>
      <c r="H39" s="722"/>
      <c r="I39" s="722"/>
      <c r="J39" s="722"/>
      <c r="K39" s="722"/>
      <c r="L39" s="722"/>
      <c r="M39" s="722"/>
      <c r="N39" s="722"/>
      <c r="O39" s="722"/>
      <c r="P39" s="722"/>
      <c r="Q39" s="723"/>
      <c r="R39" s="73"/>
      <c r="S39" s="8"/>
      <c r="T39" s="8"/>
      <c r="U39" s="8"/>
      <c r="V39" s="8"/>
      <c r="W39" s="8"/>
    </row>
    <row r="40" spans="1:23" s="74" customFormat="1" ht="105.75" customHeight="1">
      <c r="A40" s="720" t="s">
        <v>162</v>
      </c>
      <c r="B40" s="720"/>
      <c r="C40" s="720"/>
      <c r="D40" s="250"/>
      <c r="E40" s="120" t="s">
        <v>261</v>
      </c>
      <c r="F40" s="364" t="s">
        <v>166</v>
      </c>
      <c r="G40" s="278">
        <v>1</v>
      </c>
      <c r="H40" s="120" t="s">
        <v>262</v>
      </c>
      <c r="I40" s="120" t="s">
        <v>125</v>
      </c>
      <c r="J40" s="120"/>
      <c r="K40" s="120"/>
      <c r="L40" s="116"/>
      <c r="M40" s="116"/>
      <c r="N40" s="79"/>
      <c r="O40" s="78"/>
      <c r="P40" s="78"/>
      <c r="Q40" s="139"/>
      <c r="R40" s="73"/>
      <c r="S40" s="8"/>
      <c r="T40" s="8"/>
      <c r="U40" s="8"/>
      <c r="V40" s="8"/>
      <c r="W40" s="8"/>
    </row>
    <row r="41" spans="1:23" s="74" customFormat="1" ht="105.75" customHeight="1">
      <c r="A41" s="720" t="s">
        <v>167</v>
      </c>
      <c r="B41" s="720"/>
      <c r="C41" s="720"/>
      <c r="D41" s="250"/>
      <c r="E41" s="120" t="s">
        <v>261</v>
      </c>
      <c r="F41" s="364" t="s">
        <v>168</v>
      </c>
      <c r="G41" s="278">
        <v>1</v>
      </c>
      <c r="H41" s="120" t="s">
        <v>262</v>
      </c>
      <c r="I41" s="120" t="s">
        <v>125</v>
      </c>
      <c r="J41" s="120"/>
      <c r="K41" s="120"/>
      <c r="L41" s="116"/>
      <c r="M41" s="116"/>
      <c r="N41" s="79"/>
      <c r="O41" s="78"/>
      <c r="P41" s="78"/>
      <c r="Q41" s="139"/>
      <c r="R41" s="73"/>
      <c r="S41" s="8"/>
      <c r="T41" s="8"/>
      <c r="U41" s="8"/>
      <c r="V41" s="8"/>
      <c r="W41" s="8"/>
    </row>
    <row r="42" spans="1:23" s="74" customFormat="1">
      <c r="A42" s="721" t="s">
        <v>243</v>
      </c>
      <c r="B42" s="722"/>
      <c r="C42" s="722"/>
      <c r="D42" s="722"/>
      <c r="E42" s="722"/>
      <c r="F42" s="722"/>
      <c r="G42" s="722"/>
      <c r="H42" s="722"/>
      <c r="I42" s="722"/>
      <c r="J42" s="722"/>
      <c r="K42" s="722"/>
      <c r="L42" s="722"/>
      <c r="M42" s="722"/>
      <c r="N42" s="722"/>
      <c r="O42" s="722"/>
      <c r="P42" s="722"/>
      <c r="Q42" s="723"/>
      <c r="R42" s="73"/>
      <c r="S42" s="8"/>
      <c r="T42" s="8"/>
      <c r="U42" s="8"/>
      <c r="V42" s="8"/>
      <c r="W42" s="8"/>
    </row>
    <row r="43" spans="1:23" s="71" customFormat="1" ht="121.5" customHeight="1">
      <c r="A43" s="720" t="s">
        <v>169</v>
      </c>
      <c r="B43" s="720"/>
      <c r="C43" s="720"/>
      <c r="D43" s="250" t="s">
        <v>170</v>
      </c>
      <c r="E43" s="250" t="s">
        <v>171</v>
      </c>
      <c r="F43" s="364" t="s">
        <v>172</v>
      </c>
      <c r="G43" s="278">
        <v>1</v>
      </c>
      <c r="H43" s="745" t="s">
        <v>173</v>
      </c>
      <c r="I43" s="746"/>
      <c r="J43" s="746"/>
      <c r="K43" s="746"/>
      <c r="L43" s="116"/>
      <c r="M43" s="116"/>
      <c r="N43" s="79"/>
      <c r="O43" s="78"/>
      <c r="P43" s="78"/>
      <c r="Q43" s="139"/>
    </row>
    <row r="44" spans="1:23" s="71" customFormat="1" ht="121.5" customHeight="1">
      <c r="A44" s="720" t="s">
        <v>174</v>
      </c>
      <c r="B44" s="720"/>
      <c r="C44" s="720"/>
      <c r="D44" s="250" t="s">
        <v>175</v>
      </c>
      <c r="E44" s="250" t="s">
        <v>176</v>
      </c>
      <c r="F44" s="364" t="s">
        <v>177</v>
      </c>
      <c r="G44" s="278">
        <v>1</v>
      </c>
      <c r="H44" s="745" t="s">
        <v>173</v>
      </c>
      <c r="I44" s="746"/>
      <c r="J44" s="746"/>
      <c r="K44" s="746"/>
      <c r="L44" s="116"/>
      <c r="M44" s="116"/>
      <c r="N44" s="79"/>
      <c r="O44" s="78"/>
      <c r="P44" s="78"/>
      <c r="Q44" s="139"/>
    </row>
    <row r="45" spans="1:23" s="71" customFormat="1" ht="121.5" customHeight="1">
      <c r="A45" s="736" t="s">
        <v>244</v>
      </c>
      <c r="B45" s="720"/>
      <c r="C45" s="720"/>
      <c r="D45" s="250" t="s">
        <v>178</v>
      </c>
      <c r="E45" s="250" t="s">
        <v>176</v>
      </c>
      <c r="F45" s="364" t="s">
        <v>177</v>
      </c>
      <c r="G45" s="278">
        <v>1</v>
      </c>
      <c r="H45" s="745" t="s">
        <v>173</v>
      </c>
      <c r="I45" s="746"/>
      <c r="J45" s="746"/>
      <c r="K45" s="746"/>
      <c r="L45" s="116"/>
      <c r="M45" s="116"/>
      <c r="N45" s="79"/>
      <c r="O45" s="78"/>
      <c r="P45" s="78"/>
      <c r="Q45" s="139"/>
    </row>
    <row r="46" spans="1:23" s="71" customFormat="1" ht="84.75" customHeight="1">
      <c r="A46" s="720" t="s">
        <v>179</v>
      </c>
      <c r="B46" s="720"/>
      <c r="C46" s="720"/>
      <c r="D46" s="250" t="s">
        <v>180</v>
      </c>
      <c r="E46" s="250" t="s">
        <v>176</v>
      </c>
      <c r="F46" s="364" t="s">
        <v>172</v>
      </c>
      <c r="G46" s="278">
        <v>1</v>
      </c>
      <c r="H46" s="745" t="s">
        <v>181</v>
      </c>
      <c r="I46" s="746"/>
      <c r="J46" s="746"/>
      <c r="K46" s="746"/>
      <c r="L46" s="116"/>
      <c r="M46" s="116"/>
      <c r="N46" s="79"/>
      <c r="O46" s="78"/>
      <c r="P46" s="78"/>
      <c r="Q46" s="139"/>
    </row>
    <row r="47" spans="1:23" s="74" customFormat="1">
      <c r="A47" s="403" t="s">
        <v>245</v>
      </c>
      <c r="B47" s="404"/>
      <c r="C47" s="405"/>
      <c r="D47" s="406"/>
      <c r="E47" s="407"/>
      <c r="F47" s="408"/>
      <c r="G47" s="405"/>
      <c r="H47" s="421"/>
      <c r="I47" s="421"/>
      <c r="J47" s="409"/>
      <c r="K47" s="409"/>
      <c r="L47" s="382"/>
      <c r="M47" s="382"/>
      <c r="N47" s="410"/>
      <c r="O47" s="382"/>
      <c r="P47" s="382"/>
      <c r="Q47" s="411"/>
      <c r="R47" s="73"/>
      <c r="S47" s="8"/>
      <c r="T47" s="8"/>
      <c r="U47" s="8"/>
      <c r="V47" s="8"/>
      <c r="W47" s="8"/>
    </row>
    <row r="48" spans="1:23" s="71" customFormat="1" ht="100.5" customHeight="1">
      <c r="A48" s="736" t="s">
        <v>182</v>
      </c>
      <c r="B48" s="720"/>
      <c r="C48" s="720"/>
      <c r="D48" s="250" t="s">
        <v>183</v>
      </c>
      <c r="E48" s="250" t="s">
        <v>176</v>
      </c>
      <c r="F48" s="364" t="s">
        <v>177</v>
      </c>
      <c r="G48" s="278">
        <v>1</v>
      </c>
      <c r="H48" s="745" t="s">
        <v>173</v>
      </c>
      <c r="I48" s="746"/>
      <c r="J48" s="746"/>
      <c r="K48" s="746"/>
      <c r="L48" s="116"/>
      <c r="M48" s="116"/>
      <c r="N48" s="79"/>
      <c r="O48" s="78"/>
      <c r="P48" s="78"/>
      <c r="Q48" s="139"/>
    </row>
    <row r="49" spans="1:17" s="71" customFormat="1" ht="121.5" customHeight="1">
      <c r="A49" s="741" t="s">
        <v>244</v>
      </c>
      <c r="B49" s="739"/>
      <c r="C49" s="740"/>
      <c r="D49" s="250" t="s">
        <v>178</v>
      </c>
      <c r="E49" s="250" t="s">
        <v>176</v>
      </c>
      <c r="F49" s="364" t="s">
        <v>177</v>
      </c>
      <c r="G49" s="278">
        <v>1</v>
      </c>
      <c r="H49" s="745" t="s">
        <v>173</v>
      </c>
      <c r="I49" s="746"/>
      <c r="J49" s="746"/>
      <c r="K49" s="746"/>
      <c r="L49" s="116"/>
      <c r="M49" s="116"/>
      <c r="N49" s="79"/>
      <c r="O49" s="78"/>
      <c r="P49" s="78"/>
      <c r="Q49" s="139"/>
    </row>
    <row r="50" spans="1:17" s="71" customFormat="1" ht="105" customHeight="1">
      <c r="A50" s="738" t="s">
        <v>179</v>
      </c>
      <c r="B50" s="739"/>
      <c r="C50" s="740"/>
      <c r="D50" s="250" t="s">
        <v>180</v>
      </c>
      <c r="E50" s="250" t="s">
        <v>176</v>
      </c>
      <c r="F50" s="364" t="s">
        <v>172</v>
      </c>
      <c r="G50" s="278">
        <v>1</v>
      </c>
      <c r="H50" s="745" t="s">
        <v>173</v>
      </c>
      <c r="I50" s="746"/>
      <c r="J50" s="746"/>
      <c r="K50" s="746"/>
      <c r="L50" s="116"/>
      <c r="M50" s="116"/>
      <c r="N50" s="79"/>
      <c r="O50" s="78"/>
      <c r="P50" s="78"/>
      <c r="Q50" s="139"/>
    </row>
    <row r="51" spans="1:17" s="71" customFormat="1" ht="49.15" customHeight="1">
      <c r="A51" s="721" t="s">
        <v>52</v>
      </c>
      <c r="B51" s="722"/>
      <c r="C51" s="722"/>
      <c r="D51" s="722"/>
      <c r="E51" s="722"/>
      <c r="F51" s="722"/>
      <c r="G51" s="722"/>
      <c r="H51" s="722"/>
      <c r="I51" s="722"/>
      <c r="J51" s="722"/>
      <c r="K51" s="722"/>
      <c r="L51" s="722"/>
      <c r="M51" s="722"/>
      <c r="N51" s="722"/>
      <c r="O51" s="722"/>
      <c r="P51" s="722"/>
      <c r="Q51" s="723"/>
    </row>
    <row r="52" spans="1:17" s="71" customFormat="1" ht="153" customHeight="1">
      <c r="A52" s="738" t="s">
        <v>187</v>
      </c>
      <c r="B52" s="739"/>
      <c r="C52" s="740"/>
      <c r="D52" s="250" t="s">
        <v>188</v>
      </c>
      <c r="E52" s="250" t="s">
        <v>171</v>
      </c>
      <c r="F52" s="364" t="s">
        <v>189</v>
      </c>
      <c r="G52" s="301">
        <v>1</v>
      </c>
      <c r="H52" s="737" t="s">
        <v>173</v>
      </c>
      <c r="I52" s="737"/>
      <c r="J52" s="737"/>
      <c r="K52" s="737"/>
      <c r="L52" s="116"/>
      <c r="M52" s="116"/>
      <c r="N52" s="79" t="s">
        <v>53</v>
      </c>
      <c r="O52" s="78"/>
      <c r="P52" s="78"/>
      <c r="Q52" s="139"/>
    </row>
    <row r="53" spans="1:17" s="71" customFormat="1" ht="173.25" customHeight="1">
      <c r="A53" s="742" t="s">
        <v>324</v>
      </c>
      <c r="B53" s="743"/>
      <c r="C53" s="744"/>
      <c r="D53" s="575" t="s">
        <v>368</v>
      </c>
      <c r="E53" s="473" t="s">
        <v>171</v>
      </c>
      <c r="F53" s="574"/>
      <c r="G53" s="109">
        <v>1</v>
      </c>
      <c r="H53" s="745" t="s">
        <v>173</v>
      </c>
      <c r="I53" s="746"/>
      <c r="J53" s="746"/>
      <c r="K53" s="747"/>
      <c r="L53" s="116"/>
      <c r="M53" s="79"/>
      <c r="N53" s="78"/>
      <c r="O53" s="78"/>
    </row>
    <row r="54" spans="1:17" s="71" customFormat="1" ht="167.25" customHeight="1">
      <c r="A54" s="720" t="s">
        <v>56</v>
      </c>
      <c r="B54" s="720"/>
      <c r="C54" s="720"/>
      <c r="D54" s="570" t="s">
        <v>319</v>
      </c>
      <c r="E54" s="250" t="s">
        <v>171</v>
      </c>
      <c r="F54" s="364" t="s">
        <v>184</v>
      </c>
      <c r="G54" s="278">
        <v>1</v>
      </c>
      <c r="H54" s="737" t="s">
        <v>173</v>
      </c>
      <c r="I54" s="737"/>
      <c r="J54" s="737"/>
      <c r="K54" s="737"/>
      <c r="L54" s="116"/>
      <c r="M54" s="116"/>
      <c r="N54" s="79"/>
      <c r="O54" s="78"/>
      <c r="P54" s="78"/>
      <c r="Q54" s="139"/>
    </row>
    <row r="55" spans="1:17" s="71" customFormat="1" ht="151.5" customHeight="1">
      <c r="A55" s="736" t="s">
        <v>185</v>
      </c>
      <c r="B55" s="720"/>
      <c r="C55" s="720"/>
      <c r="D55" s="571" t="s">
        <v>320</v>
      </c>
      <c r="E55" s="250" t="s">
        <v>171</v>
      </c>
      <c r="F55" s="364" t="s">
        <v>186</v>
      </c>
      <c r="G55" s="278">
        <v>1</v>
      </c>
      <c r="H55" s="737" t="s">
        <v>173</v>
      </c>
      <c r="I55" s="737"/>
      <c r="J55" s="737"/>
      <c r="K55" s="737"/>
      <c r="L55" s="160"/>
      <c r="M55" s="160"/>
      <c r="N55" s="152"/>
      <c r="O55" s="159" t="s">
        <v>53</v>
      </c>
      <c r="P55" s="159"/>
      <c r="Q55" s="158"/>
    </row>
    <row r="56" spans="1:17" s="71" customFormat="1" ht="142.9" customHeight="1">
      <c r="A56" s="771" t="s">
        <v>254</v>
      </c>
      <c r="B56" s="771"/>
      <c r="C56" s="772"/>
      <c r="D56" s="472" t="s">
        <v>255</v>
      </c>
      <c r="E56" s="473" t="s">
        <v>171</v>
      </c>
      <c r="F56" s="474"/>
      <c r="G56" s="119">
        <v>1</v>
      </c>
      <c r="H56" s="773" t="s">
        <v>173</v>
      </c>
      <c r="I56" s="774"/>
      <c r="J56" s="774"/>
      <c r="K56" s="774"/>
      <c r="L56" s="178"/>
      <c r="M56" s="178" t="s">
        <v>53</v>
      </c>
      <c r="N56" s="179"/>
      <c r="O56" s="180"/>
      <c r="P56" s="180"/>
      <c r="Q56" s="181"/>
    </row>
    <row r="57" spans="1:17" s="71" customFormat="1" ht="98.45" customHeight="1">
      <c r="A57" s="720" t="s">
        <v>57</v>
      </c>
      <c r="B57" s="720"/>
      <c r="C57" s="720"/>
      <c r="D57" s="250"/>
      <c r="E57" s="250" t="s">
        <v>55</v>
      </c>
      <c r="F57" s="364"/>
      <c r="G57" s="278">
        <v>2</v>
      </c>
      <c r="H57" s="737" t="s">
        <v>173</v>
      </c>
      <c r="I57" s="737"/>
      <c r="J57" s="737"/>
      <c r="K57" s="737"/>
      <c r="L57" s="116"/>
      <c r="M57" s="116"/>
      <c r="N57" s="79"/>
      <c r="O57" s="78"/>
      <c r="P57" s="78"/>
      <c r="Q57" s="139"/>
    </row>
    <row r="58" spans="1:17" s="71" customFormat="1" ht="96.6" customHeight="1">
      <c r="A58" s="720" t="s">
        <v>58</v>
      </c>
      <c r="B58" s="720"/>
      <c r="C58" s="720"/>
      <c r="D58" s="250"/>
      <c r="E58" s="250" t="s">
        <v>55</v>
      </c>
      <c r="F58" s="364"/>
      <c r="G58" s="278">
        <v>1</v>
      </c>
      <c r="H58" s="737" t="s">
        <v>173</v>
      </c>
      <c r="I58" s="737"/>
      <c r="J58" s="737"/>
      <c r="K58" s="737"/>
      <c r="L58" s="116"/>
      <c r="M58" s="116"/>
      <c r="N58" s="79"/>
      <c r="O58" s="78" t="s">
        <v>53</v>
      </c>
      <c r="P58" s="78"/>
      <c r="Q58" s="139"/>
    </row>
    <row r="59" spans="1:17" s="71" customFormat="1" ht="98.45" customHeight="1">
      <c r="A59" s="762"/>
      <c r="B59" s="763"/>
      <c r="C59" s="764"/>
      <c r="D59" s="250"/>
      <c r="E59" s="250" t="s">
        <v>55</v>
      </c>
      <c r="F59" s="364"/>
      <c r="G59" s="278">
        <v>1</v>
      </c>
      <c r="H59" s="737" t="s">
        <v>173</v>
      </c>
      <c r="I59" s="737"/>
      <c r="J59" s="737"/>
      <c r="K59" s="737"/>
      <c r="L59" s="116"/>
      <c r="M59" s="116"/>
      <c r="N59" s="79"/>
      <c r="O59" s="78"/>
      <c r="P59" s="78"/>
      <c r="Q59" s="139"/>
    </row>
    <row r="60" spans="1:17">
      <c r="A60" s="71"/>
      <c r="B60" s="71"/>
      <c r="C60" s="71"/>
      <c r="D60" s="412"/>
      <c r="E60" s="413"/>
      <c r="F60" s="414"/>
      <c r="G60" s="71"/>
      <c r="H60" s="422"/>
      <c r="I60" s="422"/>
      <c r="J60" s="415"/>
      <c r="K60" s="415"/>
      <c r="L60" s="71"/>
      <c r="M60" s="71"/>
      <c r="N60" s="71"/>
      <c r="O60" s="71"/>
      <c r="P60" s="71"/>
      <c r="Q60" s="71"/>
    </row>
    <row r="61" spans="1:17">
      <c r="F61" s="399"/>
      <c r="G61" s="74"/>
      <c r="L61" s="74"/>
      <c r="M61" s="74"/>
      <c r="N61" s="74"/>
      <c r="O61" s="74"/>
      <c r="P61" s="74"/>
      <c r="Q61" s="74"/>
    </row>
    <row r="62" spans="1:17">
      <c r="F62" s="399"/>
      <c r="G62" s="74"/>
      <c r="L62" s="74"/>
      <c r="M62" s="74"/>
      <c r="N62" s="74"/>
      <c r="O62" s="74"/>
      <c r="P62" s="74"/>
      <c r="Q62" s="74"/>
    </row>
    <row r="63" spans="1:17">
      <c r="F63" s="399"/>
      <c r="G63" s="74"/>
      <c r="L63" s="74"/>
      <c r="M63" s="74"/>
      <c r="N63" s="74"/>
      <c r="O63" s="74"/>
      <c r="P63" s="74"/>
      <c r="Q63" s="74"/>
    </row>
  </sheetData>
  <mergeCells count="77">
    <mergeCell ref="B2:K2"/>
    <mergeCell ref="B3:K3"/>
    <mergeCell ref="A44:C44"/>
    <mergeCell ref="A45:C45"/>
    <mergeCell ref="A42:Q42"/>
    <mergeCell ref="A22:C22"/>
    <mergeCell ref="A32:C32"/>
    <mergeCell ref="A17:C17"/>
    <mergeCell ref="H45:K45"/>
    <mergeCell ref="L9:Q9"/>
    <mergeCell ref="H58:K58"/>
    <mergeCell ref="A57:C57"/>
    <mergeCell ref="H57:K57"/>
    <mergeCell ref="A43:C43"/>
    <mergeCell ref="H50:K50"/>
    <mergeCell ref="H54:K54"/>
    <mergeCell ref="H43:K43"/>
    <mergeCell ref="H46:K46"/>
    <mergeCell ref="A56:C56"/>
    <mergeCell ref="H56:K56"/>
    <mergeCell ref="A59:C59"/>
    <mergeCell ref="A51:Q51"/>
    <mergeCell ref="A18:C18"/>
    <mergeCell ref="A20:C20"/>
    <mergeCell ref="A21:C21"/>
    <mergeCell ref="A25:C25"/>
    <mergeCell ref="A29:C29"/>
    <mergeCell ref="A30:Q30"/>
    <mergeCell ref="A33:C33"/>
    <mergeCell ref="A34:C34"/>
    <mergeCell ref="U14:W14"/>
    <mergeCell ref="U31:W31"/>
    <mergeCell ref="A24:C24"/>
    <mergeCell ref="A28:C28"/>
    <mergeCell ref="A27:C27"/>
    <mergeCell ref="A50:C50"/>
    <mergeCell ref="H49:K49"/>
    <mergeCell ref="A48:C48"/>
    <mergeCell ref="H48:K48"/>
    <mergeCell ref="A40:C40"/>
    <mergeCell ref="A46:C46"/>
    <mergeCell ref="H44:K44"/>
    <mergeCell ref="H59:K59"/>
    <mergeCell ref="C1:K1"/>
    <mergeCell ref="F8:G8"/>
    <mergeCell ref="F6:G6"/>
    <mergeCell ref="F7:G7"/>
    <mergeCell ref="A23:C23"/>
    <mergeCell ref="A16:C16"/>
    <mergeCell ref="A58:C58"/>
    <mergeCell ref="A55:C55"/>
    <mergeCell ref="H55:K55"/>
    <mergeCell ref="A52:C52"/>
    <mergeCell ref="H52:K52"/>
    <mergeCell ref="A49:C49"/>
    <mergeCell ref="A53:C53"/>
    <mergeCell ref="H53:K53"/>
    <mergeCell ref="A54:C54"/>
    <mergeCell ref="O4:Q4"/>
    <mergeCell ref="A35:C35"/>
    <mergeCell ref="A26:C26"/>
    <mergeCell ref="A6:D6"/>
    <mergeCell ref="A7:D7"/>
    <mergeCell ref="F11:G11"/>
    <mergeCell ref="A12:D12"/>
    <mergeCell ref="A15:C15"/>
    <mergeCell ref="A8:D8"/>
    <mergeCell ref="A10:D10"/>
    <mergeCell ref="A11:D11"/>
    <mergeCell ref="A19:C19"/>
    <mergeCell ref="A41:C41"/>
    <mergeCell ref="A36:Q36"/>
    <mergeCell ref="A38:C38"/>
    <mergeCell ref="F12:G12"/>
    <mergeCell ref="A13:Q13"/>
    <mergeCell ref="A39:Q39"/>
    <mergeCell ref="A37:C37"/>
  </mergeCells>
  <phoneticPr fontId="26" type="noConversion"/>
  <printOptions horizontalCentered="1"/>
  <pageMargins left="0.23622047244094491" right="0.23622047244094491" top="0" bottom="0" header="0.31496062992125984" footer="0.31496062992125984"/>
  <pageSetup paperSize="9" scale="57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12"/>
  <sheetViews>
    <sheetView showGridLines="0" view="pageBreakPreview" topLeftCell="D10" zoomScale="90" zoomScaleNormal="85" zoomScaleSheetLayoutView="90" workbookViewId="0">
      <selection activeCell="A10" sqref="A10:IV10"/>
    </sheetView>
  </sheetViews>
  <sheetFormatPr defaultColWidth="12" defaultRowHeight="11.2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>
      <c r="A1" s="23"/>
      <c r="B1" s="20"/>
      <c r="C1" s="20"/>
      <c r="D1" s="19"/>
      <c r="E1" s="63" t="s">
        <v>14</v>
      </c>
      <c r="F1" s="20"/>
      <c r="G1" s="20"/>
      <c r="H1" s="20"/>
      <c r="I1" s="20"/>
      <c r="J1" s="22" t="str">
        <f>'TECHNICAL SHEET GARMENT'!J1</f>
        <v>WINTER 2018/19</v>
      </c>
      <c r="K1" s="20"/>
      <c r="L1" s="21"/>
    </row>
    <row r="2" spans="1:12" s="3" customFormat="1" ht="19.5">
      <c r="A2" s="108" t="str">
        <f>'TECHNICAL SHEET GARMENT'!A2</f>
        <v>LFV11440</v>
      </c>
      <c r="B2" s="795" t="str">
        <f>+'TECHNICAL SHEET GARMENT'!B2:I2</f>
        <v>ROCKLAND 3IN1 LOFT PARKA</v>
      </c>
      <c r="C2" s="795"/>
      <c r="D2" s="795"/>
      <c r="E2" s="795"/>
      <c r="F2" s="795"/>
      <c r="G2" s="795"/>
      <c r="H2" s="795"/>
      <c r="I2" s="795"/>
      <c r="J2" s="65" t="s">
        <v>2</v>
      </c>
      <c r="K2" s="66" t="str">
        <f>'TECHNICAL SHEET GARMENT'!K2</f>
        <v>V1</v>
      </c>
      <c r="L2" s="67"/>
    </row>
    <row r="3" spans="1:12" s="2" customFormat="1" ht="16.5">
      <c r="A3" s="289" t="str">
        <f>'TECHNICAL SHEET GARMENT'!A3</f>
        <v>FABRIC:</v>
      </c>
      <c r="B3" s="87" t="str">
        <f>+'DETAILS OUTER JKT 1'!B3:H3</f>
        <v>PFM0025U87 3L / FLYING TEX</v>
      </c>
      <c r="C3" s="87"/>
      <c r="D3" s="87"/>
      <c r="E3" s="55"/>
      <c r="F3" s="55"/>
      <c r="G3" s="55"/>
      <c r="H3" s="55"/>
      <c r="I3" s="55"/>
      <c r="J3" s="55" t="s">
        <v>13</v>
      </c>
      <c r="K3" s="55"/>
      <c r="L3" s="90" t="str">
        <f>'TECHNICAL SHEET GARMENT'!L3</f>
        <v>MARJORIE</v>
      </c>
    </row>
    <row r="4" spans="1:12" s="2" customFormat="1" ht="17.25" thickBot="1">
      <c r="A4" s="107" t="s">
        <v>1</v>
      </c>
      <c r="B4" s="42">
        <f ca="1">'TECHNICAL SHEET GARMENT'!B4</f>
        <v>43833</v>
      </c>
      <c r="C4" s="57"/>
      <c r="D4" s="57"/>
      <c r="E4" s="57"/>
      <c r="F4" s="57"/>
      <c r="G4" s="57"/>
      <c r="H4" s="57"/>
      <c r="I4" s="57"/>
      <c r="J4" s="68" t="str">
        <f>'TECHNICAL SHEET GARMENT'!J4</f>
        <v xml:space="preserve">SUPPLIER : </v>
      </c>
      <c r="K4" s="57"/>
      <c r="L4" s="226" t="s">
        <v>112</v>
      </c>
    </row>
    <row r="5" spans="1:12" s="2" customFormat="1" ht="37.5" thickBot="1">
      <c r="A5" s="800" t="s">
        <v>391</v>
      </c>
      <c r="B5" s="801"/>
      <c r="C5" s="801"/>
      <c r="D5" s="801"/>
      <c r="E5" s="801"/>
      <c r="F5" s="801"/>
      <c r="G5" s="801"/>
      <c r="H5" s="798"/>
      <c r="I5" s="798"/>
      <c r="J5" s="798"/>
      <c r="K5" s="798"/>
      <c r="L5" s="799"/>
    </row>
    <row r="6" spans="1:12" s="2" customFormat="1" ht="18.600000000000001" customHeight="1" thickBot="1">
      <c r="A6" s="804" t="s">
        <v>12</v>
      </c>
      <c r="B6" s="805"/>
      <c r="C6" s="805"/>
      <c r="D6" s="805"/>
      <c r="E6" s="805"/>
      <c r="F6" s="805"/>
      <c r="G6" s="806"/>
      <c r="H6" s="143"/>
      <c r="I6" s="141" t="s">
        <v>5</v>
      </c>
      <c r="J6" s="142"/>
      <c r="K6" s="143"/>
      <c r="L6" s="144"/>
    </row>
    <row r="7" spans="1:12" s="1" customFormat="1" ht="186" customHeight="1" thickBot="1">
      <c r="A7" s="802" t="s">
        <v>162</v>
      </c>
      <c r="B7" s="802"/>
      <c r="C7" s="802"/>
      <c r="D7" s="802"/>
      <c r="E7" s="802"/>
      <c r="F7" s="802"/>
      <c r="G7" s="803"/>
      <c r="H7" s="785" t="s">
        <v>190</v>
      </c>
      <c r="I7" s="786"/>
      <c r="J7" s="786"/>
      <c r="K7" s="786"/>
      <c r="L7" s="787"/>
    </row>
    <row r="8" spans="1:12" s="1" customFormat="1" ht="173.25" customHeight="1" thickBot="1">
      <c r="A8" s="788" t="s">
        <v>164</v>
      </c>
      <c r="B8" s="789"/>
      <c r="C8" s="789"/>
      <c r="D8" s="789"/>
      <c r="E8" s="789"/>
      <c r="F8" s="789"/>
      <c r="G8" s="790"/>
      <c r="H8" s="785" t="s">
        <v>191</v>
      </c>
      <c r="I8" s="786"/>
      <c r="J8" s="786"/>
      <c r="K8" s="786"/>
      <c r="L8" s="787"/>
    </row>
    <row r="9" spans="1:12" s="1" customFormat="1" ht="109.5" customHeight="1" thickBot="1">
      <c r="A9" s="791" t="s">
        <v>193</v>
      </c>
      <c r="B9" s="792"/>
      <c r="C9" s="792"/>
      <c r="D9" s="238"/>
      <c r="E9" s="238"/>
      <c r="F9" s="238"/>
      <c r="G9" s="239"/>
      <c r="H9" s="785" t="s">
        <v>192</v>
      </c>
      <c r="I9" s="807"/>
      <c r="J9" s="807"/>
      <c r="K9" s="807"/>
      <c r="L9" s="808"/>
    </row>
    <row r="10" spans="1:12" s="2" customFormat="1" ht="37.5" thickBot="1">
      <c r="A10" s="796" t="s">
        <v>390</v>
      </c>
      <c r="B10" s="797"/>
      <c r="C10" s="797"/>
      <c r="D10" s="797"/>
      <c r="E10" s="797"/>
      <c r="F10" s="797"/>
      <c r="G10" s="797"/>
      <c r="H10" s="798"/>
      <c r="I10" s="798"/>
      <c r="J10" s="798"/>
      <c r="K10" s="798"/>
      <c r="L10" s="799"/>
    </row>
    <row r="11" spans="1:12" s="1" customFormat="1" ht="183.75" customHeight="1" thickBot="1">
      <c r="A11" s="791" t="s">
        <v>194</v>
      </c>
      <c r="B11" s="793"/>
      <c r="C11" s="793"/>
      <c r="D11" s="793"/>
      <c r="E11" s="793"/>
      <c r="F11" s="793"/>
      <c r="G11" s="794"/>
      <c r="H11" s="785" t="s">
        <v>195</v>
      </c>
      <c r="I11" s="786"/>
      <c r="J11" s="786"/>
      <c r="K11" s="786"/>
      <c r="L11" s="787"/>
    </row>
    <row r="12" spans="1:12" s="1" customFormat="1" ht="141" customHeight="1" thickBot="1">
      <c r="A12" s="791" t="s">
        <v>196</v>
      </c>
      <c r="B12" s="793"/>
      <c r="C12" s="793"/>
      <c r="D12" s="793"/>
      <c r="E12" s="793"/>
      <c r="F12" s="793"/>
      <c r="G12" s="794"/>
      <c r="H12" s="785" t="s">
        <v>191</v>
      </c>
      <c r="I12" s="786"/>
      <c r="J12" s="786"/>
      <c r="K12" s="786"/>
      <c r="L12" s="787"/>
    </row>
  </sheetData>
  <mergeCells count="14">
    <mergeCell ref="B2:I2"/>
    <mergeCell ref="A10:L10"/>
    <mergeCell ref="A11:G11"/>
    <mergeCell ref="H11:L11"/>
    <mergeCell ref="A5:L5"/>
    <mergeCell ref="A7:G7"/>
    <mergeCell ref="A6:G6"/>
    <mergeCell ref="H9:L9"/>
    <mergeCell ref="H7:L7"/>
    <mergeCell ref="A8:G8"/>
    <mergeCell ref="H8:L8"/>
    <mergeCell ref="A9:C9"/>
    <mergeCell ref="A12:G12"/>
    <mergeCell ref="H12:L12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58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2"/>
  <sheetViews>
    <sheetView showGridLines="0" tabSelected="1" view="pageBreakPreview" topLeftCell="A31" zoomScale="70" zoomScaleNormal="85" zoomScaleSheetLayoutView="70" workbookViewId="0">
      <selection activeCell="G20" sqref="G20"/>
    </sheetView>
  </sheetViews>
  <sheetFormatPr defaultColWidth="12" defaultRowHeight="11.25"/>
  <cols>
    <col min="1" max="1" width="4.6640625" style="80" customWidth="1"/>
    <col min="2" max="2" width="14.1640625" style="80" customWidth="1"/>
    <col min="3" max="3" width="36.5" style="80" customWidth="1"/>
    <col min="4" max="4" width="12" style="80"/>
    <col min="5" max="5" width="19.33203125" style="80" customWidth="1"/>
    <col min="6" max="6" width="36.6640625" style="80" bestFit="1" customWidth="1"/>
    <col min="7" max="7" width="21" style="80" customWidth="1"/>
    <col min="8" max="13" width="15.83203125" style="80" customWidth="1"/>
    <col min="14" max="14" width="15.83203125" style="118" customWidth="1"/>
    <col min="15" max="16" width="12.6640625" style="80" customWidth="1"/>
    <col min="17" max="16384" width="12" style="80"/>
  </cols>
  <sheetData>
    <row r="1" spans="1:15" s="84" customFormat="1" ht="28.5" thickBot="1">
      <c r="A1" s="82"/>
      <c r="B1" s="83"/>
      <c r="C1" s="83"/>
      <c r="D1" s="705" t="s">
        <v>30</v>
      </c>
      <c r="E1" s="705"/>
      <c r="F1" s="705"/>
      <c r="G1" s="705"/>
      <c r="H1" s="705"/>
      <c r="I1" s="705"/>
      <c r="J1" s="705"/>
      <c r="K1" s="705"/>
      <c r="L1" s="689" t="str">
        <f>'TECHNICAL SHEET GARMENT'!J1</f>
        <v>WINTER 2018/19</v>
      </c>
      <c r="M1" s="689"/>
      <c r="N1" s="689"/>
      <c r="O1" s="690"/>
    </row>
    <row r="2" spans="1:15" s="3" customFormat="1" ht="21.75" customHeight="1">
      <c r="A2" s="66" t="str">
        <f>'TECHNICAL SHEET GARMENT'!A2</f>
        <v>LFV11440</v>
      </c>
      <c r="B2" s="795" t="str">
        <f>+'TECHNICAL SHEET GARMENT'!B2:I2</f>
        <v>ROCKLAND 3IN1 LOFT PARKA</v>
      </c>
      <c r="C2" s="795"/>
      <c r="D2" s="795"/>
      <c r="E2" s="795"/>
      <c r="F2" s="795"/>
      <c r="G2" s="795"/>
      <c r="H2" s="795"/>
      <c r="I2" s="795"/>
      <c r="J2" s="795"/>
      <c r="K2" s="795"/>
      <c r="L2" s="65" t="s">
        <v>2</v>
      </c>
      <c r="M2" s="65"/>
      <c r="N2" s="213" t="str">
        <f>'TECHNICAL SHEET GARMENT'!K2</f>
        <v>V1</v>
      </c>
      <c r="O2" s="229"/>
    </row>
    <row r="3" spans="1:15" s="2" customFormat="1" ht="21.75" customHeight="1">
      <c r="A3" s="87" t="str">
        <f>'TECHNICAL SHEET GARMENT'!A3</f>
        <v>FABRIC:</v>
      </c>
      <c r="B3" s="697" t="str">
        <f>+'TECHNICAL SHEET GARMENT'!B3:I3</f>
        <v>PFM0025U87 3L / FLYING TEX</v>
      </c>
      <c r="C3" s="697"/>
      <c r="D3" s="697"/>
      <c r="E3" s="697"/>
      <c r="F3" s="697"/>
      <c r="G3" s="697"/>
      <c r="H3" s="697"/>
      <c r="I3" s="697"/>
      <c r="J3" s="697"/>
      <c r="K3" s="697"/>
      <c r="L3" s="55" t="s">
        <v>13</v>
      </c>
      <c r="M3" s="58"/>
      <c r="N3" s="88" t="str">
        <f>'TECHNICAL SHEET GARMENT'!L3</f>
        <v>MARJORIE</v>
      </c>
      <c r="O3" s="90"/>
    </row>
    <row r="4" spans="1:15" s="2" customFormat="1" ht="21.75" customHeight="1" thickBot="1">
      <c r="A4" s="127" t="s">
        <v>1</v>
      </c>
      <c r="B4" s="56">
        <f ca="1">'TECHNICAL SHEET GARMENT'!B4</f>
        <v>43833</v>
      </c>
      <c r="C4" s="56"/>
      <c r="D4" s="57"/>
      <c r="E4" s="57"/>
      <c r="F4" s="57"/>
      <c r="G4" s="57"/>
      <c r="H4" s="57"/>
      <c r="I4" s="57"/>
      <c r="J4" s="57"/>
      <c r="K4" s="57"/>
      <c r="L4" s="68" t="str">
        <f>'TECHNICAL SHEET GARMENT'!J4</f>
        <v xml:space="preserve">SUPPLIER : </v>
      </c>
      <c r="M4" s="59"/>
      <c r="N4" s="228" t="s">
        <v>112</v>
      </c>
      <c r="O4" s="226"/>
    </row>
    <row r="5" spans="1:15" s="84" customFormat="1" ht="8.25" customHeight="1">
      <c r="A5" s="101"/>
      <c r="B5" s="9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230"/>
    </row>
    <row r="6" spans="1:15" s="74" customFormat="1" ht="33" thickBot="1">
      <c r="A6" s="424"/>
      <c r="B6" s="323" t="s">
        <v>93</v>
      </c>
      <c r="C6" s="274"/>
      <c r="D6" s="680" t="s">
        <v>392</v>
      </c>
      <c r="E6" s="274"/>
      <c r="F6" s="274"/>
      <c r="G6" s="9"/>
      <c r="H6" s="9"/>
      <c r="I6" s="9"/>
      <c r="J6" s="9"/>
      <c r="K6" s="9"/>
      <c r="L6" s="9"/>
      <c r="M6" s="9"/>
      <c r="N6" s="9"/>
      <c r="O6" s="247"/>
    </row>
    <row r="7" spans="1:15" s="81" customFormat="1" ht="17.25" thickBot="1">
      <c r="B7" s="809" t="s">
        <v>12</v>
      </c>
      <c r="C7" s="810"/>
      <c r="D7" s="810"/>
      <c r="E7" s="810"/>
      <c r="F7" s="810"/>
      <c r="G7" s="811"/>
      <c r="H7" s="812"/>
      <c r="I7" s="813"/>
      <c r="J7" s="813"/>
      <c r="K7" s="813"/>
      <c r="L7" s="813"/>
      <c r="M7" s="813"/>
      <c r="N7" s="813"/>
      <c r="O7" s="814"/>
    </row>
    <row r="8" spans="1:15" s="81" customFormat="1" ht="16.5">
      <c r="B8" s="253" t="s">
        <v>24</v>
      </c>
      <c r="C8" s="308"/>
      <c r="D8" s="308"/>
      <c r="E8" s="308"/>
      <c r="F8" s="308"/>
      <c r="G8" s="425" t="s">
        <v>17</v>
      </c>
      <c r="H8" s="426" t="s">
        <v>103</v>
      </c>
      <c r="I8" s="426" t="s">
        <v>7</v>
      </c>
      <c r="J8" s="426" t="s">
        <v>8</v>
      </c>
      <c r="K8" s="315" t="s">
        <v>9</v>
      </c>
      <c r="L8" s="427" t="s">
        <v>10</v>
      </c>
      <c r="M8" s="344" t="s">
        <v>11</v>
      </c>
      <c r="N8" s="344" t="s">
        <v>22</v>
      </c>
      <c r="O8" s="428" t="s">
        <v>54</v>
      </c>
    </row>
    <row r="9" spans="1:15" s="81" customFormat="1" ht="16.5">
      <c r="B9" s="429" t="s">
        <v>33</v>
      </c>
      <c r="C9" s="430" t="s">
        <v>95</v>
      </c>
      <c r="D9" s="431"/>
      <c r="E9" s="431"/>
      <c r="F9" s="683" t="s">
        <v>340</v>
      </c>
      <c r="G9" s="432" t="s">
        <v>20</v>
      </c>
      <c r="H9" s="278">
        <f>K9-5.4</f>
        <v>36.6</v>
      </c>
      <c r="I9" s="278">
        <f>K9-3.6</f>
        <v>38.4</v>
      </c>
      <c r="J9" s="278">
        <f>K9-1.8</f>
        <v>40.200000000000003</v>
      </c>
      <c r="K9" s="306">
        <v>42</v>
      </c>
      <c r="L9" s="278">
        <f>K9+1.8</f>
        <v>43.8</v>
      </c>
      <c r="M9" s="278">
        <f>K9+3.6</f>
        <v>45.6</v>
      </c>
      <c r="N9" s="278">
        <f>K9+5.4</f>
        <v>47.4</v>
      </c>
      <c r="O9" s="278">
        <f>K9+7.2</f>
        <v>49.2</v>
      </c>
    </row>
    <row r="10" spans="1:15" s="81" customFormat="1" ht="16.5">
      <c r="B10" s="429" t="s">
        <v>34</v>
      </c>
      <c r="C10" s="433" t="s">
        <v>18</v>
      </c>
      <c r="D10" s="434"/>
      <c r="E10" s="434"/>
      <c r="F10" s="683" t="s">
        <v>341</v>
      </c>
      <c r="G10" s="432" t="s">
        <v>19</v>
      </c>
      <c r="H10" s="278">
        <f>K10-9</f>
        <v>50</v>
      </c>
      <c r="I10" s="278">
        <f>SUM(K10-6)</f>
        <v>53</v>
      </c>
      <c r="J10" s="278">
        <f>SUM(K10-3)</f>
        <v>56</v>
      </c>
      <c r="K10" s="306">
        <v>59</v>
      </c>
      <c r="L10" s="278">
        <f>SUM(K10+3)</f>
        <v>62</v>
      </c>
      <c r="M10" s="278">
        <f>SUM(K10+6)</f>
        <v>65</v>
      </c>
      <c r="N10" s="278">
        <f>K10+9</f>
        <v>68</v>
      </c>
      <c r="O10" s="278">
        <f>K10+12</f>
        <v>71</v>
      </c>
    </row>
    <row r="11" spans="1:15" s="81" customFormat="1" ht="16.5">
      <c r="B11" s="429" t="s">
        <v>35</v>
      </c>
      <c r="C11" s="430" t="s">
        <v>96</v>
      </c>
      <c r="D11" s="431"/>
      <c r="E11" s="431"/>
      <c r="F11" s="683" t="s">
        <v>342</v>
      </c>
      <c r="G11" s="432" t="s">
        <v>19</v>
      </c>
      <c r="H11" s="278">
        <f>K11-9</f>
        <v>48</v>
      </c>
      <c r="I11" s="278">
        <f>SUM(K11-6)</f>
        <v>51</v>
      </c>
      <c r="J11" s="278">
        <f>SUM(K11-3)</f>
        <v>54</v>
      </c>
      <c r="K11" s="306">
        <v>57</v>
      </c>
      <c r="L11" s="278">
        <f>SUM(K11+3)</f>
        <v>60</v>
      </c>
      <c r="M11" s="278">
        <f>SUM(K11+6)</f>
        <v>63</v>
      </c>
      <c r="N11" s="278">
        <f>K11+9</f>
        <v>66</v>
      </c>
      <c r="O11" s="278">
        <f>K11+12</f>
        <v>69</v>
      </c>
    </row>
    <row r="12" spans="1:15" s="81" customFormat="1" ht="16.5">
      <c r="B12" s="429" t="s">
        <v>36</v>
      </c>
      <c r="C12" s="430" t="s">
        <v>67</v>
      </c>
      <c r="D12" s="431"/>
      <c r="E12" s="431"/>
      <c r="F12" s="683" t="s">
        <v>343</v>
      </c>
      <c r="G12" s="432" t="s">
        <v>19</v>
      </c>
      <c r="H12" s="278">
        <f>K12-9</f>
        <v>48</v>
      </c>
      <c r="I12" s="278">
        <f>SUM(K12-6)</f>
        <v>51</v>
      </c>
      <c r="J12" s="278">
        <f>SUM(K12-3)</f>
        <v>54</v>
      </c>
      <c r="K12" s="306">
        <v>57</v>
      </c>
      <c r="L12" s="278">
        <f>SUM(K12+3)</f>
        <v>60</v>
      </c>
      <c r="M12" s="278">
        <f>SUM(K12+6)</f>
        <v>63</v>
      </c>
      <c r="N12" s="278">
        <f>K12+9</f>
        <v>66</v>
      </c>
      <c r="O12" s="278">
        <f>K12+12</f>
        <v>69</v>
      </c>
    </row>
    <row r="13" spans="1:15" s="81" customFormat="1" ht="16.5">
      <c r="B13" s="429" t="s">
        <v>66</v>
      </c>
      <c r="C13" s="435" t="s">
        <v>68</v>
      </c>
      <c r="D13" s="436"/>
      <c r="E13" s="436"/>
      <c r="F13" s="684" t="s">
        <v>344</v>
      </c>
      <c r="G13" s="432" t="s">
        <v>19</v>
      </c>
      <c r="H13" s="278">
        <f>K13-4</f>
        <v>76</v>
      </c>
      <c r="I13" s="278">
        <f>SUM(K13-2)</f>
        <v>78</v>
      </c>
      <c r="J13" s="278">
        <f>SUM(K13)</f>
        <v>80</v>
      </c>
      <c r="K13" s="306">
        <v>80</v>
      </c>
      <c r="L13" s="278">
        <f>SUM(K13)</f>
        <v>80</v>
      </c>
      <c r="M13" s="278">
        <f>SUM(K13+2)</f>
        <v>82</v>
      </c>
      <c r="N13" s="278">
        <f>K13+4</f>
        <v>84</v>
      </c>
      <c r="O13" s="278">
        <f>K13+6</f>
        <v>86</v>
      </c>
    </row>
    <row r="14" spans="1:15" s="81" customFormat="1" ht="16.5">
      <c r="B14" s="429" t="s">
        <v>31</v>
      </c>
      <c r="C14" s="437" t="s">
        <v>37</v>
      </c>
      <c r="D14" s="438"/>
      <c r="E14" s="438"/>
      <c r="F14" s="685" t="s">
        <v>345</v>
      </c>
      <c r="G14" s="432" t="s">
        <v>71</v>
      </c>
      <c r="H14" s="278">
        <f>K14-2.25</f>
        <v>11.25</v>
      </c>
      <c r="I14" s="278">
        <f>SUM(K14-1.5)</f>
        <v>12</v>
      </c>
      <c r="J14" s="278">
        <f>SUM(K14-0.75)</f>
        <v>12.75</v>
      </c>
      <c r="K14" s="306">
        <v>13.5</v>
      </c>
      <c r="L14" s="278">
        <f>SUM(K14+0.75)</f>
        <v>14.25</v>
      </c>
      <c r="M14" s="278">
        <f>SUM(K14+1.5)</f>
        <v>15</v>
      </c>
      <c r="N14" s="278">
        <f>K14+2.25</f>
        <v>15.75</v>
      </c>
      <c r="O14" s="278">
        <f>K14+3</f>
        <v>16.5</v>
      </c>
    </row>
    <row r="15" spans="1:15" s="81" customFormat="1" ht="16.5">
      <c r="B15" s="439" t="s">
        <v>92</v>
      </c>
      <c r="C15" s="440" t="s">
        <v>97</v>
      </c>
      <c r="D15" s="440"/>
      <c r="E15" s="440"/>
      <c r="F15" s="686" t="s">
        <v>346</v>
      </c>
      <c r="G15" s="278" t="s">
        <v>71</v>
      </c>
      <c r="H15" s="278">
        <f>K15-2.25</f>
        <v>22.75</v>
      </c>
      <c r="I15" s="278">
        <f>SUM(K15-1.5)</f>
        <v>23.5</v>
      </c>
      <c r="J15" s="278">
        <f>SUM(K15-0.75)</f>
        <v>24.25</v>
      </c>
      <c r="K15" s="306">
        <v>25</v>
      </c>
      <c r="L15" s="278">
        <f>SUM(K15+0.75)</f>
        <v>25.75</v>
      </c>
      <c r="M15" s="278">
        <f>SUM(K15+1.5)</f>
        <v>26.5</v>
      </c>
      <c r="N15" s="278">
        <f>K15+2.25</f>
        <v>27.25</v>
      </c>
      <c r="O15" s="278">
        <f>K15+3</f>
        <v>28</v>
      </c>
    </row>
    <row r="16" spans="1:15" s="81" customFormat="1" ht="16.5">
      <c r="B16" s="429" t="s">
        <v>38</v>
      </c>
      <c r="C16" s="430" t="s">
        <v>23</v>
      </c>
      <c r="D16" s="431"/>
      <c r="E16" s="431"/>
      <c r="F16" s="683" t="s">
        <v>347</v>
      </c>
      <c r="G16" s="432" t="s">
        <v>20</v>
      </c>
      <c r="H16" s="278">
        <f>K16-3</f>
        <v>20.5</v>
      </c>
      <c r="I16" s="278">
        <f>SUM(K16-2)</f>
        <v>21.5</v>
      </c>
      <c r="J16" s="278">
        <f>SUM(K16-1)</f>
        <v>22.5</v>
      </c>
      <c r="K16" s="306">
        <v>23.5</v>
      </c>
      <c r="L16" s="278">
        <f>SUM(K16+1)</f>
        <v>24.5</v>
      </c>
      <c r="M16" s="278">
        <f>SUM(K16+2)</f>
        <v>25.5</v>
      </c>
      <c r="N16" s="278">
        <f>SUM(K16+3)</f>
        <v>26.5</v>
      </c>
      <c r="O16" s="278">
        <f>K16+4</f>
        <v>27.5</v>
      </c>
    </row>
    <row r="17" spans="2:15" s="81" customFormat="1" ht="16.5">
      <c r="B17" s="429" t="s">
        <v>39</v>
      </c>
      <c r="C17" s="435" t="s">
        <v>72</v>
      </c>
      <c r="D17" s="436"/>
      <c r="E17" s="436"/>
      <c r="F17" s="684" t="s">
        <v>348</v>
      </c>
      <c r="G17" s="432" t="s">
        <v>20</v>
      </c>
      <c r="H17" s="278">
        <f>K17-2.25</f>
        <v>26.25</v>
      </c>
      <c r="I17" s="278">
        <f>SUM(K17-1.5)</f>
        <v>27</v>
      </c>
      <c r="J17" s="278">
        <f>SUM(K17-0.75)</f>
        <v>27.75</v>
      </c>
      <c r="K17" s="306">
        <v>28.5</v>
      </c>
      <c r="L17" s="278">
        <f>SUM(K17+0.75)</f>
        <v>29.25</v>
      </c>
      <c r="M17" s="278">
        <f>SUM(K17+1.5)</f>
        <v>30</v>
      </c>
      <c r="N17" s="278">
        <f>SUM(K17+2.25)</f>
        <v>30.75</v>
      </c>
      <c r="O17" s="278">
        <f>K17+3</f>
        <v>31.5</v>
      </c>
    </row>
    <row r="18" spans="2:15" s="81" customFormat="1" ht="16.5">
      <c r="B18" s="429" t="s">
        <v>40</v>
      </c>
      <c r="C18" s="435" t="s">
        <v>73</v>
      </c>
      <c r="D18" s="436"/>
      <c r="E18" s="436"/>
      <c r="F18" s="684" t="s">
        <v>349</v>
      </c>
      <c r="G18" s="432" t="s">
        <v>20</v>
      </c>
      <c r="H18" s="278">
        <f>K18-1.8</f>
        <v>12.7</v>
      </c>
      <c r="I18" s="278">
        <f>SUM(K18-1.2)</f>
        <v>13.3</v>
      </c>
      <c r="J18" s="278">
        <f>SUM(K18-0.6)</f>
        <v>13.9</v>
      </c>
      <c r="K18" s="306">
        <v>14.5</v>
      </c>
      <c r="L18" s="278">
        <f>SUM(K18+0.6)</f>
        <v>15.1</v>
      </c>
      <c r="M18" s="278">
        <f>SUM(K18+1.2)</f>
        <v>15.7</v>
      </c>
      <c r="N18" s="278">
        <f>SUM(K18+1.8)</f>
        <v>16.3</v>
      </c>
      <c r="O18" s="278">
        <f>K18+2.4</f>
        <v>16.899999999999999</v>
      </c>
    </row>
    <row r="19" spans="2:15" s="81" customFormat="1" ht="16.5">
      <c r="B19" s="429" t="s">
        <v>197</v>
      </c>
      <c r="C19" s="435" t="s">
        <v>204</v>
      </c>
      <c r="D19" s="436"/>
      <c r="E19" s="436"/>
      <c r="F19" s="684" t="s">
        <v>354</v>
      </c>
      <c r="G19" s="432" t="s">
        <v>20</v>
      </c>
      <c r="H19" s="278">
        <f>I19</f>
        <v>6</v>
      </c>
      <c r="I19" s="278">
        <f>J19</f>
        <v>6</v>
      </c>
      <c r="J19" s="278">
        <f>K19</f>
        <v>6</v>
      </c>
      <c r="K19" s="306">
        <v>6</v>
      </c>
      <c r="L19" s="278">
        <f>K19</f>
        <v>6</v>
      </c>
      <c r="M19" s="278">
        <f>L19</f>
        <v>6</v>
      </c>
      <c r="N19" s="278">
        <f>M19</f>
        <v>6</v>
      </c>
      <c r="O19" s="278">
        <f>N19</f>
        <v>6</v>
      </c>
    </row>
    <row r="20" spans="2:15" s="81" customFormat="1" ht="16.5">
      <c r="B20" s="429" t="s">
        <v>42</v>
      </c>
      <c r="C20" s="437" t="s">
        <v>43</v>
      </c>
      <c r="D20" s="438"/>
      <c r="E20" s="438"/>
      <c r="F20" s="685" t="s">
        <v>351</v>
      </c>
      <c r="G20" s="432" t="s">
        <v>19</v>
      </c>
      <c r="H20" s="278">
        <f>K20-2.4</f>
        <v>64.599999999999994</v>
      </c>
      <c r="I20" s="278">
        <f>SUM(K20-1.6)</f>
        <v>65.400000000000006</v>
      </c>
      <c r="J20" s="278">
        <f>SUM(K20-0.8)</f>
        <v>66.2</v>
      </c>
      <c r="K20" s="306">
        <v>67</v>
      </c>
      <c r="L20" s="278">
        <f>SUM(K20+0.8)</f>
        <v>67.8</v>
      </c>
      <c r="M20" s="278">
        <f>SUM(K20+1.6)</f>
        <v>68.599999999999994</v>
      </c>
      <c r="N20" s="278">
        <f>SUM(K20+2.4)</f>
        <v>69.400000000000006</v>
      </c>
      <c r="O20" s="278">
        <f>K20+3.2</f>
        <v>70.2</v>
      </c>
    </row>
    <row r="21" spans="2:15" s="81" customFormat="1" ht="16.5">
      <c r="B21" s="198" t="s">
        <v>25</v>
      </c>
      <c r="C21" s="320"/>
      <c r="D21" s="320"/>
      <c r="E21" s="320"/>
      <c r="F21" s="320"/>
      <c r="G21" s="441"/>
      <c r="H21" s="442"/>
      <c r="I21" s="442"/>
      <c r="J21" s="442"/>
      <c r="K21" s="443"/>
      <c r="L21" s="442"/>
      <c r="M21" s="444"/>
      <c r="N21" s="445"/>
      <c r="O21" s="446"/>
    </row>
    <row r="22" spans="2:15" s="81" customFormat="1" ht="16.5">
      <c r="B22" s="439" t="s">
        <v>44</v>
      </c>
      <c r="C22" s="435" t="s">
        <v>98</v>
      </c>
      <c r="D22" s="436"/>
      <c r="E22" s="436"/>
      <c r="F22" s="684" t="s">
        <v>352</v>
      </c>
      <c r="G22" s="278" t="s">
        <v>20</v>
      </c>
      <c r="H22" s="278">
        <f>K22-5.4</f>
        <v>38.6</v>
      </c>
      <c r="I22" s="278">
        <f>K22-3.6</f>
        <v>40.4</v>
      </c>
      <c r="J22" s="278">
        <f>K22-1.8</f>
        <v>42.2</v>
      </c>
      <c r="K22" s="306">
        <v>44</v>
      </c>
      <c r="L22" s="278">
        <f>K22+1.8</f>
        <v>45.8</v>
      </c>
      <c r="M22" s="278">
        <f>K22+3.6</f>
        <v>47.6</v>
      </c>
      <c r="N22" s="278">
        <f>K22+5.4</f>
        <v>49.4</v>
      </c>
      <c r="O22" s="278">
        <f>K22+7.2</f>
        <v>51.2</v>
      </c>
    </row>
    <row r="23" spans="2:15" s="81" customFormat="1" ht="16.5">
      <c r="B23" s="439" t="s">
        <v>8</v>
      </c>
      <c r="C23" s="435" t="s">
        <v>21</v>
      </c>
      <c r="D23" s="436"/>
      <c r="E23" s="436"/>
      <c r="F23" s="684" t="s">
        <v>353</v>
      </c>
      <c r="G23" s="278" t="s">
        <v>19</v>
      </c>
      <c r="H23" s="278">
        <f>K23-4</f>
        <v>76</v>
      </c>
      <c r="I23" s="278">
        <f>SUM(K23-2)</f>
        <v>78</v>
      </c>
      <c r="J23" s="278">
        <f>SUM(K23)</f>
        <v>80</v>
      </c>
      <c r="K23" s="306">
        <v>80</v>
      </c>
      <c r="L23" s="278">
        <f>SUM(K23)</f>
        <v>80</v>
      </c>
      <c r="M23" s="278">
        <f>SUM(K23+2)</f>
        <v>82</v>
      </c>
      <c r="N23" s="278">
        <f>K23+4</f>
        <v>84</v>
      </c>
      <c r="O23" s="278">
        <f>K23+6</f>
        <v>86</v>
      </c>
    </row>
    <row r="24" spans="2:15" s="81" customFormat="1" ht="16.5">
      <c r="B24" s="439" t="s">
        <v>75</v>
      </c>
      <c r="C24" s="675" t="s">
        <v>76</v>
      </c>
      <c r="D24" s="676"/>
      <c r="E24" s="676"/>
      <c r="F24" s="684" t="s">
        <v>355</v>
      </c>
      <c r="G24" s="278" t="s">
        <v>20</v>
      </c>
      <c r="H24" s="278">
        <f>K24-2</f>
        <v>13</v>
      </c>
      <c r="I24" s="278">
        <f>SUM(K24-1)</f>
        <v>14</v>
      </c>
      <c r="J24" s="278">
        <f>SUM(K24)</f>
        <v>15</v>
      </c>
      <c r="K24" s="306">
        <v>15</v>
      </c>
      <c r="L24" s="278">
        <f>SUM(K24)</f>
        <v>15</v>
      </c>
      <c r="M24" s="278">
        <f>SUM(K24+1)</f>
        <v>16</v>
      </c>
      <c r="N24" s="278">
        <f>SUM(K24+2)</f>
        <v>17</v>
      </c>
      <c r="O24" s="278">
        <f>K24+3</f>
        <v>18</v>
      </c>
    </row>
    <row r="25" spans="2:15" s="81" customFormat="1" ht="16.5">
      <c r="B25" s="316" t="s">
        <v>26</v>
      </c>
      <c r="C25" s="320"/>
      <c r="D25" s="320"/>
      <c r="E25" s="320"/>
      <c r="F25" s="320"/>
      <c r="G25" s="441"/>
      <c r="H25" s="442"/>
      <c r="I25" s="442"/>
      <c r="J25" s="442"/>
      <c r="K25" s="447"/>
      <c r="L25" s="442"/>
      <c r="M25" s="444"/>
      <c r="N25" s="445"/>
      <c r="O25" s="446"/>
    </row>
    <row r="26" spans="2:15" s="81" customFormat="1" ht="16.5">
      <c r="B26" s="429" t="s">
        <v>62</v>
      </c>
      <c r="C26" s="435" t="s">
        <v>63</v>
      </c>
      <c r="D26" s="436"/>
      <c r="E26" s="436"/>
      <c r="F26" s="684" t="s">
        <v>332</v>
      </c>
      <c r="G26" s="432" t="s">
        <v>19</v>
      </c>
      <c r="H26" s="278">
        <f>K26-1.8</f>
        <v>19.7</v>
      </c>
      <c r="I26" s="278">
        <f>SUM(K26-1.2)</f>
        <v>20.3</v>
      </c>
      <c r="J26" s="278">
        <f>SUM(K26-0.6)</f>
        <v>20.9</v>
      </c>
      <c r="K26" s="306">
        <v>21.5</v>
      </c>
      <c r="L26" s="278">
        <f>SUM(K26+0.6)</f>
        <v>22.1</v>
      </c>
      <c r="M26" s="278">
        <f>SUM(K26+1.2)</f>
        <v>22.7</v>
      </c>
      <c r="N26" s="278">
        <f>K26+1.8</f>
        <v>23.3</v>
      </c>
      <c r="O26" s="278">
        <f>K26+2.4</f>
        <v>23.9</v>
      </c>
    </row>
    <row r="27" spans="2:15" s="81" customFormat="1" ht="16.5">
      <c r="B27" s="429" t="s">
        <v>64</v>
      </c>
      <c r="C27" s="435" t="s">
        <v>65</v>
      </c>
      <c r="D27" s="436"/>
      <c r="E27" s="436"/>
      <c r="F27" s="684" t="s">
        <v>333</v>
      </c>
      <c r="G27" s="432" t="s">
        <v>19</v>
      </c>
      <c r="H27" s="278">
        <f>K27-0.9</f>
        <v>10.1</v>
      </c>
      <c r="I27" s="278">
        <f>SUM(K27-0.6)</f>
        <v>10.4</v>
      </c>
      <c r="J27" s="278">
        <f>SUM(K27-0.3)</f>
        <v>10.7</v>
      </c>
      <c r="K27" s="306">
        <v>11</v>
      </c>
      <c r="L27" s="278">
        <f>SUM(K27+0.3)</f>
        <v>11.3</v>
      </c>
      <c r="M27" s="278">
        <f>SUM(K27+0.6)</f>
        <v>11.6</v>
      </c>
      <c r="N27" s="278">
        <f>K27+0.9</f>
        <v>11.9</v>
      </c>
      <c r="O27" s="278">
        <f>K27+1.2</f>
        <v>12.2</v>
      </c>
    </row>
    <row r="28" spans="2:15" s="81" customFormat="1" ht="16.5">
      <c r="B28" s="429" t="s">
        <v>45</v>
      </c>
      <c r="C28" s="435" t="s">
        <v>91</v>
      </c>
      <c r="D28" s="436"/>
      <c r="E28" s="436"/>
      <c r="F28" s="684" t="s">
        <v>334</v>
      </c>
      <c r="G28" s="432" t="s">
        <v>19</v>
      </c>
      <c r="H28" s="278">
        <f>K28-4.5</f>
        <v>52.5</v>
      </c>
      <c r="I28" s="278">
        <f>SUM(K28-3)</f>
        <v>54</v>
      </c>
      <c r="J28" s="278">
        <f>SUM(K28-1.5)</f>
        <v>55.5</v>
      </c>
      <c r="K28" s="306">
        <v>57</v>
      </c>
      <c r="L28" s="278">
        <f>SUM(K28+1.5)</f>
        <v>58.5</v>
      </c>
      <c r="M28" s="278">
        <f>SUM(K28+3)</f>
        <v>60</v>
      </c>
      <c r="N28" s="278">
        <f>SUM(K28+4.5)</f>
        <v>61.5</v>
      </c>
      <c r="O28" s="278">
        <f>K28+6</f>
        <v>63</v>
      </c>
    </row>
    <row r="29" spans="2:15" s="81" customFormat="1" ht="16.5">
      <c r="B29" s="429" t="s">
        <v>46</v>
      </c>
      <c r="C29" s="435" t="s">
        <v>47</v>
      </c>
      <c r="D29" s="436"/>
      <c r="E29" s="436"/>
      <c r="F29" s="684" t="s">
        <v>335</v>
      </c>
      <c r="G29" s="432" t="s">
        <v>19</v>
      </c>
      <c r="H29" s="278">
        <f>K29-4.5</f>
        <v>52.5</v>
      </c>
      <c r="I29" s="278">
        <f>SUM(K29-3)</f>
        <v>54</v>
      </c>
      <c r="J29" s="278">
        <f>SUM(K29-1.5)</f>
        <v>55.5</v>
      </c>
      <c r="K29" s="306">
        <v>57</v>
      </c>
      <c r="L29" s="278">
        <f>SUM(K29+1.5)</f>
        <v>58.5</v>
      </c>
      <c r="M29" s="278">
        <f>SUM(K29+3)</f>
        <v>60</v>
      </c>
      <c r="N29" s="278">
        <f>SUM(K29+4.5)</f>
        <v>61.5</v>
      </c>
      <c r="O29" s="278">
        <f>K29+6</f>
        <v>63</v>
      </c>
    </row>
    <row r="30" spans="2:15" s="81" customFormat="1" ht="16.5">
      <c r="B30" s="429" t="s">
        <v>48</v>
      </c>
      <c r="C30" s="435" t="s">
        <v>99</v>
      </c>
      <c r="D30" s="436"/>
      <c r="E30" s="436"/>
      <c r="F30" s="684" t="s">
        <v>336</v>
      </c>
      <c r="G30" s="432" t="s">
        <v>20</v>
      </c>
      <c r="H30" s="278">
        <f t="shared" ref="H30:J31" si="0">I30</f>
        <v>9</v>
      </c>
      <c r="I30" s="278">
        <f t="shared" si="0"/>
        <v>9</v>
      </c>
      <c r="J30" s="278">
        <f t="shared" si="0"/>
        <v>9</v>
      </c>
      <c r="K30" s="306">
        <v>9</v>
      </c>
      <c r="L30" s="278">
        <f t="shared" ref="L30:O31" si="1">K30</f>
        <v>9</v>
      </c>
      <c r="M30" s="278">
        <f t="shared" si="1"/>
        <v>9</v>
      </c>
      <c r="N30" s="278">
        <f t="shared" si="1"/>
        <v>9</v>
      </c>
      <c r="O30" s="278">
        <f t="shared" si="1"/>
        <v>9</v>
      </c>
    </row>
    <row r="31" spans="2:15" s="81" customFormat="1" ht="16.5">
      <c r="B31" s="429" t="s">
        <v>49</v>
      </c>
      <c r="C31" s="448" t="s">
        <v>32</v>
      </c>
      <c r="D31" s="448"/>
      <c r="E31" s="448"/>
      <c r="F31" s="687" t="s">
        <v>337</v>
      </c>
      <c r="G31" s="432" t="s">
        <v>20</v>
      </c>
      <c r="H31" s="278">
        <f t="shared" si="0"/>
        <v>9</v>
      </c>
      <c r="I31" s="278">
        <f t="shared" si="0"/>
        <v>9</v>
      </c>
      <c r="J31" s="278">
        <f t="shared" si="0"/>
        <v>9</v>
      </c>
      <c r="K31" s="306">
        <v>9</v>
      </c>
      <c r="L31" s="278">
        <f t="shared" si="1"/>
        <v>9</v>
      </c>
      <c r="M31" s="278">
        <f t="shared" si="1"/>
        <v>9</v>
      </c>
      <c r="N31" s="278">
        <f t="shared" si="1"/>
        <v>9</v>
      </c>
      <c r="O31" s="278">
        <f t="shared" si="1"/>
        <v>9</v>
      </c>
    </row>
    <row r="32" spans="2:15" s="81" customFormat="1" ht="16.5">
      <c r="B32" s="319" t="s">
        <v>28</v>
      </c>
      <c r="C32" s="320"/>
      <c r="D32" s="320"/>
      <c r="E32" s="320"/>
      <c r="F32" s="320"/>
      <c r="G32" s="441"/>
      <c r="H32" s="442"/>
      <c r="I32" s="442"/>
      <c r="J32" s="442"/>
      <c r="K32" s="447"/>
      <c r="L32" s="442"/>
      <c r="M32" s="444"/>
      <c r="N32" s="445"/>
      <c r="O32" s="446"/>
    </row>
    <row r="33" spans="1:15" s="81" customFormat="1" ht="16.5">
      <c r="B33" s="429" t="s">
        <v>50</v>
      </c>
      <c r="C33" s="430" t="s">
        <v>27</v>
      </c>
      <c r="D33" s="431"/>
      <c r="E33" s="431"/>
      <c r="F33" s="683" t="s">
        <v>356</v>
      </c>
      <c r="G33" s="432" t="s">
        <v>19</v>
      </c>
      <c r="H33" s="278">
        <f>K33-1.8</f>
        <v>48.2</v>
      </c>
      <c r="I33" s="278">
        <f>SUM(K33-1.2)</f>
        <v>48.8</v>
      </c>
      <c r="J33" s="278">
        <f>SUM(K33-0.6)</f>
        <v>49.4</v>
      </c>
      <c r="K33" s="306">
        <v>50</v>
      </c>
      <c r="L33" s="278">
        <f>SUM(K33+0.6)</f>
        <v>50.6</v>
      </c>
      <c r="M33" s="278">
        <f>SUM(K33+1.2)</f>
        <v>51.2</v>
      </c>
      <c r="N33" s="278">
        <f>K33+1.8</f>
        <v>51.8</v>
      </c>
      <c r="O33" s="278">
        <f>K33+2.4</f>
        <v>52.4</v>
      </c>
    </row>
    <row r="34" spans="1:15" s="81" customFormat="1" ht="16.5">
      <c r="B34" s="429" t="s">
        <v>51</v>
      </c>
      <c r="C34" s="430" t="s">
        <v>85</v>
      </c>
      <c r="D34" s="431"/>
      <c r="E34" s="431"/>
      <c r="F34" s="683" t="s">
        <v>357</v>
      </c>
      <c r="G34" s="432" t="s">
        <v>20</v>
      </c>
      <c r="H34" s="278">
        <f>K34-2.1</f>
        <v>23.9</v>
      </c>
      <c r="I34" s="278">
        <f>SUM(K34-1.4)</f>
        <v>24.6</v>
      </c>
      <c r="J34" s="278">
        <f>SUM(K34-0.7)</f>
        <v>25.3</v>
      </c>
      <c r="K34" s="306">
        <v>26</v>
      </c>
      <c r="L34" s="278">
        <f>SUM(K34+0.7)</f>
        <v>26.7</v>
      </c>
      <c r="M34" s="278">
        <f>SUM(K34+1.4)</f>
        <v>27.4</v>
      </c>
      <c r="N34" s="278">
        <f>K34+2.1</f>
        <v>28.1</v>
      </c>
      <c r="O34" s="278">
        <f>K34+2.7</f>
        <v>28.7</v>
      </c>
    </row>
    <row r="35" spans="1:15" s="81" customFormat="1" ht="16.5">
      <c r="B35" s="429" t="s">
        <v>89</v>
      </c>
      <c r="C35" s="430" t="s">
        <v>90</v>
      </c>
      <c r="D35" s="431"/>
      <c r="E35" s="431"/>
      <c r="F35" s="683" t="s">
        <v>358</v>
      </c>
      <c r="G35" s="432" t="s">
        <v>20</v>
      </c>
      <c r="H35" s="278">
        <f t="shared" ref="H35:I37" si="2">SUM(J35)</f>
        <v>34</v>
      </c>
      <c r="I35" s="278">
        <f t="shared" si="2"/>
        <v>34</v>
      </c>
      <c r="J35" s="278">
        <f>SUM(K35)</f>
        <v>34</v>
      </c>
      <c r="K35" s="306">
        <v>34</v>
      </c>
      <c r="L35" s="278">
        <f>SUM(K35+0.45)</f>
        <v>34.450000000000003</v>
      </c>
      <c r="M35" s="278">
        <f>SUM(K35+0.9)</f>
        <v>34.9</v>
      </c>
      <c r="N35" s="278">
        <f>K35+1.35</f>
        <v>35.35</v>
      </c>
      <c r="O35" s="278">
        <f>K35+1.8</f>
        <v>35.799999999999997</v>
      </c>
    </row>
    <row r="36" spans="1:15" s="81" customFormat="1" ht="16.5">
      <c r="B36" s="429" t="s">
        <v>77</v>
      </c>
      <c r="C36" s="430" t="s">
        <v>78</v>
      </c>
      <c r="D36" s="431"/>
      <c r="E36" s="431"/>
      <c r="F36" s="683" t="s">
        <v>359</v>
      </c>
      <c r="G36" s="432" t="s">
        <v>20</v>
      </c>
      <c r="H36" s="278">
        <f t="shared" si="2"/>
        <v>35.5</v>
      </c>
      <c r="I36" s="278">
        <f t="shared" si="2"/>
        <v>35.5</v>
      </c>
      <c r="J36" s="278">
        <f>SUM(K36)</f>
        <v>35.5</v>
      </c>
      <c r="K36" s="306">
        <v>35.5</v>
      </c>
      <c r="L36" s="278">
        <f>SUM(K36+0.45)</f>
        <v>35.950000000000003</v>
      </c>
      <c r="M36" s="278">
        <f>SUM(K36+0.9)</f>
        <v>36.4</v>
      </c>
      <c r="N36" s="278">
        <f>K36+1.35</f>
        <v>36.85</v>
      </c>
      <c r="O36" s="278">
        <f>K36+1.8</f>
        <v>37.299999999999997</v>
      </c>
    </row>
    <row r="37" spans="1:15" s="81" customFormat="1" ht="16.5">
      <c r="B37" s="429" t="s">
        <v>100</v>
      </c>
      <c r="C37" s="435" t="s">
        <v>101</v>
      </c>
      <c r="D37" s="436"/>
      <c r="E37" s="436"/>
      <c r="F37" s="684" t="s">
        <v>360</v>
      </c>
      <c r="G37" s="432" t="s">
        <v>20</v>
      </c>
      <c r="H37" s="278">
        <f t="shared" si="2"/>
        <v>8</v>
      </c>
      <c r="I37" s="278">
        <f t="shared" si="2"/>
        <v>8</v>
      </c>
      <c r="J37" s="278">
        <f>SUM(K37)</f>
        <v>8</v>
      </c>
      <c r="K37" s="306">
        <v>8</v>
      </c>
      <c r="L37" s="278">
        <f>SUM(K37)</f>
        <v>8</v>
      </c>
      <c r="M37" s="278">
        <f>SUM(K37)</f>
        <v>8</v>
      </c>
      <c r="N37" s="278">
        <f>SUM(L37)</f>
        <v>8</v>
      </c>
      <c r="O37" s="278">
        <f>SUM(M37)</f>
        <v>8</v>
      </c>
    </row>
    <row r="38" spans="1:15" s="81" customFormat="1" ht="16.5">
      <c r="B38" s="319" t="s">
        <v>79</v>
      </c>
      <c r="C38" s="320"/>
      <c r="D38" s="320"/>
      <c r="E38" s="320"/>
      <c r="F38" s="320"/>
      <c r="G38" s="441"/>
      <c r="H38" s="449"/>
      <c r="I38" s="442"/>
      <c r="J38" s="442"/>
      <c r="K38" s="447"/>
      <c r="L38" s="442"/>
      <c r="M38" s="444"/>
      <c r="N38" s="450"/>
      <c r="O38" s="451"/>
    </row>
    <row r="39" spans="1:15" s="81" customFormat="1" ht="16.5">
      <c r="B39" s="429" t="s">
        <v>208</v>
      </c>
      <c r="C39" s="435" t="s">
        <v>209</v>
      </c>
      <c r="D39" s="436"/>
      <c r="E39" s="436"/>
      <c r="F39" s="684" t="s">
        <v>361</v>
      </c>
      <c r="G39" s="432" t="s">
        <v>20</v>
      </c>
      <c r="H39" s="278">
        <f>I39</f>
        <v>5</v>
      </c>
      <c r="I39" s="278">
        <f>J39</f>
        <v>5</v>
      </c>
      <c r="J39" s="278">
        <f>K39</f>
        <v>5</v>
      </c>
      <c r="K39" s="306">
        <v>5</v>
      </c>
      <c r="L39" s="278">
        <f>K39</f>
        <v>5</v>
      </c>
      <c r="M39" s="278">
        <f>L39</f>
        <v>5</v>
      </c>
      <c r="N39" s="278">
        <f>M39</f>
        <v>5</v>
      </c>
      <c r="O39" s="278">
        <f>N39</f>
        <v>5</v>
      </c>
    </row>
    <row r="40" spans="1:15" s="81" customFormat="1" ht="16.5">
      <c r="B40" s="429" t="s">
        <v>80</v>
      </c>
      <c r="C40" s="435" t="s">
        <v>81</v>
      </c>
      <c r="D40" s="436"/>
      <c r="E40" s="436"/>
      <c r="F40" s="684" t="s">
        <v>338</v>
      </c>
      <c r="G40" s="432" t="s">
        <v>20</v>
      </c>
      <c r="H40" s="278">
        <f>K40-4</f>
        <v>76</v>
      </c>
      <c r="I40" s="278">
        <f>SUM(K40-2)</f>
        <v>78</v>
      </c>
      <c r="J40" s="278">
        <f>SUM(K40)</f>
        <v>80</v>
      </c>
      <c r="K40" s="306">
        <v>80</v>
      </c>
      <c r="L40" s="278">
        <f>SUM(K40)</f>
        <v>80</v>
      </c>
      <c r="M40" s="278">
        <f>SUM(K40+2)</f>
        <v>82</v>
      </c>
      <c r="N40" s="278">
        <f>K40+4</f>
        <v>84</v>
      </c>
      <c r="O40" s="278">
        <f>K40+6</f>
        <v>86</v>
      </c>
    </row>
    <row r="41" spans="1:15" s="81" customFormat="1" ht="16.5">
      <c r="B41" s="429" t="s">
        <v>82</v>
      </c>
      <c r="C41" s="435" t="s">
        <v>83</v>
      </c>
      <c r="D41" s="436"/>
      <c r="E41" s="436"/>
      <c r="F41" s="684" t="s">
        <v>339</v>
      </c>
      <c r="G41" s="432" t="s">
        <v>20</v>
      </c>
      <c r="H41" s="278">
        <f>K41-1</f>
        <v>17</v>
      </c>
      <c r="I41" s="278">
        <f>SUM(K41-1)</f>
        <v>17</v>
      </c>
      <c r="J41" s="278">
        <f>K41</f>
        <v>18</v>
      </c>
      <c r="K41" s="306">
        <v>18</v>
      </c>
      <c r="L41" s="278">
        <f>K41</f>
        <v>18</v>
      </c>
      <c r="M41" s="278">
        <f>SUM(K41+1)</f>
        <v>19</v>
      </c>
      <c r="N41" s="278">
        <f>SUM(K41+1)</f>
        <v>19</v>
      </c>
      <c r="O41" s="278">
        <f>K41+2</f>
        <v>20</v>
      </c>
    </row>
    <row r="42" spans="1:15" s="81" customFormat="1" ht="16.5">
      <c r="B42" s="429" t="s">
        <v>102</v>
      </c>
      <c r="C42" s="677" t="s">
        <v>84</v>
      </c>
      <c r="D42" s="452"/>
      <c r="E42" s="452"/>
      <c r="F42" s="688" t="s">
        <v>362</v>
      </c>
      <c r="G42" s="432" t="s">
        <v>20</v>
      </c>
      <c r="H42" s="278">
        <f>K42-1</f>
        <v>14</v>
      </c>
      <c r="I42" s="278">
        <f>SUM(K42-1)</f>
        <v>14</v>
      </c>
      <c r="J42" s="278">
        <f>K42</f>
        <v>15</v>
      </c>
      <c r="K42" s="306">
        <v>15</v>
      </c>
      <c r="L42" s="278">
        <f>K42</f>
        <v>15</v>
      </c>
      <c r="M42" s="278">
        <f>SUM(K42+1)</f>
        <v>16</v>
      </c>
      <c r="N42" s="278">
        <f>SUM(K42+1)</f>
        <v>16</v>
      </c>
      <c r="O42" s="278">
        <f>K42+2</f>
        <v>17</v>
      </c>
    </row>
    <row r="43" spans="1:15" s="81" customFormat="1" ht="16.5"/>
    <row r="44" spans="1:15" s="81" customFormat="1" ht="33" thickBot="1">
      <c r="A44" s="216"/>
      <c r="B44" s="678" t="s">
        <v>210</v>
      </c>
      <c r="C44" s="678"/>
      <c r="D44" s="679" t="s">
        <v>393</v>
      </c>
      <c r="E44" s="678"/>
      <c r="F44" s="678"/>
      <c r="G44" s="453"/>
      <c r="H44" s="453"/>
      <c r="I44" s="15"/>
      <c r="J44" s="15"/>
      <c r="K44" s="15"/>
      <c r="L44" s="15"/>
      <c r="M44" s="15"/>
      <c r="N44" s="15"/>
      <c r="O44" s="15"/>
    </row>
    <row r="45" spans="1:15" s="81" customFormat="1" ht="17.25" thickBot="1">
      <c r="B45" s="809" t="s">
        <v>12</v>
      </c>
      <c r="C45" s="810"/>
      <c r="D45" s="810"/>
      <c r="E45" s="810"/>
      <c r="F45" s="810"/>
      <c r="G45" s="811"/>
      <c r="H45" s="812"/>
      <c r="I45" s="813"/>
      <c r="J45" s="813"/>
      <c r="K45" s="813"/>
      <c r="L45" s="813"/>
      <c r="M45" s="813"/>
      <c r="N45" s="813"/>
      <c r="O45" s="814"/>
    </row>
    <row r="46" spans="1:15" s="81" customFormat="1" ht="16.5">
      <c r="B46" s="253" t="s">
        <v>109</v>
      </c>
      <c r="C46" s="308"/>
      <c r="D46" s="308"/>
      <c r="E46" s="308"/>
      <c r="F46" s="308"/>
      <c r="G46" s="425" t="s">
        <v>17</v>
      </c>
      <c r="H46" s="426" t="s">
        <v>103</v>
      </c>
      <c r="I46" s="426" t="s">
        <v>7</v>
      </c>
      <c r="J46" s="426" t="s">
        <v>8</v>
      </c>
      <c r="K46" s="315" t="s">
        <v>9</v>
      </c>
      <c r="L46" s="427" t="s">
        <v>10</v>
      </c>
      <c r="M46" s="344" t="s">
        <v>11</v>
      </c>
      <c r="N46" s="344" t="s">
        <v>22</v>
      </c>
      <c r="O46" s="428" t="s">
        <v>54</v>
      </c>
    </row>
    <row r="47" spans="1:15" s="81" customFormat="1" ht="16.5">
      <c r="B47" s="429" t="s">
        <v>33</v>
      </c>
      <c r="C47" s="454" t="s">
        <v>95</v>
      </c>
      <c r="D47" s="455"/>
      <c r="E47" s="455"/>
      <c r="F47" s="681" t="s">
        <v>340</v>
      </c>
      <c r="G47" s="432" t="s">
        <v>20</v>
      </c>
      <c r="H47" s="278">
        <f>K47-5.4</f>
        <v>36.6</v>
      </c>
      <c r="I47" s="278">
        <f>K47-3.6</f>
        <v>38.4</v>
      </c>
      <c r="J47" s="278">
        <f>K47-1.8</f>
        <v>40.200000000000003</v>
      </c>
      <c r="K47" s="306">
        <v>42</v>
      </c>
      <c r="L47" s="278">
        <f>K47+1.8</f>
        <v>43.8</v>
      </c>
      <c r="M47" s="278">
        <f>K47+3.6</f>
        <v>45.6</v>
      </c>
      <c r="N47" s="278">
        <f>K47+5.4</f>
        <v>47.4</v>
      </c>
      <c r="O47" s="278">
        <f>K47+7.2</f>
        <v>49.2</v>
      </c>
    </row>
    <row r="48" spans="1:15" s="81" customFormat="1" ht="16.5">
      <c r="B48" s="429" t="s">
        <v>34</v>
      </c>
      <c r="C48" s="454" t="s">
        <v>18</v>
      </c>
      <c r="D48" s="455"/>
      <c r="E48" s="455"/>
      <c r="F48" s="681" t="s">
        <v>341</v>
      </c>
      <c r="G48" s="432" t="s">
        <v>19</v>
      </c>
      <c r="H48" s="278">
        <f>K48-9</f>
        <v>48</v>
      </c>
      <c r="I48" s="278">
        <f>SUM(K48-6)</f>
        <v>51</v>
      </c>
      <c r="J48" s="278">
        <f>SUM(K48-3)</f>
        <v>54</v>
      </c>
      <c r="K48" s="306">
        <v>57</v>
      </c>
      <c r="L48" s="278">
        <f>SUM(K48+3)</f>
        <v>60</v>
      </c>
      <c r="M48" s="278">
        <f>SUM(K48+6)</f>
        <v>63</v>
      </c>
      <c r="N48" s="278">
        <f>K48+9</f>
        <v>66</v>
      </c>
      <c r="O48" s="278">
        <f>K48+12</f>
        <v>69</v>
      </c>
    </row>
    <row r="49" spans="2:15" s="81" customFormat="1" ht="16.5">
      <c r="B49" s="429" t="s">
        <v>35</v>
      </c>
      <c r="C49" s="454" t="s">
        <v>96</v>
      </c>
      <c r="D49" s="455"/>
      <c r="E49" s="455"/>
      <c r="F49" s="681" t="s">
        <v>342</v>
      </c>
      <c r="G49" s="432" t="s">
        <v>19</v>
      </c>
      <c r="H49" s="278">
        <f>K49-9</f>
        <v>46</v>
      </c>
      <c r="I49" s="278">
        <f>SUM(K49-6)</f>
        <v>49</v>
      </c>
      <c r="J49" s="278">
        <f>SUM(K49-3)</f>
        <v>52</v>
      </c>
      <c r="K49" s="306">
        <v>55</v>
      </c>
      <c r="L49" s="278">
        <f>SUM(K49+3)</f>
        <v>58</v>
      </c>
      <c r="M49" s="278">
        <f>SUM(K49+6)</f>
        <v>61</v>
      </c>
      <c r="N49" s="278">
        <f>K49+9</f>
        <v>64</v>
      </c>
      <c r="O49" s="278">
        <f>K49+12</f>
        <v>67</v>
      </c>
    </row>
    <row r="50" spans="2:15" s="81" customFormat="1" ht="16.5">
      <c r="B50" s="429" t="s">
        <v>36</v>
      </c>
      <c r="C50" s="454" t="s">
        <v>67</v>
      </c>
      <c r="D50" s="455"/>
      <c r="E50" s="455"/>
      <c r="F50" s="681" t="s">
        <v>343</v>
      </c>
      <c r="G50" s="432" t="s">
        <v>19</v>
      </c>
      <c r="H50" s="278">
        <f>K50-9</f>
        <v>46</v>
      </c>
      <c r="I50" s="278">
        <f>SUM(K50-6)</f>
        <v>49</v>
      </c>
      <c r="J50" s="278">
        <f>SUM(K50-3)</f>
        <v>52</v>
      </c>
      <c r="K50" s="306">
        <v>55</v>
      </c>
      <c r="L50" s="278">
        <f>SUM(K50+3)</f>
        <v>58</v>
      </c>
      <c r="M50" s="278">
        <f>SUM(K50+6)</f>
        <v>61</v>
      </c>
      <c r="N50" s="278">
        <f>K50+9</f>
        <v>64</v>
      </c>
      <c r="O50" s="278">
        <f>K50+12</f>
        <v>67</v>
      </c>
    </row>
    <row r="51" spans="2:15" s="81" customFormat="1" ht="16.5">
      <c r="B51" s="429" t="s">
        <v>66</v>
      </c>
      <c r="C51" s="454" t="s">
        <v>68</v>
      </c>
      <c r="D51" s="455"/>
      <c r="E51" s="455"/>
      <c r="F51" s="681" t="s">
        <v>344</v>
      </c>
      <c r="G51" s="432" t="s">
        <v>19</v>
      </c>
      <c r="H51" s="278">
        <f>K51-4</f>
        <v>67</v>
      </c>
      <c r="I51" s="278">
        <f>SUM(K51-2)</f>
        <v>69</v>
      </c>
      <c r="J51" s="278">
        <f>SUM(K51)</f>
        <v>71</v>
      </c>
      <c r="K51" s="306">
        <v>71</v>
      </c>
      <c r="L51" s="278">
        <f>SUM(K51)</f>
        <v>71</v>
      </c>
      <c r="M51" s="278">
        <f>SUM(K51+2)</f>
        <v>73</v>
      </c>
      <c r="N51" s="278">
        <f>K51+4</f>
        <v>75</v>
      </c>
      <c r="O51" s="278">
        <f>K51+6</f>
        <v>77</v>
      </c>
    </row>
    <row r="52" spans="2:15" s="81" customFormat="1" ht="16.5">
      <c r="B52" s="429" t="s">
        <v>31</v>
      </c>
      <c r="C52" s="454" t="s">
        <v>37</v>
      </c>
      <c r="D52" s="455"/>
      <c r="E52" s="455"/>
      <c r="F52" s="681" t="s">
        <v>345</v>
      </c>
      <c r="G52" s="432" t="s">
        <v>71</v>
      </c>
      <c r="H52" s="278">
        <f>K52-2.25</f>
        <v>11.25</v>
      </c>
      <c r="I52" s="278">
        <f>SUM(K52-1.5)</f>
        <v>12</v>
      </c>
      <c r="J52" s="278">
        <f>SUM(K52-0.75)</f>
        <v>12.75</v>
      </c>
      <c r="K52" s="306">
        <v>13.5</v>
      </c>
      <c r="L52" s="278">
        <f>SUM(K52+0.75)</f>
        <v>14.25</v>
      </c>
      <c r="M52" s="278">
        <f>SUM(K52+1.5)</f>
        <v>15</v>
      </c>
      <c r="N52" s="278">
        <f>K52+2.25</f>
        <v>15.75</v>
      </c>
      <c r="O52" s="278">
        <f>K52+3</f>
        <v>16.5</v>
      </c>
    </row>
    <row r="53" spans="2:15" s="81" customFormat="1" ht="16.5">
      <c r="B53" s="429" t="s">
        <v>92</v>
      </c>
      <c r="C53" s="454" t="s">
        <v>97</v>
      </c>
      <c r="D53" s="455"/>
      <c r="E53" s="455"/>
      <c r="F53" s="682" t="s">
        <v>346</v>
      </c>
      <c r="G53" s="432" t="s">
        <v>71</v>
      </c>
      <c r="H53" s="278">
        <f>K53-2.25</f>
        <v>22.25</v>
      </c>
      <c r="I53" s="278">
        <f>SUM(K53-1.5)</f>
        <v>23</v>
      </c>
      <c r="J53" s="278">
        <f>SUM(K53-0.75)</f>
        <v>23.75</v>
      </c>
      <c r="K53" s="306">
        <v>24.5</v>
      </c>
      <c r="L53" s="278">
        <f>SUM(K53+0.75)</f>
        <v>25.25</v>
      </c>
      <c r="M53" s="278">
        <f>SUM(K53+1.5)</f>
        <v>26</v>
      </c>
      <c r="N53" s="278">
        <f>K53+2.25</f>
        <v>26.75</v>
      </c>
      <c r="O53" s="278">
        <f>K53+3</f>
        <v>27.5</v>
      </c>
    </row>
    <row r="54" spans="2:15" s="81" customFormat="1" ht="16.5">
      <c r="B54" s="429" t="s">
        <v>38</v>
      </c>
      <c r="C54" s="456" t="s">
        <v>23</v>
      </c>
      <c r="D54" s="15"/>
      <c r="E54" s="15"/>
      <c r="F54" s="681" t="s">
        <v>347</v>
      </c>
      <c r="G54" s="432" t="s">
        <v>20</v>
      </c>
      <c r="H54" s="278">
        <f>K54-3</f>
        <v>20.5</v>
      </c>
      <c r="I54" s="278">
        <f>SUM(K54-2)</f>
        <v>21.5</v>
      </c>
      <c r="J54" s="278">
        <f>SUM(K54-1)</f>
        <v>22.5</v>
      </c>
      <c r="K54" s="306">
        <v>23.5</v>
      </c>
      <c r="L54" s="278">
        <f>SUM(K54+1)</f>
        <v>24.5</v>
      </c>
      <c r="M54" s="278">
        <f>SUM(K54+2)</f>
        <v>25.5</v>
      </c>
      <c r="N54" s="278">
        <f>SUM(K54+3)</f>
        <v>26.5</v>
      </c>
      <c r="O54" s="278">
        <f>K54+4</f>
        <v>27.5</v>
      </c>
    </row>
    <row r="55" spans="2:15" s="81" customFormat="1" ht="16.5">
      <c r="B55" s="429" t="s">
        <v>39</v>
      </c>
      <c r="C55" s="454" t="s">
        <v>72</v>
      </c>
      <c r="D55" s="455"/>
      <c r="E55" s="455"/>
      <c r="F55" s="681" t="s">
        <v>348</v>
      </c>
      <c r="G55" s="432" t="s">
        <v>20</v>
      </c>
      <c r="H55" s="278">
        <f>K55-2.25</f>
        <v>16.75</v>
      </c>
      <c r="I55" s="278">
        <f>SUM(K55-1.5)</f>
        <v>17.5</v>
      </c>
      <c r="J55" s="278">
        <f>SUM(K55-0.75)</f>
        <v>18.25</v>
      </c>
      <c r="K55" s="306">
        <v>19</v>
      </c>
      <c r="L55" s="278">
        <f>SUM(K55+0.75)</f>
        <v>19.75</v>
      </c>
      <c r="M55" s="278">
        <f>SUM(K55+1.5)</f>
        <v>20.5</v>
      </c>
      <c r="N55" s="278">
        <f>SUM(K55+2.25)</f>
        <v>21.25</v>
      </c>
      <c r="O55" s="278">
        <f>K55+3</f>
        <v>22</v>
      </c>
    </row>
    <row r="56" spans="2:15" s="81" customFormat="1" ht="16.5">
      <c r="B56" s="429" t="s">
        <v>40</v>
      </c>
      <c r="C56" s="454" t="s">
        <v>73</v>
      </c>
      <c r="D56" s="455"/>
      <c r="E56" s="455"/>
      <c r="F56" s="681" t="s">
        <v>349</v>
      </c>
      <c r="G56" s="432" t="s">
        <v>20</v>
      </c>
      <c r="H56" s="278">
        <f>K56-1.8</f>
        <v>9.1999999999999993</v>
      </c>
      <c r="I56" s="278">
        <f>SUM(K56-1.2)</f>
        <v>9.8000000000000007</v>
      </c>
      <c r="J56" s="278">
        <f>SUM(K56-0.6)</f>
        <v>10.4</v>
      </c>
      <c r="K56" s="306">
        <v>11</v>
      </c>
      <c r="L56" s="278">
        <f>SUM(K56+0.6)</f>
        <v>11.6</v>
      </c>
      <c r="M56" s="278">
        <f>SUM(K56+1.2)</f>
        <v>12.2</v>
      </c>
      <c r="N56" s="278">
        <f>SUM(K56+1.8)</f>
        <v>12.8</v>
      </c>
      <c r="O56" s="278">
        <f>K56+2.4</f>
        <v>13.4</v>
      </c>
    </row>
    <row r="57" spans="2:15" s="81" customFormat="1" ht="16.5">
      <c r="B57" s="429" t="s">
        <v>41</v>
      </c>
      <c r="C57" s="454" t="s">
        <v>74</v>
      </c>
      <c r="D57" s="455"/>
      <c r="E57" s="455"/>
      <c r="F57" s="681" t="s">
        <v>350</v>
      </c>
      <c r="G57" s="432" t="s">
        <v>20</v>
      </c>
      <c r="H57" s="278">
        <f>I57</f>
        <v>14</v>
      </c>
      <c r="I57" s="278">
        <f>J57</f>
        <v>14</v>
      </c>
      <c r="J57" s="278">
        <f>K57</f>
        <v>14</v>
      </c>
      <c r="K57" s="306">
        <v>14</v>
      </c>
      <c r="L57" s="278">
        <f>K57</f>
        <v>14</v>
      </c>
      <c r="M57" s="278">
        <f>L57</f>
        <v>14</v>
      </c>
      <c r="N57" s="278">
        <f>M57</f>
        <v>14</v>
      </c>
      <c r="O57" s="278">
        <f>N57</f>
        <v>14</v>
      </c>
    </row>
    <row r="58" spans="2:15" s="81" customFormat="1" ht="16.5">
      <c r="B58" s="457" t="s">
        <v>42</v>
      </c>
      <c r="C58" s="456" t="s">
        <v>43</v>
      </c>
      <c r="D58" s="15"/>
      <c r="E58" s="15"/>
      <c r="F58" s="682" t="s">
        <v>351</v>
      </c>
      <c r="G58" s="458" t="s">
        <v>19</v>
      </c>
      <c r="H58" s="400">
        <f>K58-2.4</f>
        <v>64.599999999999994</v>
      </c>
      <c r="I58" s="400">
        <f>SUM(K58-1.6)</f>
        <v>65.400000000000006</v>
      </c>
      <c r="J58" s="400">
        <f>SUM(K58-0.8)</f>
        <v>66.2</v>
      </c>
      <c r="K58" s="459">
        <v>67</v>
      </c>
      <c r="L58" s="400">
        <f>SUM(K58+0.8)</f>
        <v>67.8</v>
      </c>
      <c r="M58" s="400">
        <f>SUM(K58+1.6)</f>
        <v>68.599999999999994</v>
      </c>
      <c r="N58" s="400">
        <f>SUM(K58+2.4)</f>
        <v>69.400000000000006</v>
      </c>
      <c r="O58" s="400">
        <f>K58+3.2</f>
        <v>70.2</v>
      </c>
    </row>
    <row r="59" spans="2:15" s="81" customFormat="1" ht="16.5">
      <c r="B59" s="324" t="s">
        <v>110</v>
      </c>
      <c r="C59" s="317"/>
      <c r="D59" s="317"/>
      <c r="E59" s="317"/>
      <c r="F59" s="184"/>
      <c r="G59" s="460"/>
      <c r="H59" s="461"/>
      <c r="I59" s="461"/>
      <c r="J59" s="461"/>
      <c r="K59" s="462"/>
      <c r="L59" s="461"/>
      <c r="M59" s="461"/>
      <c r="N59" s="461"/>
      <c r="O59" s="463"/>
    </row>
    <row r="60" spans="2:15" s="81" customFormat="1" ht="16.5">
      <c r="B60" s="439" t="s">
        <v>44</v>
      </c>
      <c r="C60" s="454" t="s">
        <v>98</v>
      </c>
      <c r="D60" s="455"/>
      <c r="E60" s="455"/>
      <c r="F60" s="682" t="s">
        <v>352</v>
      </c>
      <c r="G60" s="278" t="s">
        <v>20</v>
      </c>
      <c r="H60" s="278">
        <f>K60-5.4</f>
        <v>39.6</v>
      </c>
      <c r="I60" s="278">
        <f>K60-3.6</f>
        <v>41.4</v>
      </c>
      <c r="J60" s="278">
        <f>K60-1.8</f>
        <v>43.2</v>
      </c>
      <c r="K60" s="306">
        <v>45</v>
      </c>
      <c r="L60" s="278">
        <f>K60+1.8</f>
        <v>46.8</v>
      </c>
      <c r="M60" s="278">
        <f>K60+3.6</f>
        <v>48.6</v>
      </c>
      <c r="N60" s="278">
        <f>K60+5.4</f>
        <v>50.4</v>
      </c>
      <c r="O60" s="278">
        <f>K60+7.2</f>
        <v>52.2</v>
      </c>
    </row>
    <row r="61" spans="2:15" s="81" customFormat="1" ht="16.5">
      <c r="B61" s="439" t="s">
        <v>8</v>
      </c>
      <c r="C61" s="454" t="s">
        <v>21</v>
      </c>
      <c r="D61" s="455"/>
      <c r="E61" s="455"/>
      <c r="F61" s="682" t="s">
        <v>353</v>
      </c>
      <c r="G61" s="278" t="s">
        <v>19</v>
      </c>
      <c r="H61" s="278">
        <f>K61-4</f>
        <v>67</v>
      </c>
      <c r="I61" s="278">
        <f>SUM(K61-2)</f>
        <v>69</v>
      </c>
      <c r="J61" s="278">
        <f>SUM(K61)</f>
        <v>71</v>
      </c>
      <c r="K61" s="306">
        <v>71</v>
      </c>
      <c r="L61" s="278">
        <f>SUM(K61)</f>
        <v>71</v>
      </c>
      <c r="M61" s="278">
        <f>SUM(K61+2)</f>
        <v>73</v>
      </c>
      <c r="N61" s="278">
        <f>K61+4</f>
        <v>75</v>
      </c>
      <c r="O61" s="278">
        <f>K61+6</f>
        <v>77</v>
      </c>
    </row>
    <row r="62" spans="2:15" s="81" customFormat="1" ht="16.5">
      <c r="B62" s="468" t="s">
        <v>26</v>
      </c>
      <c r="C62" s="469"/>
      <c r="D62" s="469"/>
      <c r="E62" s="469"/>
      <c r="F62" s="469"/>
      <c r="G62" s="469"/>
      <c r="H62" s="469"/>
      <c r="I62" s="469"/>
      <c r="J62" s="469"/>
      <c r="K62" s="469"/>
      <c r="L62" s="469"/>
      <c r="M62" s="469"/>
      <c r="N62" s="469"/>
      <c r="O62" s="470"/>
    </row>
    <row r="63" spans="2:15" s="81" customFormat="1" ht="16.5">
      <c r="B63" s="439" t="s">
        <v>62</v>
      </c>
      <c r="C63" s="454" t="s">
        <v>63</v>
      </c>
      <c r="D63" s="455"/>
      <c r="E63" s="455"/>
      <c r="F63" s="681" t="s">
        <v>332</v>
      </c>
      <c r="G63" s="278" t="s">
        <v>19</v>
      </c>
      <c r="H63" s="278">
        <f>K63-1.8</f>
        <v>18.2</v>
      </c>
      <c r="I63" s="278">
        <f>SUM(K63-1.2)</f>
        <v>18.8</v>
      </c>
      <c r="J63" s="278">
        <f>SUM(K63-0.6)</f>
        <v>19.399999999999999</v>
      </c>
      <c r="K63" s="306">
        <v>20</v>
      </c>
      <c r="L63" s="278">
        <f>SUM(K63+0.6)</f>
        <v>20.6</v>
      </c>
      <c r="M63" s="278">
        <f>SUM(K63+1.2)</f>
        <v>21.2</v>
      </c>
      <c r="N63" s="278">
        <f>K63+1.8</f>
        <v>21.8</v>
      </c>
      <c r="O63" s="278">
        <f>K63+2.4</f>
        <v>22.4</v>
      </c>
    </row>
    <row r="64" spans="2:15" s="81" customFormat="1" ht="16.5">
      <c r="B64" s="439" t="s">
        <v>64</v>
      </c>
      <c r="C64" s="454" t="s">
        <v>65</v>
      </c>
      <c r="D64" s="455"/>
      <c r="E64" s="455"/>
      <c r="F64" s="681" t="s">
        <v>333</v>
      </c>
      <c r="G64" s="278" t="s">
        <v>19</v>
      </c>
      <c r="H64" s="278">
        <f>K64-0.9</f>
        <v>7.6</v>
      </c>
      <c r="I64" s="278">
        <f>SUM(K64-0.6)</f>
        <v>7.9</v>
      </c>
      <c r="J64" s="278">
        <f>SUM(K64-0.3)</f>
        <v>8.1999999999999993</v>
      </c>
      <c r="K64" s="306">
        <v>8.5</v>
      </c>
      <c r="L64" s="278">
        <f>SUM(K64+0.3)</f>
        <v>8.8000000000000007</v>
      </c>
      <c r="M64" s="278">
        <f>SUM(K64+0.6)</f>
        <v>9.1</v>
      </c>
      <c r="N64" s="278">
        <f>K64+0.9</f>
        <v>9.4</v>
      </c>
      <c r="O64" s="278">
        <f>K64+1.2</f>
        <v>9.6999999999999993</v>
      </c>
    </row>
    <row r="65" spans="2:15" s="81" customFormat="1" ht="16.5">
      <c r="B65" s="439" t="s">
        <v>45</v>
      </c>
      <c r="C65" s="454" t="s">
        <v>91</v>
      </c>
      <c r="D65" s="455"/>
      <c r="E65" s="455"/>
      <c r="F65" s="681" t="s">
        <v>334</v>
      </c>
      <c r="G65" s="278" t="s">
        <v>19</v>
      </c>
      <c r="H65" s="278">
        <f>K65-4.5</f>
        <v>44.5</v>
      </c>
      <c r="I65" s="278">
        <f>SUM(K65-3)</f>
        <v>46</v>
      </c>
      <c r="J65" s="278">
        <f>SUM(K65-1.5)</f>
        <v>47.5</v>
      </c>
      <c r="K65" s="306">
        <v>49</v>
      </c>
      <c r="L65" s="278">
        <f>SUM(K65+1.5)</f>
        <v>50.5</v>
      </c>
      <c r="M65" s="278">
        <f>SUM(K65+3)</f>
        <v>52</v>
      </c>
      <c r="N65" s="278">
        <f>SUM(K65+4.5)</f>
        <v>53.5</v>
      </c>
      <c r="O65" s="278">
        <f>K65+6</f>
        <v>55</v>
      </c>
    </row>
    <row r="66" spans="2:15" s="81" customFormat="1" ht="16.5">
      <c r="B66" s="439" t="s">
        <v>46</v>
      </c>
      <c r="C66" s="454" t="s">
        <v>47</v>
      </c>
      <c r="D66" s="455"/>
      <c r="E66" s="455"/>
      <c r="F66" s="681" t="s">
        <v>335</v>
      </c>
      <c r="G66" s="278" t="s">
        <v>19</v>
      </c>
      <c r="H66" s="278">
        <f>K66-4.5</f>
        <v>43.5</v>
      </c>
      <c r="I66" s="278">
        <f>SUM(K66-3)</f>
        <v>45</v>
      </c>
      <c r="J66" s="278">
        <f>SUM(K66-1.5)</f>
        <v>46.5</v>
      </c>
      <c r="K66" s="306">
        <v>48</v>
      </c>
      <c r="L66" s="278">
        <f>SUM(K66+1.5)</f>
        <v>49.5</v>
      </c>
      <c r="M66" s="278">
        <f>SUM(K66+3)</f>
        <v>51</v>
      </c>
      <c r="N66" s="278">
        <f>SUM(K66+4.5)</f>
        <v>52.5</v>
      </c>
      <c r="O66" s="278">
        <f>K66+6</f>
        <v>54</v>
      </c>
    </row>
    <row r="67" spans="2:15" s="81" customFormat="1" ht="16.5">
      <c r="B67" s="439" t="s">
        <v>48</v>
      </c>
      <c r="C67" s="454" t="s">
        <v>99</v>
      </c>
      <c r="D67" s="455"/>
      <c r="E67" s="455"/>
      <c r="F67" s="681" t="s">
        <v>336</v>
      </c>
      <c r="G67" s="278" t="s">
        <v>20</v>
      </c>
      <c r="H67" s="278">
        <f t="shared" ref="H67:J68" si="3">I67</f>
        <v>7</v>
      </c>
      <c r="I67" s="278">
        <f t="shared" si="3"/>
        <v>7</v>
      </c>
      <c r="J67" s="278">
        <f t="shared" si="3"/>
        <v>7</v>
      </c>
      <c r="K67" s="306">
        <v>7</v>
      </c>
      <c r="L67" s="278">
        <f t="shared" ref="L67:O68" si="4">K67</f>
        <v>7</v>
      </c>
      <c r="M67" s="278">
        <f t="shared" si="4"/>
        <v>7</v>
      </c>
      <c r="N67" s="278">
        <f t="shared" si="4"/>
        <v>7</v>
      </c>
      <c r="O67" s="278">
        <f t="shared" si="4"/>
        <v>7</v>
      </c>
    </row>
    <row r="68" spans="2:15" s="81" customFormat="1" ht="16.5">
      <c r="B68" s="439" t="s">
        <v>49</v>
      </c>
      <c r="C68" s="15" t="s">
        <v>32</v>
      </c>
      <c r="D68" s="15"/>
      <c r="E68" s="15"/>
      <c r="F68" s="682" t="s">
        <v>337</v>
      </c>
      <c r="G68" s="278" t="s">
        <v>20</v>
      </c>
      <c r="H68" s="278">
        <f t="shared" si="3"/>
        <v>7</v>
      </c>
      <c r="I68" s="278">
        <f t="shared" si="3"/>
        <v>7</v>
      </c>
      <c r="J68" s="278">
        <f t="shared" si="3"/>
        <v>7</v>
      </c>
      <c r="K68" s="306">
        <v>7</v>
      </c>
      <c r="L68" s="278">
        <f t="shared" si="4"/>
        <v>7</v>
      </c>
      <c r="M68" s="278">
        <f t="shared" si="4"/>
        <v>7</v>
      </c>
      <c r="N68" s="278">
        <f t="shared" si="4"/>
        <v>7</v>
      </c>
      <c r="O68" s="278">
        <f t="shared" si="4"/>
        <v>7</v>
      </c>
    </row>
    <row r="69" spans="2:15" s="81" customFormat="1" ht="16.5">
      <c r="B69" s="325" t="s">
        <v>79</v>
      </c>
      <c r="C69" s="326"/>
      <c r="D69" s="326"/>
      <c r="E69" s="326"/>
      <c r="F69" s="326"/>
      <c r="G69" s="464"/>
      <c r="H69" s="464"/>
      <c r="I69" s="465"/>
      <c r="J69" s="465"/>
      <c r="K69" s="466"/>
      <c r="L69" s="465"/>
      <c r="M69" s="465"/>
      <c r="N69" s="465"/>
      <c r="O69" s="467"/>
    </row>
    <row r="70" spans="2:15" s="81" customFormat="1" ht="16.5">
      <c r="B70" s="439" t="s">
        <v>80</v>
      </c>
      <c r="C70" s="454" t="s">
        <v>81</v>
      </c>
      <c r="D70" s="455"/>
      <c r="E70" s="455"/>
      <c r="F70" s="681" t="s">
        <v>338</v>
      </c>
      <c r="G70" s="278" t="s">
        <v>20</v>
      </c>
      <c r="H70" s="278">
        <f>K70-4</f>
        <v>66</v>
      </c>
      <c r="I70" s="278">
        <f>SUM(K70-2)</f>
        <v>68</v>
      </c>
      <c r="J70" s="278">
        <f>SUM(K70)</f>
        <v>70</v>
      </c>
      <c r="K70" s="306">
        <v>70</v>
      </c>
      <c r="L70" s="278">
        <f>SUM(K70)</f>
        <v>70</v>
      </c>
      <c r="M70" s="278">
        <f>SUM(K70+2)</f>
        <v>72</v>
      </c>
      <c r="N70" s="278">
        <f>K70+4</f>
        <v>74</v>
      </c>
      <c r="O70" s="278">
        <f>K70+6</f>
        <v>76</v>
      </c>
    </row>
    <row r="71" spans="2:15" s="81" customFormat="1" ht="16.5">
      <c r="B71" s="439" t="s">
        <v>82</v>
      </c>
      <c r="C71" s="454" t="s">
        <v>83</v>
      </c>
      <c r="D71" s="455"/>
      <c r="E71" s="455"/>
      <c r="F71" s="681" t="s">
        <v>339</v>
      </c>
      <c r="G71" s="278" t="s">
        <v>20</v>
      </c>
      <c r="H71" s="278">
        <f>K71-1</f>
        <v>17</v>
      </c>
      <c r="I71" s="278">
        <f>SUM(K71-1)</f>
        <v>17</v>
      </c>
      <c r="J71" s="278">
        <f>K71</f>
        <v>18</v>
      </c>
      <c r="K71" s="306">
        <v>18</v>
      </c>
      <c r="L71" s="278">
        <f>K71</f>
        <v>18</v>
      </c>
      <c r="M71" s="278">
        <f>SUM(K71+1)</f>
        <v>19</v>
      </c>
      <c r="N71" s="278">
        <f>SUM(K71+1)</f>
        <v>19</v>
      </c>
      <c r="O71" s="278">
        <f>K71+2</f>
        <v>20</v>
      </c>
    </row>
    <row r="72" spans="2:15" customFormat="1">
      <c r="F72" s="80"/>
    </row>
  </sheetData>
  <sheetProtection formatRows="0" insertColumns="0" deleteColumns="0" deleteRows="0"/>
  <mergeCells count="8">
    <mergeCell ref="B3:K3"/>
    <mergeCell ref="B45:G45"/>
    <mergeCell ref="H45:O45"/>
    <mergeCell ref="D1:K1"/>
    <mergeCell ref="L1:O1"/>
    <mergeCell ref="B7:G7"/>
    <mergeCell ref="H7:O7"/>
    <mergeCell ref="B2:K2"/>
  </mergeCells>
  <phoneticPr fontId="26" type="noConversion"/>
  <printOptions horizontalCentered="1"/>
  <pageMargins left="0.11811023622047245" right="0.11811023622047245" top="0.35433070866141736" bottom="0.15748031496062992" header="0.11811023622047245" footer="0.11811023622047245"/>
  <pageSetup paperSize="9" scale="72" fitToHeight="0" orientation="landscape" r:id="rId1"/>
  <rowBreaks count="1" manualBreakCount="1">
    <brk id="42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topLeftCell="D4" zoomScaleNormal="85" zoomScaleSheetLayoutView="100" workbookViewId="0">
      <selection activeCell="B4" sqref="B4:C4"/>
    </sheetView>
  </sheetViews>
  <sheetFormatPr defaultColWidth="12" defaultRowHeight="11.25"/>
  <cols>
    <col min="1" max="1" width="2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>
      <c r="A1" s="23"/>
      <c r="B1" s="20"/>
      <c r="C1" s="705" t="s">
        <v>29</v>
      </c>
      <c r="D1" s="705"/>
      <c r="E1" s="705"/>
      <c r="F1" s="705"/>
      <c r="G1" s="705"/>
      <c r="H1" s="705"/>
      <c r="I1" s="705"/>
      <c r="J1" s="705"/>
      <c r="K1" s="22" t="str">
        <f>'TECHNICAL SHEET GARMENT'!J1</f>
        <v>WINTER 2018/19</v>
      </c>
      <c r="L1" s="20"/>
      <c r="M1" s="21"/>
    </row>
    <row r="2" spans="1:13" s="3" customFormat="1" ht="19.5">
      <c r="A2" s="64" t="str">
        <f>'TECHNICAL SHEET GARMENT'!A2</f>
        <v>LFV11440</v>
      </c>
      <c r="B2" s="795" t="str">
        <f>'TECHNICAL SHEET GARMENT'!B2:I2</f>
        <v>ROCKLAND 3IN1 LOFT PARKA</v>
      </c>
      <c r="C2" s="795"/>
      <c r="D2" s="795"/>
      <c r="E2" s="795"/>
      <c r="F2" s="795"/>
      <c r="G2" s="795"/>
      <c r="H2" s="795"/>
      <c r="I2" s="795"/>
      <c r="J2" s="795"/>
      <c r="K2" s="795"/>
      <c r="L2" s="92" t="s">
        <v>2</v>
      </c>
      <c r="M2" s="69" t="str">
        <f>'TECHNICAL SHEET GARMENT'!K2</f>
        <v>V1</v>
      </c>
    </row>
    <row r="3" spans="1:13" s="2" customFormat="1" ht="16.5">
      <c r="A3" s="287" t="str">
        <f>'TECHNICAL SHEET GARMENT'!A3</f>
        <v>FABRIC:</v>
      </c>
      <c r="B3" s="816" t="str">
        <f>'TECHNICAL SHEET GARMENT'!B3:I3</f>
        <v>PFM0025U87 3L / FLYING TEX</v>
      </c>
      <c r="C3" s="816"/>
      <c r="D3" s="816"/>
      <c r="E3" s="816"/>
      <c r="F3" s="816"/>
      <c r="G3" s="816"/>
      <c r="H3" s="816"/>
      <c r="I3" s="816"/>
      <c r="J3" s="816"/>
      <c r="K3" s="55" t="str">
        <f>'TECHNICAL SHEET GARMENT'!J3</f>
        <v>DEVELOPPER</v>
      </c>
      <c r="L3" s="58"/>
      <c r="M3" s="149" t="str">
        <f>'TECHNICAL SHEET GARMENT'!L3</f>
        <v>MARJORIE</v>
      </c>
    </row>
    <row r="4" spans="1:13" s="2" customFormat="1" ht="17.25" thickBot="1">
      <c r="A4" s="147" t="s">
        <v>1</v>
      </c>
      <c r="B4" s="815">
        <f ca="1">TODAY()</f>
        <v>43833</v>
      </c>
      <c r="C4" s="815"/>
      <c r="D4" s="57"/>
      <c r="E4" s="57"/>
      <c r="F4" s="57"/>
      <c r="G4" s="57"/>
      <c r="H4" s="57"/>
      <c r="I4" s="57"/>
      <c r="J4" s="57"/>
      <c r="K4" s="68" t="str">
        <f>'TECHNICAL SHEET GARMENT'!J4</f>
        <v xml:space="preserve">SUPPLIER : </v>
      </c>
      <c r="L4" s="59"/>
      <c r="M4" s="226" t="s">
        <v>112</v>
      </c>
    </row>
    <row r="5" spans="1:13" s="5" customFormat="1" ht="16.5">
      <c r="A5" s="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6"/>
    </row>
    <row r="6" spans="1:13" s="5" customFormat="1" ht="16.5">
      <c r="A6" s="4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6"/>
    </row>
    <row r="7" spans="1:13" s="5" customFormat="1" ht="16.5">
      <c r="A7" s="4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6"/>
    </row>
    <row r="8" spans="1:13" s="5" customFormat="1" ht="16.5">
      <c r="A8" s="4"/>
      <c r="B8" s="94"/>
      <c r="C8" s="94"/>
      <c r="D8" s="94"/>
      <c r="E8" s="94"/>
      <c r="F8" s="94"/>
      <c r="G8" s="94"/>
      <c r="H8" s="94"/>
      <c r="I8" s="94"/>
      <c r="J8" s="94"/>
      <c r="K8" s="94"/>
      <c r="L8" s="94"/>
      <c r="M8" s="6"/>
    </row>
    <row r="9" spans="1:13" s="5" customFormat="1">
      <c r="A9" s="4"/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6"/>
    </row>
    <row r="10" spans="1:13" s="5" customFormat="1">
      <c r="A10" s="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6"/>
    </row>
    <row r="11" spans="1:13" s="5" customFormat="1" ht="16.5">
      <c r="A11" s="4"/>
      <c r="B11" s="10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6"/>
    </row>
    <row r="12" spans="1:13" s="5" customFormat="1" ht="16.5">
      <c r="A12" s="4"/>
      <c r="B12" s="8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6"/>
    </row>
    <row r="13" spans="1:13" s="5" customFormat="1">
      <c r="A13" s="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6"/>
    </row>
    <row r="14" spans="1:13" s="5" customFormat="1">
      <c r="A14" s="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6"/>
    </row>
    <row r="15" spans="1:13" s="5" customFormat="1">
      <c r="A15" s="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6"/>
    </row>
    <row r="16" spans="1:13" s="5" customFormat="1">
      <c r="A16" s="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6"/>
    </row>
    <row r="17" spans="1:13" s="5" customFormat="1">
      <c r="A17" s="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6"/>
    </row>
    <row r="18" spans="1:13" s="5" customFormat="1">
      <c r="A18" s="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6"/>
    </row>
    <row r="19" spans="1:13" s="5" customFormat="1">
      <c r="A19" s="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6"/>
    </row>
    <row r="20" spans="1:13" s="5" customFormat="1">
      <c r="A20" s="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6"/>
    </row>
    <row r="21" spans="1:13" s="5" customFormat="1" ht="16.5">
      <c r="A21" s="4"/>
      <c r="B21" s="10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6"/>
    </row>
    <row r="22" spans="1:13" s="5" customFormat="1" ht="16.5">
      <c r="A22" s="4"/>
      <c r="B22" s="8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6"/>
    </row>
    <row r="23" spans="1:13" s="5" customFormat="1">
      <c r="A23" s="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6"/>
    </row>
    <row r="24" spans="1:13" s="5" customFormat="1">
      <c r="A24" s="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6"/>
    </row>
    <row r="25" spans="1:13" s="5" customFormat="1">
      <c r="A25" s="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6"/>
    </row>
    <row r="26" spans="1:13" s="5" customFormat="1">
      <c r="A26" s="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6"/>
    </row>
    <row r="27" spans="1:13" s="5" customFormat="1">
      <c r="A27" s="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6"/>
    </row>
    <row r="28" spans="1:13" s="5" customFormat="1">
      <c r="A28" s="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6"/>
    </row>
    <row r="29" spans="1:13" s="5" customFormat="1">
      <c r="A29" s="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6"/>
    </row>
    <row r="30" spans="1:13" s="5" customFormat="1">
      <c r="A30" s="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6"/>
    </row>
    <row r="31" spans="1:13" s="5" customFormat="1">
      <c r="A31" s="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6"/>
    </row>
    <row r="32" spans="1:13" s="5" customFormat="1">
      <c r="A32" s="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6"/>
    </row>
    <row r="33" spans="1:13" s="12" customFormat="1">
      <c r="A33" s="95"/>
      <c r="M33" s="96"/>
    </row>
    <row r="34" spans="1:13">
      <c r="A34" s="95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96"/>
    </row>
    <row r="35" spans="1:13">
      <c r="A35" s="95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96"/>
    </row>
    <row r="36" spans="1:13">
      <c r="A36" s="95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96"/>
    </row>
    <row r="37" spans="1:13">
      <c r="A37" s="95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96"/>
    </row>
    <row r="38" spans="1:13">
      <c r="A38" s="95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96"/>
    </row>
    <row r="39" spans="1:13">
      <c r="A39" s="95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96"/>
    </row>
    <row r="40" spans="1:13">
      <c r="A40" s="95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96"/>
    </row>
    <row r="41" spans="1:13">
      <c r="A41" s="95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96"/>
    </row>
    <row r="42" spans="1:13">
      <c r="A42" s="95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96"/>
    </row>
    <row r="43" spans="1:13">
      <c r="A43" s="95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96"/>
    </row>
    <row r="44" spans="1:13" ht="12" thickBot="1">
      <c r="A44" s="97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9"/>
    </row>
  </sheetData>
  <mergeCells count="4">
    <mergeCell ref="B4:C4"/>
    <mergeCell ref="C1:J1"/>
    <mergeCell ref="B2:K2"/>
    <mergeCell ref="B3:J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view="pageBreakPreview" zoomScale="64" zoomScaleNormal="85" zoomScaleSheetLayoutView="64" workbookViewId="0">
      <selection activeCell="B3" sqref="B3:J3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>
      <c r="A1" s="23"/>
      <c r="B1" s="20"/>
      <c r="C1" s="705" t="s">
        <v>59</v>
      </c>
      <c r="D1" s="705"/>
      <c r="E1" s="705"/>
      <c r="F1" s="705"/>
      <c r="G1" s="705"/>
      <c r="H1" s="705"/>
      <c r="I1" s="705"/>
      <c r="J1" s="705"/>
      <c r="K1" s="22" t="str">
        <f>'TECHNICAL SHEET GARMENT'!J1</f>
        <v>WINTER 2018/19</v>
      </c>
      <c r="L1" s="20"/>
      <c r="M1" s="21"/>
    </row>
    <row r="2" spans="1:13" s="3" customFormat="1" ht="19.5">
      <c r="A2" s="290" t="str">
        <f>'TECHNICAL SHEET GARMENT'!A2</f>
        <v>LFV11440</v>
      </c>
      <c r="B2" s="818" t="str">
        <f>+'CONNECTION DETAILS'!B2:H2</f>
        <v>ROCKLAND 3IN1 LOFT PARKA</v>
      </c>
      <c r="C2" s="818"/>
      <c r="D2" s="818"/>
      <c r="E2" s="818"/>
      <c r="F2" s="818"/>
      <c r="G2" s="818"/>
      <c r="H2" s="818"/>
      <c r="I2" s="818"/>
      <c r="J2" s="818"/>
      <c r="K2" s="818"/>
      <c r="L2" s="92" t="s">
        <v>2</v>
      </c>
      <c r="M2" s="69" t="str">
        <f>'TECHNICAL SHEET GARMENT'!$K$2</f>
        <v>V1</v>
      </c>
    </row>
    <row r="3" spans="1:13" s="2" customFormat="1" ht="16.5">
      <c r="A3" s="287" t="str">
        <f>'TECHNICAL SHEET GARMENT'!A3</f>
        <v>FABRIC:</v>
      </c>
      <c r="B3" s="816" t="str">
        <f>+'COLOR SKETCH'!B3</f>
        <v>PFM0025U87 3L / FLYING TEX</v>
      </c>
      <c r="C3" s="816"/>
      <c r="D3" s="816"/>
      <c r="E3" s="816"/>
      <c r="F3" s="816"/>
      <c r="G3" s="816"/>
      <c r="H3" s="816"/>
      <c r="I3" s="816"/>
      <c r="J3" s="816"/>
      <c r="K3" s="55" t="str">
        <f>'TECHNICAL SHEET GARMENT'!J3</f>
        <v>DEVELOPPER</v>
      </c>
      <c r="L3" s="58"/>
      <c r="M3" s="149" t="str">
        <f>'TECHNICAL SHEET GARMENT'!L3</f>
        <v>MARJORIE</v>
      </c>
    </row>
    <row r="4" spans="1:13" s="236" customFormat="1" ht="17.25" thickBot="1">
      <c r="A4" s="231" t="s">
        <v>1</v>
      </c>
      <c r="B4" s="815">
        <f ca="1">TODAY()</f>
        <v>43833</v>
      </c>
      <c r="C4" s="817"/>
      <c r="D4" s="232"/>
      <c r="E4" s="232"/>
      <c r="F4" s="232"/>
      <c r="G4" s="232"/>
      <c r="H4" s="232"/>
      <c r="I4" s="232"/>
      <c r="J4" s="232"/>
      <c r="K4" s="233" t="str">
        <f>'TECHNICAL SHEET GARMENT'!J4</f>
        <v xml:space="preserve">SUPPLIER : </v>
      </c>
      <c r="L4" s="234"/>
      <c r="M4" s="235">
        <f>'TECHNICAL SHEET GARMENT'!L4</f>
        <v>0</v>
      </c>
    </row>
    <row r="5" spans="1:13" s="154" customFormat="1" ht="15.75">
      <c r="A5" s="4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6"/>
    </row>
    <row r="6" spans="1:13" s="154" customFormat="1" ht="15.75">
      <c r="A6" s="4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6"/>
    </row>
    <row r="7" spans="1:13" s="154" customFormat="1" ht="15.75">
      <c r="A7" s="4"/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6"/>
    </row>
    <row r="8" spans="1:13" s="154" customFormat="1" ht="15.75">
      <c r="A8" s="4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6"/>
    </row>
    <row r="9" spans="1:13" s="154" customFormat="1">
      <c r="A9" s="4"/>
      <c r="M9" s="6"/>
    </row>
    <row r="10" spans="1:13" s="154" customFormat="1">
      <c r="A10" s="4"/>
      <c r="M10" s="6"/>
    </row>
    <row r="11" spans="1:13" s="154" customFormat="1" ht="15.75">
      <c r="A11" s="4"/>
      <c r="B11" s="156"/>
      <c r="M11" s="6"/>
    </row>
    <row r="12" spans="1:13" s="154" customFormat="1" ht="15.75">
      <c r="A12" s="4"/>
      <c r="B12" s="157"/>
      <c r="M12" s="6"/>
    </row>
    <row r="13" spans="1:13" s="154" customFormat="1">
      <c r="A13" s="4"/>
      <c r="M13" s="6"/>
    </row>
    <row r="14" spans="1:13" s="154" customFormat="1">
      <c r="A14" s="4"/>
      <c r="M14" s="6"/>
    </row>
    <row r="15" spans="1:13" s="154" customFormat="1">
      <c r="A15" s="4"/>
      <c r="M15" s="6"/>
    </row>
    <row r="16" spans="1:13" s="154" customFormat="1">
      <c r="A16" s="4"/>
      <c r="M16" s="6"/>
    </row>
    <row r="17" spans="1:13" s="154" customFormat="1">
      <c r="A17" s="4"/>
      <c r="M17" s="6"/>
    </row>
    <row r="18" spans="1:13" s="154" customFormat="1">
      <c r="A18" s="4"/>
      <c r="M18" s="6"/>
    </row>
    <row r="19" spans="1:13" s="154" customFormat="1">
      <c r="A19" s="4"/>
      <c r="M19" s="6"/>
    </row>
    <row r="20" spans="1:13" s="154" customFormat="1">
      <c r="A20" s="4"/>
      <c r="M20" s="6"/>
    </row>
    <row r="21" spans="1:13" s="154" customFormat="1" ht="15.75">
      <c r="A21" s="4"/>
      <c r="B21" s="156"/>
      <c r="M21" s="6"/>
    </row>
    <row r="22" spans="1:13" s="154" customFormat="1" ht="15.75">
      <c r="A22" s="4"/>
      <c r="B22" s="157"/>
      <c r="M22" s="6"/>
    </row>
    <row r="23" spans="1:13" s="154" customFormat="1">
      <c r="A23" s="4"/>
      <c r="M23" s="6"/>
    </row>
    <row r="24" spans="1:13" s="154" customFormat="1">
      <c r="A24" s="4"/>
      <c r="M24" s="6"/>
    </row>
    <row r="25" spans="1:13" s="154" customFormat="1">
      <c r="A25" s="4"/>
      <c r="M25" s="6"/>
    </row>
    <row r="26" spans="1:13" s="154" customFormat="1">
      <c r="A26" s="4"/>
      <c r="M26" s="6"/>
    </row>
    <row r="27" spans="1:13" s="154" customFormat="1">
      <c r="A27" s="4"/>
      <c r="M27" s="6"/>
    </row>
    <row r="28" spans="1:13" s="154" customFormat="1">
      <c r="A28" s="4"/>
      <c r="M28" s="6"/>
    </row>
    <row r="29" spans="1:13" s="154" customFormat="1">
      <c r="A29" s="4"/>
      <c r="M29" s="6"/>
    </row>
    <row r="30" spans="1:13" s="154" customFormat="1">
      <c r="A30" s="4"/>
      <c r="M30" s="6"/>
    </row>
    <row r="31" spans="1:13" s="154" customFormat="1">
      <c r="A31" s="4"/>
      <c r="M31" s="6"/>
    </row>
    <row r="32" spans="1:13" s="154" customFormat="1">
      <c r="A32" s="4"/>
      <c r="M32" s="6"/>
    </row>
    <row r="33" spans="1:13" s="12" customFormat="1">
      <c r="A33" s="95"/>
      <c r="M33" s="96"/>
    </row>
    <row r="34" spans="1:13" s="12" customFormat="1">
      <c r="A34" s="95"/>
      <c r="M34" s="96"/>
    </row>
    <row r="35" spans="1:13" s="12" customFormat="1">
      <c r="A35" s="95"/>
      <c r="M35" s="96"/>
    </row>
    <row r="36" spans="1:13" s="12" customFormat="1">
      <c r="A36" s="95"/>
      <c r="M36" s="96"/>
    </row>
    <row r="37" spans="1:13" s="12" customFormat="1" ht="77.25" customHeight="1" thickBot="1">
      <c r="A37" s="97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9"/>
    </row>
  </sheetData>
  <mergeCells count="4">
    <mergeCell ref="B4:C4"/>
    <mergeCell ref="C1:J1"/>
    <mergeCell ref="B2:K2"/>
    <mergeCell ref="B3:J3"/>
  </mergeCells>
  <phoneticPr fontId="2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已命名的範圍</vt:lpstr>
      </vt:variant>
      <vt:variant>
        <vt:i4>12</vt:i4>
      </vt:variant>
    </vt:vector>
  </HeadingPairs>
  <TitlesOfParts>
    <vt:vector size="27" baseType="lpstr">
      <vt:lpstr>TECHNICAL SHEET GARMENT</vt:lpstr>
      <vt:lpstr>MEN JKT COUNTER SAMPLE (OUTER)</vt:lpstr>
      <vt:lpstr>MEN JKT COUNTER SAMPLE (INNER)</vt:lpstr>
      <vt:lpstr>COMMENTS</vt:lpstr>
      <vt:lpstr>DETAILS OUTER JKT 1</vt:lpstr>
      <vt:lpstr>DETAILS LINING JKT 1</vt:lpstr>
      <vt:lpstr>DETAILS LOFT JKT 2 </vt:lpstr>
      <vt:lpstr>DETAILS LINING LOFT JKT 2</vt:lpstr>
      <vt:lpstr>CONNECTION DETAILS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'COLOR SKETCH'!Print_Area</vt:lpstr>
      <vt:lpstr>COMMENTS!Print_Area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 (INNER)'!Print_Area</vt:lpstr>
      <vt:lpstr>'MEN JKT COUNTER SAMPLE (OUTER)'!Print_Area</vt:lpstr>
      <vt:lpstr>'MEN JKT SIZE SPEC '!Print_Area</vt:lpstr>
      <vt:lpstr>'TECHNICAL SHEET GARMENT'!Print_Area</vt:lpstr>
      <vt:lpstr>'MEN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2017-12-19T01:34:16Z</cp:lastPrinted>
  <dcterms:created xsi:type="dcterms:W3CDTF">2011-09-29T10:06:07Z</dcterms:created>
  <dcterms:modified xsi:type="dcterms:W3CDTF">2020-01-03T12:24:01Z</dcterms:modified>
</cp:coreProperties>
</file>