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90" yWindow="60" windowWidth="15480" windowHeight="7725" tabRatio="960" activeTab="4"/>
  </bookViews>
  <sheets>
    <sheet name="TECHNICAL SHEET GARMENT" sheetId="1" r:id="rId1"/>
    <sheet name="MEN JKT COUNTER SAMPLE" sheetId="10" r:id="rId2"/>
    <sheet name="COMMENTS" sheetId="39" r:id="rId3"/>
    <sheet name="DETAILS" sheetId="29" r:id="rId4"/>
    <sheet name="DETAILS LINING " sheetId="24" r:id="rId5"/>
    <sheet name="HOOD DETAILS" sheetId="38" r:id="rId6"/>
    <sheet name="COLOR SKETCH" sheetId="4" r:id="rId7"/>
    <sheet name="COLOR COMBINATION" sheetId="8" r:id="rId8"/>
    <sheet name="MARKING" sheetId="9" r:id="rId9"/>
    <sheet name="MEN JKT SIZE SPEC " sheetId="27" r:id="rId10"/>
    <sheet name="JACKET SKETCH MEASUREMENTS" sheetId="12" r:id="rId11"/>
    <sheet name="HANG TAGS" sheetId="37" r:id="rId12"/>
  </sheets>
  <definedNames>
    <definedName name="_xlnm.Print_Area" localSheetId="7">'COLOR COMBINATION'!$A$1:$R$40</definedName>
    <definedName name="_xlnm.Print_Area" localSheetId="6">'COLOR SKETCH'!$A$1:$L$31</definedName>
    <definedName name="_xlnm.Print_Area" localSheetId="2">COMMENTS!$A$1:$O$143</definedName>
    <definedName name="_xlnm.Print_Area" localSheetId="3">DETAILS!$A$1:$L$43</definedName>
    <definedName name="_xlnm.Print_Area" localSheetId="4">'DETAILS LINING '!$A$1:$L$40</definedName>
    <definedName name="_xlnm.Print_Area" localSheetId="11">'HANG TAGS'!$A$1:$M$40</definedName>
    <definedName name="_xlnm.Print_Area" localSheetId="10">'JACKET SKETCH MEASUREMENTS'!$A$1:$M$40</definedName>
    <definedName name="_xlnm.Print_Area" localSheetId="1">'MEN JKT COUNTER SAMPLE'!$A$1:$Q$39</definedName>
    <definedName name="_xlnm.Print_Area" localSheetId="9">'MEN JKT SIZE SPEC '!$A$1:$O$38</definedName>
    <definedName name="_xlnm.Print_Area" localSheetId="0">'TECHNICAL SHEET GARMENT'!$A$1:$L$39</definedName>
  </definedNames>
  <calcPr calcId="144525"/>
</workbook>
</file>

<file path=xl/calcChain.xml><?xml version="1.0" encoding="utf-8"?>
<calcChain xmlns="http://schemas.openxmlformats.org/spreadsheetml/2006/main">
  <c r="O34" i="10" l="1"/>
  <c r="O28" i="10"/>
  <c r="O27" i="10"/>
  <c r="O26" i="10"/>
  <c r="O24" i="10"/>
  <c r="O23" i="10"/>
  <c r="O22" i="10"/>
  <c r="O20" i="10"/>
  <c r="O18" i="10"/>
  <c r="O17" i="10"/>
  <c r="O16" i="10"/>
  <c r="O11" i="10"/>
  <c r="P4" i="39"/>
  <c r="N4" i="39"/>
  <c r="P3" i="39"/>
  <c r="D3" i="39"/>
  <c r="O2" i="39"/>
  <c r="E2" i="39"/>
  <c r="B2" i="39"/>
  <c r="N1" i="39"/>
  <c r="K4" i="38"/>
  <c r="I4" i="38"/>
  <c r="K3" i="38"/>
  <c r="I3" i="38"/>
  <c r="C3" i="38"/>
  <c r="J2" i="38"/>
  <c r="D2" i="38"/>
  <c r="A2" i="38"/>
  <c r="I1" i="38"/>
  <c r="O37" i="27"/>
  <c r="N37" i="27"/>
  <c r="M37" i="27"/>
  <c r="L37" i="27"/>
  <c r="J37" i="27"/>
  <c r="I37" i="27"/>
  <c r="H37" i="27"/>
  <c r="O36" i="27"/>
  <c r="N36" i="27"/>
  <c r="M36" i="27"/>
  <c r="L36" i="27"/>
  <c r="J36" i="27"/>
  <c r="I36" i="27"/>
  <c r="H36" i="27"/>
  <c r="O35" i="27"/>
  <c r="N35" i="27"/>
  <c r="M35" i="27"/>
  <c r="L35" i="27"/>
  <c r="J35" i="27"/>
  <c r="I35" i="27"/>
  <c r="H35" i="27"/>
  <c r="M33" i="27"/>
  <c r="O33" i="27"/>
  <c r="L33" i="27"/>
  <c r="N33" i="27"/>
  <c r="J33" i="27"/>
  <c r="H33" i="27"/>
  <c r="I33" i="27"/>
  <c r="O32" i="27"/>
  <c r="N32" i="27"/>
  <c r="M32" i="27"/>
  <c r="L32" i="27"/>
  <c r="J32" i="27"/>
  <c r="H32" i="27"/>
  <c r="I32" i="27"/>
  <c r="O31" i="27"/>
  <c r="N31" i="27"/>
  <c r="M31" i="27"/>
  <c r="L31" i="27"/>
  <c r="J31" i="27"/>
  <c r="H31" i="27"/>
  <c r="I31" i="27"/>
  <c r="O30" i="27"/>
  <c r="N30" i="27"/>
  <c r="M30" i="27"/>
  <c r="L30" i="27"/>
  <c r="J30" i="27"/>
  <c r="I30" i="27"/>
  <c r="H30" i="27"/>
  <c r="O29" i="27"/>
  <c r="N29" i="27"/>
  <c r="M29" i="27"/>
  <c r="L29" i="27"/>
  <c r="J29" i="27"/>
  <c r="I29" i="27"/>
  <c r="H29" i="27"/>
  <c r="O27" i="27"/>
  <c r="N27" i="27"/>
  <c r="M27" i="27"/>
  <c r="L27" i="27"/>
  <c r="J27" i="27"/>
  <c r="I27" i="27"/>
  <c r="H27" i="27"/>
  <c r="O26" i="27"/>
  <c r="N26" i="27"/>
  <c r="M26" i="27"/>
  <c r="L26" i="27"/>
  <c r="J26" i="27"/>
  <c r="I26" i="27"/>
  <c r="H26" i="27"/>
  <c r="O25" i="27"/>
  <c r="N25" i="27"/>
  <c r="M25" i="27"/>
  <c r="L25" i="27"/>
  <c r="J25" i="27"/>
  <c r="I25" i="27"/>
  <c r="H25" i="27"/>
  <c r="O23" i="27"/>
  <c r="N23" i="27"/>
  <c r="M23" i="27"/>
  <c r="L23" i="27"/>
  <c r="J23" i="27"/>
  <c r="I23" i="27"/>
  <c r="H23" i="27"/>
  <c r="O22" i="27"/>
  <c r="N22" i="27"/>
  <c r="M22" i="27"/>
  <c r="L22" i="27"/>
  <c r="J22" i="27"/>
  <c r="I22" i="27"/>
  <c r="H22" i="27"/>
  <c r="O21" i="27"/>
  <c r="N21" i="27"/>
  <c r="M21" i="27"/>
  <c r="L21" i="27"/>
  <c r="J21" i="27"/>
  <c r="I21" i="27"/>
  <c r="H21" i="27"/>
  <c r="O19" i="27"/>
  <c r="N19" i="27"/>
  <c r="M19" i="27"/>
  <c r="L19" i="27"/>
  <c r="J19" i="27"/>
  <c r="I19" i="27"/>
  <c r="H19" i="27"/>
  <c r="O18" i="27"/>
  <c r="N18" i="27"/>
  <c r="M18" i="27"/>
  <c r="L18" i="27"/>
  <c r="J18" i="27"/>
  <c r="I18" i="27"/>
  <c r="H18" i="27"/>
  <c r="O17" i="27"/>
  <c r="N17" i="27"/>
  <c r="M17" i="27"/>
  <c r="L17" i="27"/>
  <c r="J17" i="27"/>
  <c r="I17" i="27"/>
  <c r="H17" i="27"/>
  <c r="O16" i="27"/>
  <c r="N16" i="27"/>
  <c r="M16" i="27"/>
  <c r="L16" i="27"/>
  <c r="J16" i="27"/>
  <c r="I16" i="27"/>
  <c r="H16" i="27"/>
  <c r="O15" i="27"/>
  <c r="N15" i="27"/>
  <c r="M15" i="27"/>
  <c r="L15" i="27"/>
  <c r="J15" i="27"/>
  <c r="I15" i="27"/>
  <c r="H15" i="27"/>
  <c r="O14" i="27"/>
  <c r="N14" i="27"/>
  <c r="M14" i="27"/>
  <c r="L14" i="27"/>
  <c r="J14" i="27"/>
  <c r="I14" i="27"/>
  <c r="H14" i="27"/>
  <c r="O13" i="27"/>
  <c r="N13" i="27"/>
  <c r="M13" i="27"/>
  <c r="L13" i="27"/>
  <c r="J13" i="27"/>
  <c r="I13" i="27"/>
  <c r="H13" i="27"/>
  <c r="O12" i="27"/>
  <c r="N12" i="27"/>
  <c r="M12" i="27"/>
  <c r="L12" i="27"/>
  <c r="J12" i="27"/>
  <c r="I12" i="27"/>
  <c r="H12" i="27"/>
  <c r="O11" i="27"/>
  <c r="N11" i="27"/>
  <c r="M11" i="27"/>
  <c r="L11" i="27"/>
  <c r="J11" i="27"/>
  <c r="I11" i="27"/>
  <c r="H11" i="27"/>
  <c r="O10" i="27"/>
  <c r="N10" i="27"/>
  <c r="M10" i="27"/>
  <c r="L10" i="27"/>
  <c r="J10" i="27"/>
  <c r="I10" i="27"/>
  <c r="H10" i="27"/>
  <c r="O9" i="27"/>
  <c r="N9" i="27"/>
  <c r="M9" i="27"/>
  <c r="L9" i="27"/>
  <c r="J9" i="27"/>
  <c r="I9" i="27"/>
  <c r="H9" i="27"/>
  <c r="L17" i="8"/>
  <c r="N2" i="27"/>
  <c r="N4" i="27"/>
  <c r="N3" i="27"/>
  <c r="M2" i="37"/>
  <c r="B4" i="1"/>
  <c r="B4" i="8" s="1"/>
  <c r="M2" i="12"/>
  <c r="C2" i="12"/>
  <c r="L4" i="27"/>
  <c r="H17" i="8"/>
  <c r="J17" i="8"/>
  <c r="I17" i="8"/>
  <c r="M4" i="37"/>
  <c r="K4" i="37"/>
  <c r="M3" i="37"/>
  <c r="K3" i="37"/>
  <c r="C3" i="37"/>
  <c r="C2" i="37"/>
  <c r="A2" i="37"/>
  <c r="K1" i="37"/>
  <c r="K4" i="12"/>
  <c r="K3" i="12"/>
  <c r="M4" i="12"/>
  <c r="M3" i="12"/>
  <c r="A2" i="29"/>
  <c r="K1" i="12"/>
  <c r="A2" i="12"/>
  <c r="C3" i="12"/>
  <c r="L1" i="27"/>
  <c r="B2" i="27"/>
  <c r="E2" i="27"/>
  <c r="D3" i="27"/>
  <c r="N1" i="10"/>
  <c r="B2" i="10"/>
  <c r="E2" i="10"/>
  <c r="O2" i="10"/>
  <c r="D3" i="10"/>
  <c r="P3" i="10"/>
  <c r="N4" i="10"/>
  <c r="P4" i="10"/>
  <c r="J1" i="9"/>
  <c r="A2" i="9"/>
  <c r="D2" i="9"/>
  <c r="K2" i="9"/>
  <c r="C3" i="9"/>
  <c r="L3" i="9"/>
  <c r="J4" i="9"/>
  <c r="L4" i="9"/>
  <c r="M1" i="8"/>
  <c r="A2" i="8"/>
  <c r="D2" i="8"/>
  <c r="N2" i="8"/>
  <c r="C3" i="8"/>
  <c r="P3" i="8"/>
  <c r="M4" i="8"/>
  <c r="P4" i="8"/>
  <c r="I1" i="4"/>
  <c r="A2" i="4"/>
  <c r="D2" i="4"/>
  <c r="J2" i="4"/>
  <c r="C3" i="4"/>
  <c r="I3" i="4"/>
  <c r="K3" i="4"/>
  <c r="I4" i="4"/>
  <c r="K4" i="4"/>
  <c r="I1" i="24"/>
  <c r="A2" i="24"/>
  <c r="D2" i="24"/>
  <c r="J2" i="24"/>
  <c r="C3" i="24"/>
  <c r="I3" i="24"/>
  <c r="K3" i="24"/>
  <c r="I4" i="24"/>
  <c r="K4" i="24"/>
  <c r="I1" i="29"/>
  <c r="D2" i="29"/>
  <c r="J2" i="29"/>
  <c r="C3" i="29"/>
  <c r="I3" i="29"/>
  <c r="K3" i="29"/>
  <c r="I4" i="29"/>
  <c r="K4" i="29"/>
  <c r="B4" i="9"/>
  <c r="B4" i="29"/>
  <c r="C4" i="27"/>
  <c r="B4" i="4"/>
  <c r="C4" i="10"/>
  <c r="C4" i="39"/>
  <c r="B4" i="37"/>
  <c r="B4" i="12"/>
  <c r="B4" i="38"/>
  <c r="B4" i="24"/>
</calcChain>
</file>

<file path=xl/sharedStrings.xml><?xml version="1.0" encoding="utf-8"?>
<sst xmlns="http://schemas.openxmlformats.org/spreadsheetml/2006/main" count="699" uniqueCount="307">
  <si>
    <t>TECHNICAL SHEET GARMENT</t>
  </si>
  <si>
    <t>FABRIC / SUPPLIER: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</si>
  <si>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</si>
  <si>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</si>
  <si>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</si>
  <si>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</si>
  <si>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</si>
  <si>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</si>
  <si>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</si>
  <si>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</si>
  <si>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</si>
  <si>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</si>
  <si>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</si>
  <si>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</si>
  <si>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</si>
  <si>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</si>
  <si>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</si>
  <si>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</si>
  <si>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</si>
  <si>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</si>
  <si>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</si>
  <si>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</si>
  <si>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</si>
  <si>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</si>
  <si>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</si>
  <si>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</si>
  <si>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</si>
  <si>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</si>
  <si>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</si>
  <si>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HOOD LENGTH</t>
  </si>
  <si>
    <t>HOOD MEASUREMENTS (IN CM)</t>
  </si>
  <si>
    <t>HOW TO TAKE MEASUREMENTS</t>
  </si>
  <si>
    <t xml:space="preserve">MEN JACKET SIZE SPEC </t>
  </si>
  <si>
    <t>B</t>
  </si>
  <si>
    <t>C</t>
  </si>
  <si>
    <t>D</t>
  </si>
  <si>
    <t>IA</t>
  </si>
  <si>
    <t>LA</t>
  </si>
  <si>
    <t>LB</t>
  </si>
  <si>
    <t>LC</t>
  </si>
  <si>
    <t>N</t>
  </si>
  <si>
    <t>TOTAL SLEEVE LENGHT</t>
  </si>
  <si>
    <t>R</t>
  </si>
  <si>
    <t>UB1</t>
  </si>
  <si>
    <t xml:space="preserve">VA </t>
  </si>
  <si>
    <t>VB</t>
  </si>
  <si>
    <t>VHA</t>
  </si>
  <si>
    <t xml:space="preserve"> HANG TAG</t>
  </si>
  <si>
    <t xml:space="preserve"> </t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</si>
  <si>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</t>
    </r>
  </si>
  <si>
    <t>XXXL</t>
  </si>
  <si>
    <t>DETAILS LINING</t>
  </si>
  <si>
    <t>DETAILS JKT</t>
  </si>
  <si>
    <t>CLEAR</t>
  </si>
  <si>
    <t>FLAPS + EMBROIDERIES BACKSIDE</t>
  </si>
  <si>
    <t>BLACK</t>
  </si>
  <si>
    <t>LOCAL</t>
  </si>
  <si>
    <t>MAX
zipper</t>
  </si>
  <si>
    <t xml:space="preserve">Back hood adjustment
on  GARMENT  </t>
  </si>
  <si>
    <t xml:space="preserve">Back hood adjustment 
on  FLAP </t>
  </si>
  <si>
    <t>EMBROIDERY  LAFUMA 72 mm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</si>
  <si>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</si>
  <si>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</si>
  <si>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</si>
  <si>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</si>
  <si>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</si>
  <si>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</si>
  <si>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</si>
  <si>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</si>
  <si>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</si>
  <si>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</si>
  <si>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</si>
  <si>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</si>
  <si>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</si>
  <si>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</si>
  <si>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LEFT TOP SLEEVE 
8 cm from top sleeve </t>
  </si>
  <si>
    <t>RIGHT TOP FRONT 
* VERTICAL POSITION : 1,5 cm above chest cut
* ALONG FRONT: 1 ,5 cm from center flap</t>
  </si>
  <si>
    <t xml:space="preserve">HOW TO ATTACH HANG TAGS </t>
  </si>
  <si>
    <t>Bottom LEFT back</t>
  </si>
  <si>
    <t xml:space="preserve">Front zip </t>
  </si>
  <si>
    <t>VELCRO FEMALE ( rounded corner)
20x100mm</t>
  </si>
  <si>
    <t>VELCRO MALE ( rounded corner)
20x60mm</t>
  </si>
  <si>
    <t>Hang tags</t>
  </si>
  <si>
    <t xml:space="preserve">for garment packing </t>
  </si>
  <si>
    <t>KA</t>
  </si>
  <si>
    <t>SHOULDER LENGHT</t>
  </si>
  <si>
    <t xml:space="preserve"> CLIMACTIVE WOVEN FLY</t>
  </si>
  <si>
    <t>LW050-E</t>
  </si>
  <si>
    <t>EMBROIDERY LAFUMA FEUILLE 20 mm</t>
  </si>
  <si>
    <t>JA</t>
  </si>
  <si>
    <t>TOTAL LENGHT FROM HPS</t>
  </si>
  <si>
    <t>JC</t>
  </si>
  <si>
    <t xml:space="preserve"> +/- 0.5 cm</t>
  </si>
  <si>
    <t>KD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</si>
  <si>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</si>
  <si>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t>BACK YOKE HEIGHT</t>
  </si>
  <si>
    <t>UA1</t>
  </si>
  <si>
    <t>NECK WIDTH</t>
  </si>
  <si>
    <t>UA2</t>
  </si>
  <si>
    <t>FRONT NECK DEPTH</t>
  </si>
  <si>
    <t>OTHER MEASUREMENTS (IN CM)</t>
  </si>
  <si>
    <t>Z2</t>
  </si>
  <si>
    <t xml:space="preserve">DARK ANTIC </t>
  </si>
  <si>
    <t>STANDARD</t>
  </si>
  <si>
    <t>BODY</t>
  </si>
  <si>
    <t>FRONT YOKE HEIGHT</t>
  </si>
  <si>
    <t>S1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</si>
  <si>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</si>
  <si>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</si>
  <si>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Z1</t>
  </si>
  <si>
    <t>MIDDLE FRONT ZIPPER LENGHT</t>
  </si>
  <si>
    <t>Z4</t>
  </si>
  <si>
    <t>Marjorie</t>
  </si>
  <si>
    <t xml:space="preserve">SUPPLIER : </t>
  </si>
  <si>
    <t>PRIMA CHANNEL</t>
  </si>
  <si>
    <t>Date:</t>
  </si>
  <si>
    <t>NECKLINE LENGHT</t>
  </si>
  <si>
    <t>VHB</t>
  </si>
  <si>
    <t>HOOD HEIGHT ON SHOULDER POINT</t>
  </si>
  <si>
    <t>VE</t>
  </si>
  <si>
    <t>CHIN HEIGHT</t>
  </si>
  <si>
    <t xml:space="preserve">WOVEN LABEL CLIMACTIVE
</t>
  </si>
  <si>
    <t>Insert in left side seam
12cm from bottom finish edge</t>
  </si>
  <si>
    <t>DRAGON TIMES</t>
  </si>
  <si>
    <t>BS053-E
Short tube</t>
  </si>
  <si>
    <t>UNITEX
 ref#
113-35205-C04426</t>
  </si>
  <si>
    <t>SNAP BUTTON 
17mm</t>
  </si>
  <si>
    <t>OXYDE BLACK
S9998</t>
  </si>
  <si>
    <t>TRIPLE STAR</t>
  </si>
  <si>
    <t>SML</t>
  </si>
  <si>
    <r>
      <t xml:space="preserve">HANG TAG </t>
    </r>
    <r>
      <rPr>
        <b/>
        <sz val="12"/>
        <rFont val="Calibri"/>
        <family val="2"/>
      </rPr>
      <t>CLIMACTIVE</t>
    </r>
    <r>
      <rPr>
        <sz val="12"/>
        <rFont val="Calibri"/>
        <family val="2"/>
      </rPr>
      <t xml:space="preserve">
</t>
    </r>
  </si>
  <si>
    <t>SILICA GEL DMF U FREE
5gr</t>
  </si>
  <si>
    <t>CRITICAL (HOOD + NECKLINE + SHOULDER)</t>
  </si>
  <si>
    <t>SLEEVES</t>
  </si>
  <si>
    <t>POCKET BAG</t>
  </si>
  <si>
    <t>SUPPLIER</t>
  </si>
  <si>
    <t xml:space="preserve"> REF</t>
  </si>
  <si>
    <t>WHITE</t>
  </si>
  <si>
    <t xml:space="preserve">Billfold pocket </t>
  </si>
  <si>
    <t>SNAP BUTTON INVISIBLE
17mm</t>
  </si>
  <si>
    <r>
      <rPr>
        <b/>
        <sz val="12"/>
        <color indexed="10"/>
        <rFont val="Calibri"/>
        <family val="2"/>
      </rPr>
      <t xml:space="preserve">Zipper VISLON #7
</t>
    </r>
    <r>
      <rPr>
        <b/>
        <sz val="12"/>
        <rFont val="Calibri"/>
        <family val="2"/>
      </rPr>
      <t>2WAYS - separable- autolock</t>
    </r>
  </si>
  <si>
    <t>NATUREL BROWN
VA-04</t>
  </si>
  <si>
    <t>OXYDE BLACK
S10001</t>
  </si>
  <si>
    <r>
      <t xml:space="preserve">Zipper NYLON inverted #3 
</t>
    </r>
    <r>
      <rPr>
        <b/>
        <sz val="12"/>
        <color indexed="8"/>
        <rFont val="Calibri"/>
        <family val="2"/>
      </rPr>
      <t xml:space="preserve">1WAY - NON separable - non lock  - drop puller
</t>
    </r>
    <r>
      <rPr>
        <sz val="12"/>
        <color indexed="8"/>
        <rFont val="Calibri"/>
        <family val="2"/>
      </rPr>
      <t>SN31WDM</t>
    </r>
  </si>
  <si>
    <t>LOCAL / MING SHANG</t>
  </si>
  <si>
    <t>TONE ON TONE</t>
  </si>
  <si>
    <t>insert on corporate HT</t>
  </si>
  <si>
    <t>attach on left side pocket</t>
  </si>
  <si>
    <t>LFV11441</t>
  </si>
  <si>
    <t>WINTER 2018/19</t>
  </si>
  <si>
    <t>06302 / LIBOLON</t>
  </si>
  <si>
    <r>
      <t xml:space="preserve">Measures to follow for making 1st c/s </t>
    </r>
    <r>
      <rPr>
        <b/>
        <sz val="10"/>
        <color indexed="10"/>
        <rFont val="Calibri"/>
        <family val="2"/>
      </rPr>
      <t>SIZE M</t>
    </r>
  </si>
  <si>
    <r>
      <t xml:space="preserve">LINING SHERPA
</t>
    </r>
    <r>
      <rPr>
        <b/>
        <sz val="12"/>
        <rFont val="Calibri"/>
        <family val="2"/>
      </rPr>
      <t>CA-491</t>
    </r>
  </si>
  <si>
    <t xml:space="preserve"> EVERWEI</t>
  </si>
  <si>
    <t>LIBOLON</t>
  </si>
  <si>
    <r>
      <rPr>
        <b/>
        <sz val="12"/>
        <rFont val="Calibri"/>
        <family val="2"/>
      </rPr>
      <t>BRUSH TRICOT</t>
    </r>
    <r>
      <rPr>
        <b/>
        <sz val="12"/>
        <color indexed="10"/>
        <rFont val="Calibri"/>
        <family val="2"/>
      </rPr>
      <t xml:space="preserve">
REF: AM1378 ASIA FIT</t>
    </r>
  </si>
  <si>
    <t>NON WOVEN</t>
  </si>
  <si>
    <t>SEAM TAPE CRITICALE</t>
  </si>
  <si>
    <t>Front opening (1)</t>
  </si>
  <si>
    <t>XXS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</si>
  <si>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</si>
  <si>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</si>
  <si>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r>
      <t xml:space="preserve">1/2 BOTTOM ROUND </t>
    </r>
    <r>
      <rPr>
        <sz val="12"/>
        <color indexed="10"/>
        <rFont val="Calibri"/>
        <family val="2"/>
      </rPr>
      <t>RELAXED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</si>
  <si>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</si>
  <si>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</si>
  <si>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</si>
  <si>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HAND WARM POCKET LENGHT</t>
  </si>
  <si>
    <t>BOTTOM POCKET LENGHT</t>
  </si>
  <si>
    <r>
      <t xml:space="preserve">SIZE WOVEN LABEL MMG 
</t>
    </r>
    <r>
      <rPr>
        <b/>
        <sz val="14"/>
        <color indexed="10"/>
        <rFont val="Calibri"/>
        <family val="2"/>
      </rPr>
      <t>MEN ALPHA/TOP</t>
    </r>
  </si>
  <si>
    <t>LWS18-01</t>
  </si>
  <si>
    <t>CONEY WARM PARKA</t>
  </si>
  <si>
    <t>1st sample measures the 15/06/2017</t>
  </si>
  <si>
    <t>Comments on 1st sample the 15/06/2017</t>
  </si>
  <si>
    <t>Move 2,5cm down and 2cm toward side seam bottom pocket</t>
  </si>
  <si>
    <t>Move front flap until bottom edge</t>
  </si>
  <si>
    <t>Move 2,5cm down  top yoke front and back + top pocket</t>
  </si>
  <si>
    <t>Move 2,5cm down top pocket</t>
  </si>
  <si>
    <t>Reduce front breadth by 2,5cm</t>
  </si>
  <si>
    <t>Reduce back breadth by 2cm</t>
  </si>
  <si>
    <t>Reduce neck width by 1,5cm</t>
  </si>
  <si>
    <t>Reduce front neck drop by 0,5cm</t>
  </si>
  <si>
    <t>Reduce Hood lenght by 3cm (measures don't included fur)</t>
  </si>
  <si>
    <t xml:space="preserve">Cancel male snap on top of cuff </t>
  </si>
  <si>
    <t>ECLIPSE BLUE
8598</t>
  </si>
  <si>
    <t>HEATHER GREY
4809</t>
  </si>
  <si>
    <t>BLACK
0247</t>
  </si>
  <si>
    <t>NOIR</t>
  </si>
  <si>
    <t>HEATHER GREY</t>
  </si>
  <si>
    <t>INK/NOIR</t>
  </si>
  <si>
    <t>SHELL 1
06302 5K/5K</t>
  </si>
  <si>
    <t>Bottom pocket lining should be taffetas</t>
  </si>
  <si>
    <r>
      <t>INSULATION 
PK QUALITY</t>
    </r>
    <r>
      <rPr>
        <b/>
        <sz val="12"/>
        <color indexed="10"/>
        <rFont val="Calibri"/>
        <family val="2"/>
      </rPr>
      <t xml:space="preserve">
60 grs</t>
    </r>
  </si>
  <si>
    <r>
      <t>INSULATION 
PK QUALITY</t>
    </r>
    <r>
      <rPr>
        <b/>
        <sz val="12"/>
        <color indexed="10"/>
        <rFont val="Calibri"/>
        <family val="2"/>
      </rPr>
      <t xml:space="preserve">
120 grs</t>
    </r>
  </si>
  <si>
    <t>Measures to improve for making 2nd sample</t>
  </si>
  <si>
    <t>Reduce top yoke flap at 3cm i/o 5cm on front and back</t>
  </si>
  <si>
    <t>Move male snap on bottom cuff 1,5cm</t>
  </si>
  <si>
    <t>Please make 2nd sample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</si>
  <si>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</si>
  <si>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</si>
  <si>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 xml:space="preserve">LINING HOOD </t>
  </si>
  <si>
    <t>DEEP BLUE</t>
  </si>
  <si>
    <t>ECLIPSE BLUE
TAPE : 960
TEETH : DARK NICKEL</t>
  </si>
  <si>
    <t>GREY
TAPE : 301
TEETH : DARK NICKEL</t>
  </si>
  <si>
    <t>BLACK
TAPE : 580
TEETH : DARK NICKEL</t>
  </si>
  <si>
    <t>ECLIPSE BLUE
 960</t>
  </si>
  <si>
    <t>GREY
301</t>
  </si>
  <si>
    <t>BLACK
580</t>
  </si>
  <si>
    <t>cord puller</t>
  </si>
  <si>
    <t>ZP072-E</t>
  </si>
  <si>
    <t>TONE ON TONE
TO536</t>
  </si>
  <si>
    <t>TONE ON TONE
TO539</t>
  </si>
  <si>
    <t>ECLIPSE BLUE
30055</t>
  </si>
  <si>
    <t>MAIN LABEL medium size</t>
  </si>
  <si>
    <t>LW034-E</t>
  </si>
  <si>
    <t>Move down embroideries Lafuma</t>
  </si>
  <si>
    <t>Increase chest pocket bag height by 4cm</t>
  </si>
  <si>
    <t xml:space="preserve">Reduce cuff height to have 6cm </t>
  </si>
  <si>
    <t>Remove cuff adjustement snap, keep only female part, seam and stitching to make fake adjustement cuff</t>
  </si>
  <si>
    <t>2x top front
1x bottom front
2x cuff (only female
2x bottom pocket flap</t>
  </si>
  <si>
    <t>FAKE FUR
REF # F1G0405KLXE049N
Nanjing HG-Nice Gain Fabric Co.,Ltd</t>
  </si>
  <si>
    <t>FRONT HOOD</t>
  </si>
  <si>
    <t>NATUREL</t>
  </si>
  <si>
    <t xml:space="preserve">LINING BODY </t>
  </si>
  <si>
    <t>LINING SLEEVE</t>
  </si>
  <si>
    <t>TAFFETAS / NYLON</t>
  </si>
  <si>
    <t>ANTHRACITE GREY</t>
  </si>
  <si>
    <t>2nd sample measures the 25/07/2017</t>
  </si>
  <si>
    <t>Measures to follow for making SMS</t>
  </si>
  <si>
    <t>Comments on 2nd sample in annecy the 25/07/2017</t>
  </si>
  <si>
    <t>Comments on 2nd sample in Taipei the 25/07/2017</t>
  </si>
  <si>
    <t>Put some padding inside fur, to make it bulky, avoid to have flat fur with visible pleat</t>
  </si>
  <si>
    <t xml:space="preserve">Please send swatch of bottom sleeve </t>
  </si>
  <si>
    <t>Swatch OK following comments the 08/08/2017</t>
  </si>
  <si>
    <t>Highlight measured the 09/10/2017</t>
  </si>
  <si>
    <t>Avoid to have flat fur and visible pleat on fur, put thin padding band inside</t>
  </si>
  <si>
    <t>3x front
5x removable hood</t>
  </si>
  <si>
    <t>Fake fur should be removable on front hood with 5 snap</t>
  </si>
  <si>
    <t>DETAILS HOOD</t>
  </si>
  <si>
    <t>BLACK
9000</t>
  </si>
  <si>
    <t>GREY
40028</t>
  </si>
  <si>
    <t>Measures to follow for BULK</t>
  </si>
  <si>
    <t>Comments on SMS the 13/12/2017</t>
  </si>
  <si>
    <t>MEASURES</t>
  </si>
  <si>
    <t>Increase front neck drop by 1cm to have 10cm i/o 9cm on SMS</t>
  </si>
  <si>
    <t>Reduce front collar height by 1cm to have  9cm i/o 10cm</t>
  </si>
  <si>
    <t>COLORS</t>
  </si>
  <si>
    <t>On style BLACK embroideries must be more tone pn tone, use #9000</t>
  </si>
  <si>
    <t>HANG TAG</t>
  </si>
  <si>
    <t>Hang tag corporate and climactive must be small # HT-394082-E &amp; HT394146-E</t>
  </si>
  <si>
    <t>Add double stitching on cuff assembly (already comments on swatch)</t>
  </si>
  <si>
    <t>SMALL
HT-394082-E</t>
  </si>
  <si>
    <t>SMALL
HT394146-E</t>
  </si>
  <si>
    <t>SHELL 2
PR20</t>
  </si>
  <si>
    <t>INSIGNA BLUE</t>
  </si>
  <si>
    <t>On style HEATHER GREY, embroideries must be more tone on tone, use #40028 i/o #40031</t>
  </si>
  <si>
    <t>Patch front and back yoke (refer to red line)</t>
  </si>
  <si>
    <t>Move 2cm down top pocket and increase pocket bag by 3cm</t>
  </si>
  <si>
    <t>Please follow comment and send conformity sample to France</t>
  </si>
  <si>
    <t>V1</t>
  </si>
  <si>
    <t>請依照以上修正後寄核可樣至法國</t>
    <phoneticPr fontId="21" type="noConversion"/>
  </si>
  <si>
    <t>吊牌改為用#HT-394082-E (i/o #HT-394081-E)</t>
    <phoneticPr fontId="22" type="noConversion"/>
  </si>
  <si>
    <t>吊牌改為用#HT-394146-E (i/o #HT-394133-E)</t>
    <phoneticPr fontId="22" type="noConversion"/>
  </si>
  <si>
    <t>前領深增加1CM，改為10CM</t>
    <phoneticPr fontId="22" type="noConversion"/>
  </si>
  <si>
    <t>帽前高減少1CM，改為9CM</t>
    <phoneticPr fontId="22" type="noConversion"/>
  </si>
  <si>
    <t>尺寸</t>
    <phoneticPr fontId="22" type="noConversion"/>
  </si>
  <si>
    <t>吊牌</t>
    <phoneticPr fontId="22" type="noConversion"/>
  </si>
  <si>
    <t>配色</t>
    <phoneticPr fontId="22" type="noConversion"/>
  </si>
  <si>
    <t>色組#0247, 繡花線色改為#9000</t>
    <phoneticPr fontId="22" type="noConversion"/>
  </si>
  <si>
    <t>色組#4809, 繡花線色改為#40028</t>
    <phoneticPr fontId="22" type="noConversion"/>
  </si>
  <si>
    <t>Patch front and back yoke (refer to red line)</t>
    <phoneticPr fontId="22" type="noConversion"/>
  </si>
  <si>
    <t>Avoid to have flat fur and visible pleat on fur, put thin padding band inside</t>
    <phoneticPr fontId="22" type="noConversion"/>
  </si>
  <si>
    <t>Add double stitching on cuff assembly (already comments on swatch)</t>
    <phoneticPr fontId="22" type="noConversion"/>
  </si>
  <si>
    <t>袖口壓1/4"雙針</t>
    <phoneticPr fontId="22" type="noConversion"/>
  </si>
  <si>
    <t>前胸&amp;後背活片改剪接，車臨邊單針</t>
    <phoneticPr fontId="22" type="noConversion"/>
  </si>
  <si>
    <t>胸袋下移2CM，袋裡加深3CM</t>
    <phoneticPr fontId="22" type="noConversion"/>
  </si>
  <si>
    <t>銷售樣</t>
    <phoneticPr fontId="21" type="noConversion"/>
  </si>
  <si>
    <t>大貨</t>
    <phoneticPr fontId="21" type="noConversion"/>
  </si>
  <si>
    <t>上胸寬(領肩點下15cm)</t>
  </si>
  <si>
    <t>1/2胸圍(腋點量)</t>
  </si>
  <si>
    <t>1/2腰圍(領肩點下44cm)</t>
  </si>
  <si>
    <t>1/2下襬(平量)</t>
  </si>
  <si>
    <t>前身長(領肩點量)</t>
  </si>
  <si>
    <t>前胸剪接高(領肩點)</t>
  </si>
  <si>
    <t>單肩寬</t>
  </si>
  <si>
    <t>袖襱直量</t>
  </si>
  <si>
    <t>1/2袖寬(腋點直量)</t>
  </si>
  <si>
    <t>1/2肘寬(袖口以上30cm量)</t>
  </si>
  <si>
    <t>1/2袖口寬(平量)</t>
  </si>
  <si>
    <t>袖長(肩點量)</t>
  </si>
  <si>
    <t>上背寬(領肩點下15cm)</t>
  </si>
  <si>
    <t>後身長(後中領圍至下襬)</t>
  </si>
  <si>
    <t>後背剪接高(領肩點)</t>
  </si>
  <si>
    <t>後領寬</t>
  </si>
  <si>
    <t>前領深</t>
  </si>
  <si>
    <t>下領圍(不含拉鍊)</t>
  </si>
  <si>
    <t>帽中長(不含假毛)</t>
  </si>
  <si>
    <t>1/2帽寬(後中以上18cm)</t>
  </si>
  <si>
    <t>帽高(開口處)</t>
  </si>
  <si>
    <t>帽高(領肩點量)</t>
  </si>
  <si>
    <t>帽前高</t>
  </si>
  <si>
    <t>門襟拉鍊長</t>
  </si>
  <si>
    <t>側袋開口長</t>
  </si>
  <si>
    <t>胸袋開口長</t>
  </si>
  <si>
    <t>假毛夾車於表布布條+PK棉 60G</t>
    <phoneticPr fontId="22" type="noConversion"/>
  </si>
  <si>
    <t>假毛改為可拆式，帽前加5組15MM彈簧釦</t>
    <phoneticPr fontId="22" type="noConversion"/>
  </si>
  <si>
    <t>假毛布條釘5組15MM 彈簧壓釦下半套</t>
    <phoneticPr fontId="22" type="noConversion"/>
  </si>
  <si>
    <t>帽簷內貼表布，釘5組15MM 彈簧壓釦上半套，可與假毛布條扣合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</si>
</sst>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70" x14ac:knownFonts="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b/>
      <sz val="16"/>
      <color indexed="10"/>
      <name val="Calibri"/>
      <family val="2"/>
    </font>
    <font>
      <b/>
      <sz val="10"/>
      <color indexed="1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6"/>
      <name val="Calibri"/>
      <family val="2"/>
    </font>
    <font>
      <b/>
      <sz val="14"/>
      <color indexed="10"/>
      <name val="Calibri"/>
      <family val="2"/>
    </font>
    <font>
      <sz val="16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20"/>
      <color indexed="10"/>
      <name val="Calibri"/>
      <family val="2"/>
    </font>
    <font>
      <b/>
      <sz val="20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b/>
      <sz val="10"/>
      <color rgb="FF0000FF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sz val="16"/>
      <color theme="1"/>
      <name val="Calibri"/>
      <family val="2"/>
    </font>
    <font>
      <sz val="14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Calibri"/>
      <family val="2"/>
    </font>
    <font>
      <b/>
      <sz val="9"/>
      <color rgb="FFFF0000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2"/>
      <color theme="0" tint="-0.499984740745262"/>
      <name val="新細明體"/>
      <family val="1"/>
      <charset val="136"/>
      <scheme val="minor"/>
    </font>
    <font>
      <b/>
      <sz val="20"/>
      <name val="新細明體"/>
      <family val="1"/>
      <charset val="136"/>
      <scheme val="minor"/>
    </font>
    <font>
      <b/>
      <sz val="16"/>
      <color rgb="FFFF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6" fillId="0" borderId="0"/>
    <xf numFmtId="0" fontId="27" fillId="0" borderId="1" applyBorder="0"/>
  </cellStyleXfs>
  <cellXfs count="545">
    <xf numFmtId="0" fontId="0" fillId="0" borderId="0" xfId="0"/>
    <xf numFmtId="0" fontId="0" fillId="0" borderId="0" xfId="0" applyAlignment="1">
      <alignment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29" fillId="0" borderId="0" xfId="0" applyFont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2" fillId="0" borderId="0" xfId="0" applyFont="1" applyBorder="1" applyAlignment="1">
      <alignment vertical="center"/>
    </xf>
    <xf numFmtId="0" fontId="30" fillId="0" borderId="0" xfId="0" applyFont="1" applyBorder="1" applyAlignment="1">
      <alignment vertical="center" wrapText="1"/>
    </xf>
    <xf numFmtId="0" fontId="33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 wrapText="1"/>
    </xf>
    <xf numFmtId="0" fontId="34" fillId="0" borderId="0" xfId="0" applyFont="1" applyBorder="1" applyAlignment="1">
      <alignment vertical="center"/>
    </xf>
    <xf numFmtId="0" fontId="33" fillId="0" borderId="0" xfId="0" applyFont="1" applyBorder="1" applyAlignment="1">
      <alignment vertical="center" wrapText="1"/>
    </xf>
    <xf numFmtId="0" fontId="35" fillId="0" borderId="0" xfId="0" applyFont="1" applyBorder="1" applyAlignment="1">
      <alignment vertical="center"/>
    </xf>
    <xf numFmtId="0" fontId="36" fillId="5" borderId="4" xfId="0" applyFont="1" applyFill="1" applyBorder="1" applyAlignment="1">
      <alignment horizontal="center" vertical="center"/>
    </xf>
    <xf numFmtId="0" fontId="31" fillId="0" borderId="0" xfId="0" applyFont="1" applyAlignment="1"/>
    <xf numFmtId="0" fontId="0" fillId="0" borderId="0" xfId="0" applyBorder="1"/>
    <xf numFmtId="0" fontId="28" fillId="0" borderId="0" xfId="0" applyFont="1" applyBorder="1" applyAlignment="1">
      <alignment vertical="center"/>
    </xf>
    <xf numFmtId="0" fontId="0" fillId="0" borderId="0" xfId="0" applyAlignment="1"/>
    <xf numFmtId="0" fontId="26" fillId="0" borderId="0" xfId="0" applyFont="1" applyAlignment="1"/>
    <xf numFmtId="0" fontId="37" fillId="0" borderId="5" xfId="0" applyFont="1" applyBorder="1" applyAlignment="1">
      <alignment vertical="center"/>
    </xf>
    <xf numFmtId="0" fontId="37" fillId="0" borderId="0" xfId="0" applyFont="1" applyBorder="1"/>
    <xf numFmtId="0" fontId="32" fillId="0" borderId="0" xfId="6" applyFont="1" applyBorder="1"/>
    <xf numFmtId="0" fontId="0" fillId="0" borderId="6" xfId="0" applyBorder="1" applyAlignment="1">
      <alignment vertical="center"/>
    </xf>
    <xf numFmtId="0" fontId="38" fillId="5" borderId="7" xfId="0" applyFont="1" applyFill="1" applyBorder="1" applyAlignment="1">
      <alignment horizontal="left" vertical="center" indent="8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39" fillId="5" borderId="7" xfId="0" applyFont="1" applyFill="1" applyBorder="1" applyAlignment="1">
      <alignment horizontal="left" vertical="center" indent="1"/>
    </xf>
    <xf numFmtId="0" fontId="0" fillId="5" borderId="9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37" fillId="0" borderId="6" xfId="0" applyFont="1" applyFill="1" applyBorder="1" applyAlignment="1">
      <alignment vertical="center"/>
    </xf>
    <xf numFmtId="0" fontId="37" fillId="0" borderId="5" xfId="0" applyFont="1" applyFill="1" applyBorder="1" applyAlignment="1">
      <alignment vertical="center"/>
    </xf>
    <xf numFmtId="0" fontId="37" fillId="0" borderId="2" xfId="0" applyFont="1" applyFill="1" applyBorder="1" applyAlignment="1">
      <alignment vertical="center"/>
    </xf>
    <xf numFmtId="0" fontId="37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38" fillId="5" borderId="5" xfId="0" applyFont="1" applyFill="1" applyBorder="1" applyAlignment="1">
      <alignment horizontal="left" vertical="center" indent="2"/>
    </xf>
    <xf numFmtId="0" fontId="37" fillId="0" borderId="10" xfId="0" applyFont="1" applyFill="1" applyBorder="1" applyAlignment="1">
      <alignment vertical="center"/>
    </xf>
    <xf numFmtId="0" fontId="37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30" fillId="0" borderId="14" xfId="0" applyFont="1" applyFill="1" applyBorder="1" applyAlignment="1">
      <alignment vertical="center"/>
    </xf>
    <xf numFmtId="0" fontId="30" fillId="0" borderId="15" xfId="0" applyFont="1" applyFill="1" applyBorder="1" applyAlignment="1">
      <alignment vertical="center"/>
    </xf>
    <xf numFmtId="14" fontId="32" fillId="0" borderId="16" xfId="0" applyNumberFormat="1" applyFont="1" applyFill="1" applyBorder="1" applyAlignment="1">
      <alignment vertical="center"/>
    </xf>
    <xf numFmtId="0" fontId="30" fillId="0" borderId="16" xfId="0" applyFont="1" applyFill="1" applyBorder="1" applyAlignment="1">
      <alignment vertical="center"/>
    </xf>
    <xf numFmtId="0" fontId="30" fillId="0" borderId="17" xfId="0" applyFont="1" applyFill="1" applyBorder="1" applyAlignment="1">
      <alignment vertical="center"/>
    </xf>
    <xf numFmtId="0" fontId="29" fillId="0" borderId="1" xfId="0" applyFont="1" applyFill="1" applyBorder="1" applyAlignment="1">
      <alignment vertical="center"/>
    </xf>
    <xf numFmtId="0" fontId="40" fillId="0" borderId="1" xfId="0" applyFont="1" applyFill="1" applyBorder="1" applyAlignment="1">
      <alignment horizontal="left" vertical="center" indent="16"/>
    </xf>
    <xf numFmtId="0" fontId="40" fillId="0" borderId="1" xfId="0" applyFont="1" applyFill="1" applyBorder="1" applyAlignment="1">
      <alignment horizontal="left" vertical="center"/>
    </xf>
    <xf numFmtId="0" fontId="29" fillId="0" borderId="18" xfId="0" applyFont="1" applyFill="1" applyBorder="1" applyAlignment="1">
      <alignment vertical="center"/>
    </xf>
    <xf numFmtId="0" fontId="32" fillId="0" borderId="14" xfId="0" applyFont="1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39" fillId="5" borderId="1" xfId="0" applyFont="1" applyFill="1" applyBorder="1" applyAlignment="1">
      <alignment horizontal="left" vertical="center" indent="1"/>
    </xf>
    <xf numFmtId="0" fontId="0" fillId="5" borderId="18" xfId="0" applyFill="1" applyBorder="1" applyAlignment="1">
      <alignment vertical="center"/>
    </xf>
    <xf numFmtId="0" fontId="29" fillId="0" borderId="14" xfId="0" applyFont="1" applyBorder="1" applyAlignment="1">
      <alignment vertical="center"/>
    </xf>
    <xf numFmtId="0" fontId="40" fillId="0" borderId="14" xfId="0" applyFont="1" applyBorder="1" applyAlignment="1">
      <alignment horizontal="left" vertical="center"/>
    </xf>
    <xf numFmtId="0" fontId="29" fillId="0" borderId="15" xfId="0" applyFont="1" applyBorder="1" applyAlignment="1">
      <alignment vertical="center"/>
    </xf>
    <xf numFmtId="0" fontId="30" fillId="0" borderId="14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14" fontId="32" fillId="0" borderId="16" xfId="0" applyNumberFormat="1" applyFont="1" applyBorder="1" applyAlignment="1">
      <alignment vertical="center"/>
    </xf>
    <xf numFmtId="0" fontId="30" fillId="0" borderId="16" xfId="0" applyFont="1" applyBorder="1" applyAlignment="1">
      <alignment vertical="center"/>
    </xf>
    <xf numFmtId="0" fontId="29" fillId="0" borderId="20" xfId="0" applyFont="1" applyBorder="1" applyAlignment="1">
      <alignment vertical="center"/>
    </xf>
    <xf numFmtId="0" fontId="40" fillId="0" borderId="14" xfId="0" applyFont="1" applyBorder="1" applyAlignment="1">
      <alignment horizontal="left" vertical="center" indent="2"/>
    </xf>
    <xf numFmtId="0" fontId="28" fillId="0" borderId="20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28" fillId="0" borderId="21" xfId="0" applyFont="1" applyBorder="1" applyAlignment="1">
      <alignment vertical="center"/>
    </xf>
    <xf numFmtId="0" fontId="28" fillId="0" borderId="16" xfId="0" applyFont="1" applyBorder="1" applyAlignment="1">
      <alignment vertical="center"/>
    </xf>
    <xf numFmtId="0" fontId="28" fillId="0" borderId="15" xfId="0" applyFont="1" applyBorder="1" applyAlignment="1">
      <alignment vertical="center"/>
    </xf>
    <xf numFmtId="0" fontId="28" fillId="0" borderId="17" xfId="0" applyFont="1" applyBorder="1" applyAlignment="1">
      <alignment vertical="center"/>
    </xf>
    <xf numFmtId="0" fontId="29" fillId="0" borderId="14" xfId="0" applyFont="1" applyBorder="1" applyAlignment="1"/>
    <xf numFmtId="0" fontId="37" fillId="0" borderId="14" xfId="0" applyFont="1" applyBorder="1" applyAlignment="1">
      <alignment vertical="center"/>
    </xf>
    <xf numFmtId="0" fontId="30" fillId="0" borderId="14" xfId="0" applyFont="1" applyBorder="1" applyAlignment="1"/>
    <xf numFmtId="0" fontId="28" fillId="0" borderId="14" xfId="0" applyFont="1" applyBorder="1" applyAlignment="1"/>
    <xf numFmtId="0" fontId="30" fillId="0" borderId="16" xfId="0" applyFont="1" applyBorder="1" applyAlignment="1"/>
    <xf numFmtId="0" fontId="28" fillId="0" borderId="16" xfId="0" applyFont="1" applyBorder="1" applyAlignment="1"/>
    <xf numFmtId="0" fontId="36" fillId="0" borderId="16" xfId="0" applyFont="1" applyFill="1" applyBorder="1" applyAlignment="1">
      <alignment vertical="center"/>
    </xf>
    <xf numFmtId="0" fontId="30" fillId="5" borderId="0" xfId="0" applyFont="1" applyFill="1" applyBorder="1" applyAlignment="1">
      <alignment vertical="center"/>
    </xf>
    <xf numFmtId="0" fontId="38" fillId="5" borderId="7" xfId="0" applyFont="1" applyFill="1" applyBorder="1" applyAlignment="1">
      <alignment horizontal="left" vertical="center" indent="12"/>
    </xf>
    <xf numFmtId="0" fontId="40" fillId="0" borderId="19" xfId="0" applyFont="1" applyBorder="1" applyAlignment="1">
      <alignment horizontal="left" vertical="center" indent="2"/>
    </xf>
    <xf numFmtId="0" fontId="29" fillId="0" borderId="1" xfId="0" applyFont="1" applyBorder="1" applyAlignment="1">
      <alignment vertical="center"/>
    </xf>
    <xf numFmtId="0" fontId="40" fillId="0" borderId="1" xfId="0" applyFont="1" applyBorder="1" applyAlignment="1">
      <alignment horizontal="left" vertical="center" indent="16"/>
    </xf>
    <xf numFmtId="0" fontId="40" fillId="0" borderId="1" xfId="0" applyFont="1" applyBorder="1" applyAlignment="1">
      <alignment horizontal="left" vertical="center"/>
    </xf>
    <xf numFmtId="0" fontId="29" fillId="0" borderId="18" xfId="0" applyFont="1" applyBorder="1" applyAlignment="1">
      <alignment vertical="center"/>
    </xf>
    <xf numFmtId="0" fontId="36" fillId="0" borderId="16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184" fontId="41" fillId="0" borderId="22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37" fillId="0" borderId="22" xfId="0" applyFont="1" applyBorder="1" applyAlignment="1">
      <alignment vertical="center"/>
    </xf>
    <xf numFmtId="0" fontId="32" fillId="0" borderId="0" xfId="0" applyFont="1" applyBorder="1" applyAlignment="1">
      <alignment vertical="center" wrapText="1"/>
    </xf>
    <xf numFmtId="0" fontId="37" fillId="0" borderId="0" xfId="0" applyFont="1" applyAlignment="1">
      <alignment vertical="center"/>
    </xf>
    <xf numFmtId="0" fontId="36" fillId="5" borderId="23" xfId="0" applyFont="1" applyFill="1" applyBorder="1" applyAlignment="1">
      <alignment vertical="center"/>
    </xf>
    <xf numFmtId="0" fontId="41" fillId="0" borderId="24" xfId="0" applyFont="1" applyBorder="1" applyAlignment="1">
      <alignment horizontal="center" vertical="center"/>
    </xf>
    <xf numFmtId="0" fontId="41" fillId="0" borderId="24" xfId="0" applyFont="1" applyBorder="1" applyAlignment="1">
      <alignment vertical="center"/>
    </xf>
    <xf numFmtId="0" fontId="37" fillId="0" borderId="25" xfId="0" applyFont="1" applyBorder="1" applyAlignment="1">
      <alignment vertical="center"/>
    </xf>
    <xf numFmtId="184" fontId="41" fillId="0" borderId="25" xfId="0" applyNumberFormat="1" applyFont="1" applyBorder="1" applyAlignment="1">
      <alignment horizontal="center" vertical="center"/>
    </xf>
    <xf numFmtId="0" fontId="41" fillId="0" borderId="25" xfId="0" applyFont="1" applyBorder="1" applyAlignment="1">
      <alignment vertical="center"/>
    </xf>
    <xf numFmtId="185" fontId="36" fillId="0" borderId="22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37" fillId="0" borderId="0" xfId="0" applyFont="1"/>
    <xf numFmtId="0" fontId="0" fillId="0" borderId="0" xfId="0" applyFont="1" applyAlignment="1">
      <alignment vertical="center"/>
    </xf>
    <xf numFmtId="0" fontId="39" fillId="5" borderId="7" xfId="0" applyFont="1" applyFill="1" applyBorder="1" applyAlignment="1">
      <alignment vertical="center"/>
    </xf>
    <xf numFmtId="0" fontId="42" fillId="0" borderId="14" xfId="0" applyFont="1" applyBorder="1" applyAlignment="1">
      <alignment vertical="center"/>
    </xf>
    <xf numFmtId="0" fontId="42" fillId="0" borderId="15" xfId="0" applyFont="1" applyBorder="1" applyAlignment="1">
      <alignment horizontal="left" vertical="center" indent="1"/>
    </xf>
    <xf numFmtId="0" fontId="42" fillId="0" borderId="16" xfId="0" applyFont="1" applyBorder="1" applyAlignment="1">
      <alignment vertical="center"/>
    </xf>
    <xf numFmtId="0" fontId="30" fillId="0" borderId="20" xfId="0" applyFont="1" applyFill="1" applyBorder="1" applyAlignment="1">
      <alignment horizontal="left" vertical="center" indent="1"/>
    </xf>
    <xf numFmtId="0" fontId="30" fillId="0" borderId="21" xfId="0" applyFont="1" applyFill="1" applyBorder="1" applyAlignment="1">
      <alignment horizontal="left" vertical="center" indent="1"/>
    </xf>
    <xf numFmtId="0" fontId="0" fillId="0" borderId="2" xfId="0" applyFont="1" applyBorder="1" applyAlignment="1">
      <alignment vertical="center"/>
    </xf>
    <xf numFmtId="0" fontId="29" fillId="0" borderId="1" xfId="0" applyFont="1" applyBorder="1" applyAlignment="1">
      <alignment horizontal="left" vertical="center" indent="2"/>
    </xf>
    <xf numFmtId="0" fontId="32" fillId="0" borderId="14" xfId="0" applyFont="1" applyBorder="1" applyAlignment="1">
      <alignment horizontal="left" vertical="center" indent="1"/>
    </xf>
    <xf numFmtId="0" fontId="32" fillId="0" borderId="5" xfId="0" applyFont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40" fillId="0" borderId="14" xfId="0" applyFont="1" applyBorder="1" applyAlignment="1">
      <alignment horizontal="left" vertical="center" indent="30"/>
    </xf>
    <xf numFmtId="0" fontId="29" fillId="0" borderId="1" xfId="0" applyFont="1" applyFill="1" applyBorder="1" applyAlignment="1">
      <alignment horizontal="left" vertical="center" indent="1"/>
    </xf>
    <xf numFmtId="0" fontId="40" fillId="0" borderId="19" xfId="0" applyFont="1" applyFill="1" applyBorder="1" applyAlignment="1">
      <alignment horizontal="left" vertical="center" indent="1"/>
    </xf>
    <xf numFmtId="0" fontId="36" fillId="0" borderId="14" xfId="0" applyFont="1" applyFill="1" applyBorder="1" applyAlignment="1">
      <alignment horizontal="left" vertical="center" indent="1"/>
    </xf>
    <xf numFmtId="0" fontId="36" fillId="0" borderId="16" xfId="0" applyFont="1" applyFill="1" applyBorder="1" applyAlignment="1">
      <alignment horizontal="left" vertical="center" indent="1"/>
    </xf>
    <xf numFmtId="0" fontId="30" fillId="0" borderId="20" xfId="0" applyFont="1" applyBorder="1" applyAlignment="1">
      <alignment horizontal="left" vertical="center" indent="1"/>
    </xf>
    <xf numFmtId="0" fontId="30" fillId="0" borderId="21" xfId="0" applyFont="1" applyBorder="1" applyAlignment="1">
      <alignment horizontal="left" vertical="center" indent="1"/>
    </xf>
    <xf numFmtId="0" fontId="41" fillId="0" borderId="22" xfId="0" applyFont="1" applyBorder="1" applyAlignment="1">
      <alignment horizontal="left" vertical="center" indent="1"/>
    </xf>
    <xf numFmtId="0" fontId="40" fillId="0" borderId="19" xfId="0" applyFont="1" applyBorder="1" applyAlignment="1">
      <alignment horizontal="left" vertical="center" indent="1"/>
    </xf>
    <xf numFmtId="0" fontId="41" fillId="0" borderId="22" xfId="0" applyFont="1" applyBorder="1" applyAlignment="1">
      <alignment horizontal="left" vertical="center" wrapText="1" indent="1"/>
    </xf>
    <xf numFmtId="0" fontId="41" fillId="0" borderId="22" xfId="0" applyFont="1" applyFill="1" applyBorder="1" applyAlignment="1">
      <alignment horizontal="center" vertical="center" wrapText="1"/>
    </xf>
    <xf numFmtId="0" fontId="41" fillId="0" borderId="22" xfId="0" applyFont="1" applyFill="1" applyBorder="1" applyAlignment="1">
      <alignment horizontal="left" vertical="center" indent="1"/>
    </xf>
    <xf numFmtId="0" fontId="41" fillId="0" borderId="22" xfId="0" applyFont="1" applyFill="1" applyBorder="1" applyAlignment="1">
      <alignment horizontal="center" vertical="center"/>
    </xf>
    <xf numFmtId="0" fontId="37" fillId="0" borderId="2" xfId="0" applyFont="1" applyBorder="1"/>
    <xf numFmtId="0" fontId="37" fillId="0" borderId="3" xfId="0" applyFont="1" applyBorder="1"/>
    <xf numFmtId="0" fontId="30" fillId="0" borderId="0" xfId="0" applyFont="1" applyFill="1" applyBorder="1" applyAlignment="1">
      <alignment vertical="center" wrapText="1"/>
    </xf>
    <xf numFmtId="0" fontId="41" fillId="0" borderId="4" xfId="0" applyFont="1" applyFill="1" applyBorder="1" applyAlignment="1">
      <alignment horizontal="center" vertical="center"/>
    </xf>
    <xf numFmtId="0" fontId="30" fillId="0" borderId="2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vertical="center"/>
    </xf>
    <xf numFmtId="185" fontId="41" fillId="0" borderId="22" xfId="0" applyNumberFormat="1" applyFont="1" applyBorder="1" applyAlignment="1">
      <alignment horizontal="center" vertical="center"/>
    </xf>
    <xf numFmtId="0" fontId="41" fillId="0" borderId="22" xfId="0" applyFont="1" applyBorder="1" applyAlignment="1">
      <alignment vertical="center"/>
    </xf>
    <xf numFmtId="0" fontId="0" fillId="0" borderId="0" xfId="0" applyFont="1"/>
    <xf numFmtId="0" fontId="0" fillId="0" borderId="0" xfId="0" applyFont="1" applyBorder="1"/>
    <xf numFmtId="0" fontId="0" fillId="0" borderId="2" xfId="0" applyFont="1" applyBorder="1"/>
    <xf numFmtId="0" fontId="0" fillId="0" borderId="3" xfId="0" applyFont="1" applyBorder="1"/>
    <xf numFmtId="0" fontId="41" fillId="0" borderId="22" xfId="0" applyFont="1" applyBorder="1" applyAlignment="1">
      <alignment horizontal="center" vertical="center"/>
    </xf>
    <xf numFmtId="0" fontId="41" fillId="0" borderId="22" xfId="0" applyFont="1" applyBorder="1" applyAlignment="1">
      <alignment horizontal="center" vertical="center" wrapText="1"/>
    </xf>
    <xf numFmtId="14" fontId="30" fillId="0" borderId="16" xfId="0" applyNumberFormat="1" applyFont="1" applyBorder="1" applyAlignment="1">
      <alignment vertical="center"/>
    </xf>
    <xf numFmtId="0" fontId="30" fillId="0" borderId="20" xfId="0" applyFont="1" applyFill="1" applyBorder="1" applyAlignment="1">
      <alignment horizontal="left" vertical="center" indent="1"/>
    </xf>
    <xf numFmtId="0" fontId="43" fillId="0" borderId="22" xfId="0" applyFont="1" applyBorder="1" applyAlignment="1">
      <alignment horizontal="center" vertical="center"/>
    </xf>
    <xf numFmtId="0" fontId="36" fillId="5" borderId="4" xfId="0" applyFont="1" applyFill="1" applyBorder="1" applyAlignment="1">
      <alignment horizontal="center" vertical="center" wrapText="1"/>
    </xf>
    <xf numFmtId="184" fontId="41" fillId="0" borderId="26" xfId="0" applyNumberFormat="1" applyFont="1" applyBorder="1" applyAlignment="1">
      <alignment horizontal="center" vertical="center"/>
    </xf>
    <xf numFmtId="0" fontId="30" fillId="0" borderId="14" xfId="0" applyFont="1" applyBorder="1" applyAlignment="1">
      <alignment horizontal="left" vertical="center"/>
    </xf>
    <xf numFmtId="185" fontId="41" fillId="0" borderId="22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vertical="center"/>
    </xf>
    <xf numFmtId="0" fontId="42" fillId="0" borderId="3" xfId="0" applyFont="1" applyFill="1" applyBorder="1" applyAlignment="1">
      <alignment horizontal="left" vertical="center"/>
    </xf>
    <xf numFmtId="14" fontId="32" fillId="0" borderId="0" xfId="0" applyNumberFormat="1" applyFont="1" applyFill="1" applyBorder="1" applyAlignment="1">
      <alignment vertical="center"/>
    </xf>
    <xf numFmtId="0" fontId="44" fillId="0" borderId="19" xfId="0" applyFont="1" applyFill="1" applyBorder="1" applyAlignment="1">
      <alignment horizontal="left" vertical="center" indent="1"/>
    </xf>
    <xf numFmtId="0" fontId="45" fillId="0" borderId="1" xfId="0" applyFont="1" applyFill="1" applyBorder="1" applyAlignment="1">
      <alignment vertical="center"/>
    </xf>
    <xf numFmtId="0" fontId="30" fillId="0" borderId="2" xfId="0" applyFont="1" applyFill="1" applyBorder="1" applyAlignment="1">
      <alignment horizontal="left" vertical="center" indent="1"/>
    </xf>
    <xf numFmtId="0" fontId="37" fillId="0" borderId="26" xfId="0" applyFont="1" applyFill="1" applyBorder="1" applyAlignment="1">
      <alignment horizontal="center" vertical="center" wrapText="1"/>
    </xf>
    <xf numFmtId="0" fontId="29" fillId="5" borderId="0" xfId="0" applyFont="1" applyFill="1" applyBorder="1" applyAlignment="1">
      <alignment vertical="center"/>
    </xf>
    <xf numFmtId="0" fontId="26" fillId="5" borderId="0" xfId="0" applyFont="1" applyFill="1" applyBorder="1" applyAlignment="1">
      <alignment vertical="center"/>
    </xf>
    <xf numFmtId="0" fontId="37" fillId="5" borderId="27" xfId="0" applyFont="1" applyFill="1" applyBorder="1" applyAlignment="1">
      <alignment vertical="center"/>
    </xf>
    <xf numFmtId="0" fontId="30" fillId="5" borderId="4" xfId="0" applyFont="1" applyFill="1" applyBorder="1" applyAlignment="1">
      <alignment horizontal="center" vertical="center"/>
    </xf>
    <xf numFmtId="0" fontId="46" fillId="5" borderId="4" xfId="0" applyFont="1" applyFill="1" applyBorder="1" applyAlignment="1">
      <alignment horizontal="center" vertical="center"/>
    </xf>
    <xf numFmtId="0" fontId="40" fillId="0" borderId="20" xfId="0" applyFont="1" applyBorder="1" applyAlignment="1">
      <alignment horizontal="left" vertical="center"/>
    </xf>
    <xf numFmtId="0" fontId="36" fillId="0" borderId="20" xfId="0" applyFont="1" applyBorder="1" applyAlignment="1">
      <alignment horizontal="left" vertical="center"/>
    </xf>
    <xf numFmtId="0" fontId="36" fillId="0" borderId="21" xfId="0" applyFont="1" applyBorder="1" applyAlignment="1">
      <alignment horizontal="left" vertical="center"/>
    </xf>
    <xf numFmtId="0" fontId="32" fillId="0" borderId="28" xfId="0" applyFont="1" applyBorder="1" applyAlignment="1">
      <alignment vertical="center" wrapText="1"/>
    </xf>
    <xf numFmtId="0" fontId="36" fillId="5" borderId="29" xfId="0" applyFont="1" applyFill="1" applyBorder="1" applyAlignment="1">
      <alignment vertical="center"/>
    </xf>
    <xf numFmtId="184" fontId="41" fillId="0" borderId="15" xfId="0" applyNumberFormat="1" applyFont="1" applyBorder="1" applyAlignment="1">
      <alignment horizontal="center" vertical="center"/>
    </xf>
    <xf numFmtId="185" fontId="41" fillId="0" borderId="28" xfId="0" applyNumberFormat="1" applyFont="1" applyFill="1" applyBorder="1" applyAlignment="1">
      <alignment horizontal="center" vertical="center"/>
    </xf>
    <xf numFmtId="0" fontId="41" fillId="0" borderId="28" xfId="0" applyFont="1" applyBorder="1" applyAlignment="1">
      <alignment vertical="center"/>
    </xf>
    <xf numFmtId="0" fontId="41" fillId="6" borderId="21" xfId="0" applyFont="1" applyFill="1" applyBorder="1" applyAlignment="1">
      <alignment horizontal="left" vertical="center"/>
    </xf>
    <xf numFmtId="0" fontId="41" fillId="6" borderId="16" xfId="0" applyFont="1" applyFill="1" applyBorder="1" applyAlignment="1">
      <alignment horizontal="left" vertical="center"/>
    </xf>
    <xf numFmtId="0" fontId="41" fillId="6" borderId="30" xfId="0" applyFont="1" applyFill="1" applyBorder="1" applyAlignment="1">
      <alignment vertical="center"/>
    </xf>
    <xf numFmtId="0" fontId="41" fillId="0" borderId="24" xfId="0" applyFont="1" applyBorder="1" applyAlignment="1">
      <alignment horizontal="center" vertical="center" wrapText="1"/>
    </xf>
    <xf numFmtId="0" fontId="41" fillId="0" borderId="24" xfId="0" applyFont="1" applyBorder="1" applyAlignment="1">
      <alignment horizontal="left" vertical="center" wrapText="1" indent="1"/>
    </xf>
    <xf numFmtId="185" fontId="36" fillId="0" borderId="24" xfId="0" applyNumberFormat="1" applyFont="1" applyBorder="1" applyAlignment="1">
      <alignment horizontal="center" vertical="center"/>
    </xf>
    <xf numFmtId="0" fontId="41" fillId="0" borderId="31" xfId="0" applyFont="1" applyBorder="1" applyAlignment="1">
      <alignment vertical="center"/>
    </xf>
    <xf numFmtId="0" fontId="41" fillId="0" borderId="32" xfId="0" applyFont="1" applyBorder="1" applyAlignment="1">
      <alignment vertical="center"/>
    </xf>
    <xf numFmtId="0" fontId="30" fillId="5" borderId="2" xfId="0" applyFont="1" applyFill="1" applyBorder="1" applyAlignment="1">
      <alignment horizontal="left" vertical="center" indent="25"/>
    </xf>
    <xf numFmtId="0" fontId="30" fillId="5" borderId="11" xfId="0" applyFont="1" applyFill="1" applyBorder="1" applyAlignment="1">
      <alignment vertical="center"/>
    </xf>
    <xf numFmtId="0" fontId="30" fillId="5" borderId="12" xfId="0" applyFont="1" applyFill="1" applyBorder="1" applyAlignment="1">
      <alignment horizontal="left" vertical="center" indent="12"/>
    </xf>
    <xf numFmtId="0" fontId="32" fillId="5" borderId="12" xfId="0" applyFont="1" applyFill="1" applyBorder="1" applyAlignment="1">
      <alignment horizontal="left" vertical="center"/>
    </xf>
    <xf numFmtId="0" fontId="30" fillId="5" borderId="12" xfId="0" applyFont="1" applyFill="1" applyBorder="1" applyAlignment="1">
      <alignment vertical="center"/>
    </xf>
    <xf numFmtId="0" fontId="30" fillId="5" borderId="13" xfId="0" applyFont="1" applyFill="1" applyBorder="1" applyAlignment="1">
      <alignment vertical="center"/>
    </xf>
    <xf numFmtId="0" fontId="46" fillId="7" borderId="33" xfId="0" applyFont="1" applyFill="1" applyBorder="1" applyAlignment="1">
      <alignment horizontal="center" vertical="center"/>
    </xf>
    <xf numFmtId="0" fontId="43" fillId="2" borderId="34" xfId="0" applyFont="1" applyFill="1" applyBorder="1" applyAlignment="1">
      <alignment horizontal="center" vertical="center" wrapText="1"/>
    </xf>
    <xf numFmtId="0" fontId="30" fillId="0" borderId="21" xfId="0" applyFont="1" applyBorder="1" applyAlignment="1">
      <alignment vertical="center"/>
    </xf>
    <xf numFmtId="0" fontId="47" fillId="0" borderId="14" xfId="0" applyFont="1" applyBorder="1" applyAlignment="1">
      <alignment horizontal="left" vertical="center"/>
    </xf>
    <xf numFmtId="0" fontId="47" fillId="0" borderId="16" xfId="0" applyFont="1" applyBorder="1" applyAlignment="1">
      <alignment horizontal="left" vertical="center"/>
    </xf>
    <xf numFmtId="0" fontId="30" fillId="0" borderId="6" xfId="0" applyFont="1" applyBorder="1" applyAlignment="1">
      <alignment vertical="center"/>
    </xf>
    <xf numFmtId="14" fontId="32" fillId="0" borderId="5" xfId="0" applyNumberFormat="1" applyFont="1" applyBorder="1" applyAlignment="1">
      <alignment vertical="center"/>
    </xf>
    <xf numFmtId="0" fontId="28" fillId="0" borderId="5" xfId="0" applyFont="1" applyBorder="1" applyAlignment="1">
      <alignment vertical="center"/>
    </xf>
    <xf numFmtId="0" fontId="30" fillId="0" borderId="5" xfId="0" applyFont="1" applyBorder="1" applyAlignment="1">
      <alignment vertical="center"/>
    </xf>
    <xf numFmtId="0" fontId="36" fillId="0" borderId="5" xfId="0" applyFont="1" applyBorder="1" applyAlignment="1">
      <alignment horizontal="left" vertical="center"/>
    </xf>
    <xf numFmtId="0" fontId="42" fillId="0" borderId="10" xfId="0" applyFont="1" applyBorder="1" applyAlignment="1">
      <alignment vertical="center"/>
    </xf>
    <xf numFmtId="0" fontId="12" fillId="2" borderId="35" xfId="2" applyFont="1" applyFill="1" applyBorder="1" applyAlignment="1">
      <alignment horizontal="center" vertical="center"/>
    </xf>
    <xf numFmtId="0" fontId="11" fillId="0" borderId="36" xfId="0" applyFont="1" applyFill="1" applyBorder="1" applyAlignment="1">
      <alignment horizontal="center" vertical="center"/>
    </xf>
    <xf numFmtId="0" fontId="10" fillId="0" borderId="37" xfId="0" applyFont="1" applyFill="1" applyBorder="1" applyAlignment="1">
      <alignment horizontal="left" vertical="center" indent="1"/>
    </xf>
    <xf numFmtId="0" fontId="5" fillId="0" borderId="23" xfId="0" applyFont="1" applyFill="1" applyBorder="1" applyAlignment="1">
      <alignment vertical="center"/>
    </xf>
    <xf numFmtId="0" fontId="10" fillId="0" borderId="23" xfId="0" applyFont="1" applyFill="1" applyBorder="1" applyAlignment="1">
      <alignment horizontal="center" vertical="center"/>
    </xf>
    <xf numFmtId="0" fontId="13" fillId="0" borderId="22" xfId="0" applyFont="1" applyFill="1" applyBorder="1" applyAlignment="1">
      <alignment horizontal="center" vertical="center"/>
    </xf>
    <xf numFmtId="0" fontId="10" fillId="0" borderId="26" xfId="2" applyFont="1" applyFill="1" applyBorder="1" applyAlignment="1">
      <alignment horizontal="center" vertical="center"/>
    </xf>
    <xf numFmtId="0" fontId="10" fillId="0" borderId="22" xfId="2" applyFont="1" applyFill="1" applyBorder="1" applyAlignment="1">
      <alignment horizontal="center" vertical="center"/>
    </xf>
    <xf numFmtId="0" fontId="10" fillId="0" borderId="28" xfId="2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0" fillId="0" borderId="25" xfId="0" applyFont="1" applyBorder="1" applyAlignment="1">
      <alignment horizontal="left" vertical="center" indent="1"/>
    </xf>
    <xf numFmtId="0" fontId="5" fillId="0" borderId="14" xfId="0" applyFont="1" applyBorder="1" applyAlignment="1">
      <alignment vertical="center"/>
    </xf>
    <xf numFmtId="0" fontId="10" fillId="0" borderId="14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1" fillId="0" borderId="20" xfId="0" applyFont="1" applyFill="1" applyBorder="1" applyAlignment="1">
      <alignment horizontal="center" vertical="center"/>
    </xf>
    <xf numFmtId="0" fontId="5" fillId="0" borderId="38" xfId="0" applyFont="1" applyBorder="1" applyAlignment="1">
      <alignment vertical="center"/>
    </xf>
    <xf numFmtId="0" fontId="10" fillId="0" borderId="38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left" vertical="center" indent="1"/>
    </xf>
    <xf numFmtId="0" fontId="7" fillId="2" borderId="14" xfId="0" applyFont="1" applyFill="1" applyBorder="1" applyAlignment="1">
      <alignment vertical="center"/>
    </xf>
    <xf numFmtId="0" fontId="0" fillId="2" borderId="22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12" fillId="2" borderId="0" xfId="2" applyFont="1" applyFill="1" applyBorder="1" applyAlignment="1">
      <alignment horizontal="center" vertical="center"/>
    </xf>
    <xf numFmtId="0" fontId="14" fillId="2" borderId="0" xfId="2" applyFont="1" applyFill="1" applyBorder="1" applyAlignment="1" applyProtection="1">
      <alignment horizontal="center" vertical="center"/>
      <protection locked="0"/>
    </xf>
    <xf numFmtId="0" fontId="10" fillId="0" borderId="23" xfId="0" applyFont="1" applyFill="1" applyBorder="1" applyAlignment="1">
      <alignment horizontal="left" vertical="center" indent="1"/>
    </xf>
    <xf numFmtId="0" fontId="11" fillId="0" borderId="39" xfId="0" applyFont="1" applyBorder="1" applyAlignment="1">
      <alignment horizontal="center" vertical="center"/>
    </xf>
    <xf numFmtId="0" fontId="10" fillId="0" borderId="38" xfId="0" applyFont="1" applyBorder="1" applyAlignment="1">
      <alignment horizontal="left" vertical="center" indent="1"/>
    </xf>
    <xf numFmtId="0" fontId="11" fillId="0" borderId="36" xfId="0" applyFont="1" applyBorder="1" applyAlignment="1">
      <alignment horizontal="center" vertical="center"/>
    </xf>
    <xf numFmtId="0" fontId="10" fillId="0" borderId="23" xfId="0" applyFont="1" applyBorder="1" applyAlignment="1">
      <alignment horizontal="left" vertical="center" indent="1"/>
    </xf>
    <xf numFmtId="0" fontId="5" fillId="0" borderId="23" xfId="0" applyFont="1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10" fillId="0" borderId="14" xfId="0" applyFont="1" applyBorder="1" applyAlignment="1">
      <alignment horizontal="left" vertical="center" indent="1"/>
    </xf>
    <xf numFmtId="0" fontId="11" fillId="0" borderId="40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center" indent="1"/>
    </xf>
    <xf numFmtId="0" fontId="5" fillId="0" borderId="16" xfId="0" applyFont="1" applyBorder="1" applyAlignment="1">
      <alignment vertical="center"/>
    </xf>
    <xf numFmtId="0" fontId="10" fillId="0" borderId="16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0" fillId="0" borderId="22" xfId="0" applyFont="1" applyBorder="1" applyAlignment="1">
      <alignment horizontal="left" vertical="center" wrapText="1" indent="1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8" fillId="0" borderId="0" xfId="0" applyFont="1" applyBorder="1"/>
    <xf numFmtId="0" fontId="48" fillId="0" borderId="0" xfId="0" applyFont="1"/>
    <xf numFmtId="0" fontId="49" fillId="0" borderId="14" xfId="0" applyFont="1" applyBorder="1" applyAlignment="1">
      <alignment vertical="center"/>
    </xf>
    <xf numFmtId="0" fontId="50" fillId="0" borderId="14" xfId="0" applyFont="1" applyBorder="1" applyAlignment="1">
      <alignment vertical="center"/>
    </xf>
    <xf numFmtId="0" fontId="50" fillId="0" borderId="16" xfId="0" applyFont="1" applyBorder="1" applyAlignment="1">
      <alignment vertical="center"/>
    </xf>
    <xf numFmtId="0" fontId="51" fillId="0" borderId="5" xfId="0" applyFont="1" applyBorder="1" applyAlignment="1">
      <alignment vertical="center"/>
    </xf>
    <xf numFmtId="184" fontId="41" fillId="0" borderId="22" xfId="0" applyNumberFormat="1" applyFont="1" applyFill="1" applyBorder="1" applyAlignment="1">
      <alignment horizontal="center" vertical="center"/>
    </xf>
    <xf numFmtId="185" fontId="36" fillId="0" borderId="22" xfId="0" applyNumberFormat="1" applyFont="1" applyFill="1" applyBorder="1" applyAlignment="1">
      <alignment horizontal="center" vertical="center"/>
    </xf>
    <xf numFmtId="184" fontId="41" fillId="0" borderId="25" xfId="0" applyNumberFormat="1" applyFont="1" applyFill="1" applyBorder="1" applyAlignment="1">
      <alignment horizontal="center" vertical="center"/>
    </xf>
    <xf numFmtId="184" fontId="41" fillId="0" borderId="28" xfId="0" applyNumberFormat="1" applyFont="1" applyFill="1" applyBorder="1" applyAlignment="1">
      <alignment horizontal="center" vertical="center"/>
    </xf>
    <xf numFmtId="0" fontId="41" fillId="0" borderId="0" xfId="0" applyFont="1" applyFill="1" applyAlignment="1">
      <alignment vertical="center"/>
    </xf>
    <xf numFmtId="0" fontId="36" fillId="5" borderId="27" xfId="0" applyFont="1" applyFill="1" applyBorder="1" applyAlignment="1">
      <alignment horizontal="center" vertical="top" wrapText="1"/>
    </xf>
    <xf numFmtId="0" fontId="36" fillId="5" borderId="4" xfId="0" applyFont="1" applyFill="1" applyBorder="1" applyAlignment="1">
      <alignment horizontal="center" vertical="top" wrapText="1"/>
    </xf>
    <xf numFmtId="0" fontId="41" fillId="6" borderId="22" xfId="0" applyFont="1" applyFill="1" applyBorder="1" applyAlignment="1">
      <alignment horizontal="center" vertical="center" wrapText="1"/>
    </xf>
    <xf numFmtId="0" fontId="41" fillId="6" borderId="22" xfId="0" applyFont="1" applyFill="1" applyBorder="1" applyAlignment="1">
      <alignment horizontal="center" vertical="center"/>
    </xf>
    <xf numFmtId="0" fontId="37" fillId="0" borderId="27" xfId="0" quotePrefix="1" applyFont="1" applyBorder="1" applyAlignment="1">
      <alignment horizontal="center" vertical="center"/>
    </xf>
    <xf numFmtId="0" fontId="37" fillId="0" borderId="4" xfId="0" applyFont="1" applyBorder="1" applyAlignment="1">
      <alignment vertical="center"/>
    </xf>
    <xf numFmtId="0" fontId="37" fillId="0" borderId="37" xfId="0" applyFont="1" applyBorder="1" applyAlignment="1">
      <alignment vertical="center"/>
    </xf>
    <xf numFmtId="0" fontId="32" fillId="0" borderId="25" xfId="0" applyFont="1" applyBorder="1" applyAlignment="1">
      <alignment vertical="center" wrapText="1"/>
    </xf>
    <xf numFmtId="0" fontId="36" fillId="8" borderId="41" xfId="0" applyFont="1" applyFill="1" applyBorder="1" applyAlignment="1">
      <alignment horizontal="center" vertical="center" wrapText="1"/>
    </xf>
    <xf numFmtId="0" fontId="41" fillId="0" borderId="35" xfId="0" applyFont="1" applyFill="1" applyBorder="1" applyAlignment="1">
      <alignment horizontal="center" vertical="center" wrapText="1"/>
    </xf>
    <xf numFmtId="0" fontId="41" fillId="0" borderId="42" xfId="0" applyFont="1" applyFill="1" applyBorder="1" applyAlignment="1">
      <alignment horizontal="center" vertical="center" wrapText="1"/>
    </xf>
    <xf numFmtId="0" fontId="32" fillId="0" borderId="43" xfId="0" applyFont="1" applyBorder="1" applyAlignment="1">
      <alignment vertical="center" wrapText="1"/>
    </xf>
    <xf numFmtId="0" fontId="26" fillId="8" borderId="7" xfId="0" applyFont="1" applyFill="1" applyBorder="1" applyAlignment="1">
      <alignment vertical="center"/>
    </xf>
    <xf numFmtId="0" fontId="32" fillId="8" borderId="7" xfId="0" applyFont="1" applyFill="1" applyBorder="1" applyAlignment="1">
      <alignment vertical="center"/>
    </xf>
    <xf numFmtId="0" fontId="52" fillId="8" borderId="7" xfId="0" applyFont="1" applyFill="1" applyBorder="1" applyAlignment="1">
      <alignment vertical="center"/>
    </xf>
    <xf numFmtId="0" fontId="33" fillId="8" borderId="8" xfId="0" applyFont="1" applyFill="1" applyBorder="1" applyAlignment="1">
      <alignment vertical="center" wrapText="1"/>
    </xf>
    <xf numFmtId="0" fontId="53" fillId="2" borderId="34" xfId="0" applyFont="1" applyFill="1" applyBorder="1" applyAlignment="1">
      <alignment horizontal="center" vertical="center" wrapText="1"/>
    </xf>
    <xf numFmtId="0" fontId="41" fillId="0" borderId="22" xfId="0" applyFont="1" applyFill="1" applyBorder="1" applyAlignment="1">
      <alignment horizontal="left" vertical="center" wrapText="1" indent="1"/>
    </xf>
    <xf numFmtId="185" fontId="54" fillId="0" borderId="22" xfId="0" applyNumberFormat="1" applyFont="1" applyFill="1" applyBorder="1" applyAlignment="1">
      <alignment horizontal="center" vertical="center"/>
    </xf>
    <xf numFmtId="0" fontId="53" fillId="2" borderId="44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left" vertical="center" indent="1"/>
    </xf>
    <xf numFmtId="0" fontId="7" fillId="7" borderId="23" xfId="0" applyFont="1" applyFill="1" applyBorder="1" applyAlignment="1">
      <alignment vertical="center"/>
    </xf>
    <xf numFmtId="0" fontId="2" fillId="7" borderId="22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/>
    </xf>
    <xf numFmtId="0" fontId="10" fillId="0" borderId="14" xfId="0" applyFont="1" applyFill="1" applyBorder="1" applyAlignment="1">
      <alignment horizontal="left" vertical="center"/>
    </xf>
    <xf numFmtId="0" fontId="10" fillId="0" borderId="26" xfId="0" applyFont="1" applyFill="1" applyBorder="1" applyAlignment="1">
      <alignment horizontal="left" vertical="center"/>
    </xf>
    <xf numFmtId="0" fontId="11" fillId="0" borderId="45" xfId="0" applyFont="1" applyFill="1" applyBorder="1" applyAlignment="1">
      <alignment horizontal="center" vertical="center"/>
    </xf>
    <xf numFmtId="0" fontId="10" fillId="0" borderId="25" xfId="0" applyFont="1" applyFill="1" applyBorder="1" applyAlignment="1">
      <alignment horizontal="left" vertical="center"/>
    </xf>
    <xf numFmtId="0" fontId="0" fillId="2" borderId="4" xfId="0" applyFill="1" applyBorder="1" applyAlignment="1">
      <alignment vertical="center"/>
    </xf>
    <xf numFmtId="0" fontId="42" fillId="0" borderId="14" xfId="0" applyFont="1" applyBorder="1" applyAlignment="1">
      <alignment horizontal="right" vertical="center"/>
    </xf>
    <xf numFmtId="0" fontId="42" fillId="0" borderId="15" xfId="0" applyFont="1" applyBorder="1" applyAlignment="1">
      <alignment horizontal="right" vertical="center"/>
    </xf>
    <xf numFmtId="0" fontId="42" fillId="0" borderId="17" xfId="0" applyFont="1" applyBorder="1" applyAlignment="1">
      <alignment horizontal="right" vertical="center"/>
    </xf>
    <xf numFmtId="0" fontId="0" fillId="0" borderId="11" xfId="0" applyFont="1" applyBorder="1"/>
    <xf numFmtId="0" fontId="37" fillId="0" borderId="3" xfId="0" applyFont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40" fillId="0" borderId="14" xfId="0" applyFont="1" applyBorder="1" applyAlignment="1">
      <alignment horizontal="left" vertical="center" indent="21"/>
    </xf>
    <xf numFmtId="0" fontId="40" fillId="0" borderId="14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14" fontId="30" fillId="0" borderId="14" xfId="0" applyNumberFormat="1" applyFont="1" applyBorder="1" applyAlignment="1">
      <alignment horizontal="left" vertical="center"/>
    </xf>
    <xf numFmtId="14" fontId="32" fillId="0" borderId="14" xfId="0" applyNumberFormat="1" applyFont="1" applyBorder="1" applyAlignment="1">
      <alignment vertical="center"/>
    </xf>
    <xf numFmtId="0" fontId="36" fillId="0" borderId="14" xfId="0" applyFont="1" applyBorder="1" applyAlignment="1">
      <alignment horizontal="left" vertical="center"/>
    </xf>
    <xf numFmtId="0" fontId="55" fillId="7" borderId="46" xfId="0" applyFont="1" applyFill="1" applyBorder="1" applyAlignment="1">
      <alignment horizontal="center" vertical="center" wrapText="1"/>
    </xf>
    <xf numFmtId="0" fontId="6" fillId="0" borderId="22" xfId="2" applyFont="1" applyFill="1" applyBorder="1" applyAlignment="1" applyProtection="1">
      <alignment horizontal="center" vertical="center"/>
      <protection locked="0"/>
    </xf>
    <xf numFmtId="0" fontId="6" fillId="0" borderId="22" xfId="2" applyFont="1" applyBorder="1" applyAlignment="1" applyProtection="1">
      <alignment horizontal="center" vertical="center"/>
      <protection locked="0"/>
    </xf>
    <xf numFmtId="0" fontId="11" fillId="6" borderId="4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left" vertical="center"/>
    </xf>
    <xf numFmtId="0" fontId="10" fillId="6" borderId="14" xfId="0" applyFont="1" applyFill="1" applyBorder="1" applyAlignment="1">
      <alignment horizontal="left" vertical="center"/>
    </xf>
    <xf numFmtId="0" fontId="13" fillId="6" borderId="22" xfId="0" applyFont="1" applyFill="1" applyBorder="1" applyAlignment="1">
      <alignment horizontal="center" vertical="center"/>
    </xf>
    <xf numFmtId="0" fontId="13" fillId="0" borderId="47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40" fillId="0" borderId="15" xfId="0" applyFont="1" applyBorder="1" applyAlignment="1">
      <alignment vertical="center"/>
    </xf>
    <xf numFmtId="0" fontId="42" fillId="0" borderId="15" xfId="0" applyFont="1" applyFill="1" applyBorder="1" applyAlignment="1">
      <alignment horizontal="center" vertical="center"/>
    </xf>
    <xf numFmtId="0" fontId="56" fillId="0" borderId="17" xfId="0" applyFont="1" applyFill="1" applyBorder="1" applyAlignment="1">
      <alignment horizontal="center" vertical="center"/>
    </xf>
    <xf numFmtId="0" fontId="41" fillId="0" borderId="26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center" vertical="center" wrapText="1"/>
    </xf>
    <xf numFmtId="0" fontId="41" fillId="0" borderId="30" xfId="0" applyFont="1" applyFill="1" applyBorder="1" applyAlignment="1">
      <alignment horizontal="center" vertical="center" wrapText="1"/>
    </xf>
    <xf numFmtId="0" fontId="38" fillId="5" borderId="1" xfId="0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1" fillId="6" borderId="25" xfId="0" applyFont="1" applyFill="1" applyBorder="1" applyAlignment="1">
      <alignment horizontal="center" vertical="center" wrapText="1"/>
    </xf>
    <xf numFmtId="0" fontId="41" fillId="0" borderId="26" xfId="0" applyFont="1" applyBorder="1" applyAlignment="1">
      <alignment horizontal="center" wrapText="1"/>
    </xf>
    <xf numFmtId="0" fontId="37" fillId="0" borderId="22" xfId="0" applyFont="1" applyBorder="1" applyAlignment="1">
      <alignment horizontal="center" vertical="center" wrapText="1"/>
    </xf>
    <xf numFmtId="0" fontId="41" fillId="0" borderId="22" xfId="2" applyFont="1" applyFill="1" applyBorder="1" applyAlignment="1">
      <alignment horizontal="center" vertical="center" wrapText="1"/>
    </xf>
    <xf numFmtId="0" fontId="36" fillId="8" borderId="7" xfId="0" applyFont="1" applyFill="1" applyBorder="1" applyAlignment="1">
      <alignment horizontal="center" vertical="center" wrapText="1"/>
    </xf>
    <xf numFmtId="0" fontId="37" fillId="0" borderId="25" xfId="0" applyFont="1" applyFill="1" applyBorder="1" applyAlignment="1">
      <alignment horizontal="left" vertical="center" wrapText="1" indent="1"/>
    </xf>
    <xf numFmtId="0" fontId="37" fillId="0" borderId="26" xfId="0" applyFont="1" applyFill="1" applyBorder="1" applyAlignment="1">
      <alignment horizontal="left" vertical="center" wrapText="1" indent="1"/>
    </xf>
    <xf numFmtId="0" fontId="26" fillId="8" borderId="5" xfId="0" applyFont="1" applyFill="1" applyBorder="1" applyAlignment="1">
      <alignment vertical="center"/>
    </xf>
    <xf numFmtId="0" fontId="29" fillId="8" borderId="6" xfId="0" applyFont="1" applyFill="1" applyBorder="1" applyAlignment="1">
      <alignment horizontal="left" vertical="center"/>
    </xf>
    <xf numFmtId="0" fontId="29" fillId="8" borderId="5" xfId="0" applyFont="1" applyFill="1" applyBorder="1" applyAlignment="1">
      <alignment vertical="center"/>
    </xf>
    <xf numFmtId="0" fontId="5" fillId="0" borderId="22" xfId="0" applyFont="1" applyFill="1" applyBorder="1" applyAlignment="1">
      <alignment horizontal="center" vertical="center" wrapText="1"/>
    </xf>
    <xf numFmtId="0" fontId="18" fillId="7" borderId="42" xfId="2" applyFont="1" applyFill="1" applyBorder="1" applyAlignment="1" applyProtection="1">
      <alignment horizontal="center" vertical="center"/>
    </xf>
    <xf numFmtId="0" fontId="37" fillId="0" borderId="22" xfId="0" applyFont="1" applyFill="1" applyBorder="1" applyAlignment="1">
      <alignment horizontal="left" vertical="center"/>
    </xf>
    <xf numFmtId="0" fontId="10" fillId="0" borderId="48" xfId="0" applyFont="1" applyFill="1" applyBorder="1" applyAlignment="1">
      <alignment horizontal="left" vertical="center" indent="1"/>
    </xf>
    <xf numFmtId="0" fontId="5" fillId="0" borderId="38" xfId="0" applyFont="1" applyFill="1" applyBorder="1" applyAlignment="1">
      <alignment vertical="center"/>
    </xf>
    <xf numFmtId="0" fontId="10" fillId="0" borderId="38" xfId="0" applyFont="1" applyFill="1" applyBorder="1" applyAlignment="1">
      <alignment horizontal="center" vertical="center"/>
    </xf>
    <xf numFmtId="0" fontId="11" fillId="0" borderId="39" xfId="0" applyFont="1" applyFill="1" applyBorder="1" applyAlignment="1">
      <alignment horizontal="center" vertical="center"/>
    </xf>
    <xf numFmtId="0" fontId="10" fillId="0" borderId="38" xfId="0" applyFont="1" applyFill="1" applyBorder="1" applyAlignment="1">
      <alignment horizontal="left" vertical="center" indent="1"/>
    </xf>
    <xf numFmtId="0" fontId="29" fillId="0" borderId="36" xfId="0" applyFont="1" applyBorder="1" applyAlignment="1">
      <alignment horizontal="center" vertical="center"/>
    </xf>
    <xf numFmtId="0" fontId="41" fillId="0" borderId="14" xfId="0" applyFont="1" applyBorder="1" applyAlignment="1">
      <alignment horizontal="left" vertical="center" indent="1"/>
    </xf>
    <xf numFmtId="0" fontId="41" fillId="0" borderId="14" xfId="0" applyFont="1" applyBorder="1" applyAlignment="1">
      <alignment horizontal="center" vertical="center"/>
    </xf>
    <xf numFmtId="0" fontId="41" fillId="0" borderId="26" xfId="0" applyFont="1" applyBorder="1" applyAlignment="1">
      <alignment horizontal="center" vertical="center"/>
    </xf>
    <xf numFmtId="0" fontId="4" fillId="2" borderId="29" xfId="0" applyFont="1" applyFill="1" applyBorder="1" applyAlignment="1">
      <alignment horizontal="left" vertical="center" indent="1"/>
    </xf>
    <xf numFmtId="0" fontId="7" fillId="2" borderId="23" xfId="0" applyFont="1" applyFill="1" applyBorder="1" applyAlignment="1">
      <alignment vertical="center"/>
    </xf>
    <xf numFmtId="0" fontId="12" fillId="2" borderId="25" xfId="2" applyFont="1" applyFill="1" applyBorder="1" applyAlignment="1">
      <alignment horizontal="center" vertical="center"/>
    </xf>
    <xf numFmtId="0" fontId="12" fillId="2" borderId="15" xfId="2" applyFont="1" applyFill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7" fillId="0" borderId="28" xfId="0" applyFont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6" fillId="0" borderId="24" xfId="2" applyFont="1" applyFill="1" applyBorder="1" applyAlignment="1" applyProtection="1">
      <alignment horizontal="center" vertical="center"/>
      <protection locked="0"/>
    </xf>
    <xf numFmtId="0" fontId="37" fillId="0" borderId="31" xfId="0" applyFont="1" applyBorder="1" applyAlignment="1">
      <alignment horizontal="center" vertical="center"/>
    </xf>
    <xf numFmtId="0" fontId="37" fillId="0" borderId="32" xfId="0" applyFont="1" applyBorder="1" applyAlignment="1">
      <alignment horizontal="center" vertical="center"/>
    </xf>
    <xf numFmtId="0" fontId="11" fillId="0" borderId="49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6" fillId="0" borderId="4" xfId="2" applyFont="1" applyFill="1" applyBorder="1" applyAlignment="1" applyProtection="1">
      <alignment horizontal="center" vertical="center"/>
      <protection locked="0"/>
    </xf>
    <xf numFmtId="0" fontId="30" fillId="5" borderId="20" xfId="0" applyFont="1" applyFill="1" applyBorder="1" applyAlignment="1">
      <alignment horizontal="left" vertical="center" indent="1"/>
    </xf>
    <xf numFmtId="0" fontId="36" fillId="5" borderId="14" xfId="0" applyFont="1" applyFill="1" applyBorder="1" applyAlignment="1">
      <alignment vertical="center"/>
    </xf>
    <xf numFmtId="0" fontId="0" fillId="5" borderId="22" xfId="0" applyFill="1" applyBorder="1" applyAlignment="1">
      <alignment vertical="center"/>
    </xf>
    <xf numFmtId="0" fontId="0" fillId="5" borderId="14" xfId="0" applyFill="1" applyBorder="1" applyAlignment="1">
      <alignment vertical="center"/>
    </xf>
    <xf numFmtId="0" fontId="48" fillId="5" borderId="14" xfId="0" applyFont="1" applyFill="1" applyBorder="1" applyAlignment="1">
      <alignment vertical="center"/>
    </xf>
    <xf numFmtId="0" fontId="57" fillId="5" borderId="15" xfId="0" applyFont="1" applyFill="1" applyBorder="1" applyAlignment="1">
      <alignment vertical="center"/>
    </xf>
    <xf numFmtId="0" fontId="41" fillId="6" borderId="14" xfId="0" applyFont="1" applyFill="1" applyBorder="1" applyAlignment="1">
      <alignment horizontal="center" vertical="center" wrapText="1"/>
    </xf>
    <xf numFmtId="0" fontId="52" fillId="2" borderId="34" xfId="0" applyFont="1" applyFill="1" applyBorder="1" applyAlignment="1">
      <alignment horizontal="center" vertical="center" wrapText="1"/>
    </xf>
    <xf numFmtId="0" fontId="0" fillId="5" borderId="14" xfId="0" applyFont="1" applyFill="1" applyBorder="1" applyAlignment="1">
      <alignment vertical="center"/>
    </xf>
    <xf numFmtId="0" fontId="58" fillId="0" borderId="4" xfId="2" applyFont="1" applyFill="1" applyBorder="1" applyAlignment="1" applyProtection="1">
      <alignment horizontal="center" vertical="center"/>
      <protection locked="0"/>
    </xf>
    <xf numFmtId="0" fontId="58" fillId="0" borderId="22" xfId="2" applyFont="1" applyFill="1" applyBorder="1" applyAlignment="1" applyProtection="1">
      <alignment horizontal="center" vertical="center"/>
      <protection locked="0"/>
    </xf>
    <xf numFmtId="0" fontId="59" fillId="2" borderId="0" xfId="2" applyFont="1" applyFill="1" applyBorder="1" applyAlignment="1" applyProtection="1">
      <alignment horizontal="center" vertical="center"/>
      <protection locked="0"/>
    </xf>
    <xf numFmtId="0" fontId="58" fillId="0" borderId="22" xfId="2" applyFont="1" applyBorder="1" applyAlignment="1" applyProtection="1">
      <alignment horizontal="center" vertical="center"/>
      <protection locked="0"/>
    </xf>
    <xf numFmtId="0" fontId="58" fillId="0" borderId="24" xfId="2" applyFont="1" applyFill="1" applyBorder="1" applyAlignment="1" applyProtection="1">
      <alignment horizontal="center" vertical="center"/>
      <protection locked="0"/>
    </xf>
    <xf numFmtId="0" fontId="49" fillId="7" borderId="0" xfId="0" applyFont="1" applyFill="1" applyAlignment="1">
      <alignment horizontal="left" vertical="center"/>
    </xf>
    <xf numFmtId="0" fontId="49" fillId="0" borderId="0" xfId="0" applyFont="1" applyAlignment="1">
      <alignment horizontal="left" vertical="center"/>
    </xf>
    <xf numFmtId="0" fontId="60" fillId="0" borderId="0" xfId="0" applyFont="1"/>
    <xf numFmtId="0" fontId="37" fillId="0" borderId="25" xfId="0" applyFont="1" applyFill="1" applyBorder="1" applyAlignment="1">
      <alignment horizontal="left" vertical="center" wrapText="1" indent="1"/>
    </xf>
    <xf numFmtId="0" fontId="37" fillId="0" borderId="26" xfId="0" applyFont="1" applyFill="1" applyBorder="1" applyAlignment="1">
      <alignment horizontal="left" vertical="center" wrapText="1" indent="1"/>
    </xf>
    <xf numFmtId="0" fontId="41" fillId="0" borderId="26" xfId="0" applyFont="1" applyFill="1" applyBorder="1" applyAlignment="1">
      <alignment horizontal="center" vertical="center" wrapText="1"/>
    </xf>
    <xf numFmtId="0" fontId="37" fillId="0" borderId="22" xfId="0" applyFont="1" applyFill="1" applyBorder="1" applyAlignment="1">
      <alignment horizontal="center" vertical="center" wrapText="1"/>
    </xf>
    <xf numFmtId="0" fontId="5" fillId="9" borderId="22" xfId="0" applyFont="1" applyFill="1" applyBorder="1" applyAlignment="1">
      <alignment horizontal="center" vertical="center" wrapText="1"/>
    </xf>
    <xf numFmtId="0" fontId="37" fillId="0" borderId="25" xfId="0" applyFont="1" applyFill="1" applyBorder="1" applyAlignment="1">
      <alignment horizontal="left" vertical="center" wrapText="1" indent="1"/>
    </xf>
    <xf numFmtId="0" fontId="37" fillId="0" borderId="26" xfId="0" applyFont="1" applyFill="1" applyBorder="1" applyAlignment="1">
      <alignment horizontal="left" vertical="center" wrapText="1" indent="1"/>
    </xf>
    <xf numFmtId="0" fontId="41" fillId="0" borderId="26" xfId="0" applyFont="1" applyFill="1" applyBorder="1" applyAlignment="1">
      <alignment horizontal="center" vertical="center" wrapText="1"/>
    </xf>
    <xf numFmtId="0" fontId="41" fillId="0" borderId="26" xfId="2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left" vertical="center"/>
    </xf>
    <xf numFmtId="0" fontId="49" fillId="0" borderId="0" xfId="0" applyFont="1"/>
    <xf numFmtId="0" fontId="10" fillId="0" borderId="4" xfId="2" applyFont="1" applyFill="1" applyBorder="1" applyAlignment="1" applyProtection="1">
      <alignment horizontal="center" vertical="center"/>
      <protection locked="0"/>
    </xf>
    <xf numFmtId="0" fontId="10" fillId="0" borderId="22" xfId="2" applyFont="1" applyFill="1" applyBorder="1" applyAlignment="1" applyProtection="1">
      <alignment horizontal="center" vertical="center"/>
      <protection locked="0"/>
    </xf>
    <xf numFmtId="0" fontId="20" fillId="2" borderId="0" xfId="2" applyFont="1" applyFill="1" applyBorder="1" applyAlignment="1" applyProtection="1">
      <alignment horizontal="center" vertical="center"/>
      <protection locked="0"/>
    </xf>
    <xf numFmtId="0" fontId="10" fillId="0" borderId="22" xfId="2" applyFont="1" applyBorder="1" applyAlignment="1" applyProtection="1">
      <alignment horizontal="center" vertical="center"/>
      <protection locked="0"/>
    </xf>
    <xf numFmtId="0" fontId="10" fillId="0" borderId="24" xfId="2" applyFont="1" applyFill="1" applyBorder="1" applyAlignment="1" applyProtection="1">
      <alignment horizontal="center" vertical="center"/>
      <protection locked="0"/>
    </xf>
    <xf numFmtId="0" fontId="0" fillId="5" borderId="14" xfId="0" applyFill="1" applyBorder="1" applyAlignment="1">
      <alignment horizontal="center" vertical="center"/>
    </xf>
    <xf numFmtId="0" fontId="62" fillId="5" borderId="14" xfId="0" applyFont="1" applyFill="1" applyBorder="1" applyAlignment="1">
      <alignment horizontal="center" vertical="center"/>
    </xf>
    <xf numFmtId="0" fontId="51" fillId="0" borderId="0" xfId="0" applyFont="1"/>
    <xf numFmtId="0" fontId="63" fillId="0" borderId="0" xfId="0" applyFont="1"/>
    <xf numFmtId="0" fontId="64" fillId="7" borderId="0" xfId="0" applyFont="1" applyFill="1"/>
    <xf numFmtId="0" fontId="64" fillId="0" borderId="0" xfId="0" applyFont="1"/>
    <xf numFmtId="0" fontId="41" fillId="9" borderId="22" xfId="0" applyFont="1" applyFill="1" applyBorder="1" applyAlignment="1">
      <alignment horizontal="center" vertical="center" wrapText="1"/>
    </xf>
    <xf numFmtId="0" fontId="6" fillId="9" borderId="22" xfId="2" applyFont="1" applyFill="1" applyBorder="1" applyAlignment="1" applyProtection="1">
      <alignment horizontal="center" vertical="center"/>
      <protection locked="0"/>
    </xf>
    <xf numFmtId="0" fontId="65" fillId="0" borderId="0" xfId="0" applyFont="1"/>
    <xf numFmtId="0" fontId="40" fillId="0" borderId="0" xfId="0" applyFont="1"/>
    <xf numFmtId="0" fontId="10" fillId="9" borderId="22" xfId="0" applyFont="1" applyFill="1" applyBorder="1" applyAlignment="1">
      <alignment horizontal="center" vertical="center" wrapText="1"/>
    </xf>
    <xf numFmtId="0" fontId="41" fillId="9" borderId="22" xfId="2" applyFont="1" applyFill="1" applyBorder="1" applyAlignment="1">
      <alignment horizontal="center" vertical="center" wrapText="1"/>
    </xf>
    <xf numFmtId="0" fontId="57" fillId="0" borderId="0" xfId="0" applyFont="1"/>
    <xf numFmtId="0" fontId="37" fillId="0" borderId="25" xfId="0" applyFont="1" applyFill="1" applyBorder="1" applyAlignment="1">
      <alignment horizontal="left" vertical="center"/>
    </xf>
    <xf numFmtId="0" fontId="66" fillId="0" borderId="0" xfId="0" applyFont="1"/>
    <xf numFmtId="0" fontId="66" fillId="0" borderId="0" xfId="0" applyFont="1" applyAlignment="1"/>
    <xf numFmtId="0" fontId="66" fillId="9" borderId="0" xfId="0" applyFont="1" applyFill="1" applyAlignment="1"/>
    <xf numFmtId="0" fontId="44" fillId="7" borderId="0" xfId="0" applyFont="1" applyFill="1"/>
    <xf numFmtId="0" fontId="37" fillId="0" borderId="25" xfId="0" applyFont="1" applyFill="1" applyBorder="1" applyAlignment="1">
      <alignment vertical="center"/>
    </xf>
    <xf numFmtId="0" fontId="37" fillId="0" borderId="14" xfId="0" applyFont="1" applyFill="1" applyBorder="1" applyAlignment="1">
      <alignment vertical="center"/>
    </xf>
    <xf numFmtId="0" fontId="10" fillId="0" borderId="25" xfId="0" applyFont="1" applyFill="1" applyBorder="1" applyAlignment="1">
      <alignment horizontal="left" vertical="center" indent="1"/>
    </xf>
    <xf numFmtId="0" fontId="67" fillId="0" borderId="0" xfId="0" applyFont="1" applyBorder="1"/>
    <xf numFmtId="0" fontId="66" fillId="0" borderId="0" xfId="0" applyFont="1" applyBorder="1"/>
    <xf numFmtId="0" fontId="14" fillId="0" borderId="22" xfId="2" applyFont="1" applyFill="1" applyBorder="1" applyAlignment="1" applyProtection="1">
      <alignment horizontal="center" vertical="center"/>
      <protection locked="0"/>
    </xf>
    <xf numFmtId="0" fontId="14" fillId="0" borderId="22" xfId="2" applyFont="1" applyBorder="1" applyAlignment="1" applyProtection="1">
      <alignment horizontal="center" vertical="center"/>
      <protection locked="0"/>
    </xf>
    <xf numFmtId="0" fontId="39" fillId="5" borderId="14" xfId="0" applyFont="1" applyFill="1" applyBorder="1" applyAlignment="1">
      <alignment horizontal="center" vertical="center"/>
    </xf>
    <xf numFmtId="0" fontId="23" fillId="0" borderId="4" xfId="2" applyFont="1" applyFill="1" applyBorder="1" applyAlignment="1" applyProtection="1">
      <alignment horizontal="center" vertical="center"/>
      <protection locked="0"/>
    </xf>
    <xf numFmtId="0" fontId="23" fillId="0" borderId="22" xfId="2" applyFont="1" applyFill="1" applyBorder="1" applyAlignment="1" applyProtection="1">
      <alignment horizontal="center" vertical="center"/>
      <protection locked="0"/>
    </xf>
    <xf numFmtId="0" fontId="23" fillId="2" borderId="0" xfId="2" applyFont="1" applyFill="1" applyBorder="1" applyAlignment="1" applyProtection="1">
      <alignment horizontal="center" vertical="center"/>
      <protection locked="0"/>
    </xf>
    <xf numFmtId="0" fontId="23" fillId="0" borderId="22" xfId="2" applyFont="1" applyBorder="1" applyAlignment="1" applyProtection="1">
      <alignment horizontal="center" vertical="center"/>
      <protection locked="0"/>
    </xf>
    <xf numFmtId="0" fontId="23" fillId="9" borderId="22" xfId="2" applyFont="1" applyFill="1" applyBorder="1" applyAlignment="1" applyProtection="1">
      <alignment horizontal="center" vertical="center"/>
      <protection locked="0"/>
    </xf>
    <xf numFmtId="0" fontId="23" fillId="0" borderId="24" xfId="2" applyFont="1" applyFill="1" applyBorder="1" applyAlignment="1" applyProtection="1">
      <alignment horizontal="center" vertical="center"/>
      <protection locked="0"/>
    </xf>
    <xf numFmtId="0" fontId="23" fillId="2" borderId="14" xfId="2" applyFont="1" applyFill="1" applyBorder="1" applyAlignment="1" applyProtection="1">
      <alignment horizontal="center" vertical="center"/>
      <protection locked="0"/>
    </xf>
    <xf numFmtId="0" fontId="24" fillId="2" borderId="14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horizontal="left" vertical="center"/>
    </xf>
    <xf numFmtId="0" fontId="24" fillId="0" borderId="23" xfId="0" applyFont="1" applyFill="1" applyBorder="1" applyAlignment="1">
      <alignment horizontal="left" vertical="center"/>
    </xf>
    <xf numFmtId="0" fontId="24" fillId="0" borderId="14" xfId="0" applyFont="1" applyBorder="1" applyAlignment="1">
      <alignment horizontal="left" vertical="center"/>
    </xf>
    <xf numFmtId="0" fontId="24" fillId="0" borderId="26" xfId="0" applyFont="1" applyFill="1" applyBorder="1" applyAlignment="1">
      <alignment horizontal="left" vertical="center"/>
    </xf>
    <xf numFmtId="0" fontId="24" fillId="6" borderId="14" xfId="0" applyFont="1" applyFill="1" applyBorder="1" applyAlignment="1">
      <alignment horizontal="left" vertical="center"/>
    </xf>
    <xf numFmtId="0" fontId="24" fillId="0" borderId="38" xfId="0" applyFont="1" applyFill="1" applyBorder="1" applyAlignment="1">
      <alignment horizontal="left" vertical="center"/>
    </xf>
    <xf numFmtId="0" fontId="38" fillId="0" borderId="26" xfId="0" applyFont="1" applyFill="1" applyBorder="1" applyAlignment="1">
      <alignment horizontal="left" vertical="center"/>
    </xf>
    <xf numFmtId="0" fontId="24" fillId="0" borderId="23" xfId="0" applyFont="1" applyBorder="1" applyAlignment="1">
      <alignment horizontal="left" vertical="center"/>
    </xf>
    <xf numFmtId="0" fontId="24" fillId="0" borderId="38" xfId="0" applyFont="1" applyBorder="1" applyAlignment="1">
      <alignment horizontal="left" vertical="center"/>
    </xf>
    <xf numFmtId="0" fontId="24" fillId="0" borderId="26" xfId="0" applyFont="1" applyBorder="1" applyAlignment="1">
      <alignment horizontal="left" vertical="center"/>
    </xf>
    <xf numFmtId="0" fontId="68" fillId="0" borderId="26" xfId="0" applyFont="1" applyBorder="1" applyAlignment="1">
      <alignment horizontal="left" vertical="center"/>
    </xf>
    <xf numFmtId="0" fontId="24" fillId="0" borderId="16" xfId="0" applyFont="1" applyBorder="1" applyAlignment="1">
      <alignment horizontal="left" vertical="center"/>
    </xf>
    <xf numFmtId="0" fontId="0" fillId="0" borderId="0" xfId="0" applyFont="1" applyAlignment="1">
      <alignment horizontal="left"/>
    </xf>
    <xf numFmtId="0" fontId="18" fillId="7" borderId="35" xfId="2" applyFont="1" applyFill="1" applyBorder="1" applyAlignment="1">
      <alignment horizontal="center" vertical="center"/>
    </xf>
    <xf numFmtId="0" fontId="69" fillId="7" borderId="42" xfId="2" applyFont="1" applyFill="1" applyBorder="1" applyAlignment="1">
      <alignment horizontal="center" vertical="center"/>
    </xf>
    <xf numFmtId="0" fontId="18" fillId="7" borderId="42" xfId="2" applyFont="1" applyFill="1" applyBorder="1" applyAlignment="1">
      <alignment horizontal="center" vertical="center"/>
    </xf>
    <xf numFmtId="0" fontId="18" fillId="7" borderId="4" xfId="2" applyFont="1" applyFill="1" applyBorder="1" applyAlignment="1">
      <alignment horizontal="center" vertical="center"/>
    </xf>
    <xf numFmtId="0" fontId="18" fillId="7" borderId="43" xfId="2" applyFont="1" applyFill="1" applyBorder="1" applyAlignment="1">
      <alignment horizontal="center" vertical="center"/>
    </xf>
    <xf numFmtId="0" fontId="20" fillId="0" borderId="26" xfId="2" applyFont="1" applyFill="1" applyBorder="1" applyAlignment="1">
      <alignment horizontal="center" vertical="center"/>
    </xf>
    <xf numFmtId="0" fontId="20" fillId="0" borderId="22" xfId="2" applyFont="1" applyFill="1" applyBorder="1" applyAlignment="1">
      <alignment horizontal="center" vertical="center"/>
    </xf>
    <xf numFmtId="0" fontId="20" fillId="0" borderId="28" xfId="2" applyFont="1" applyFill="1" applyBorder="1" applyAlignment="1">
      <alignment horizontal="center" vertical="center"/>
    </xf>
    <xf numFmtId="0" fontId="20" fillId="0" borderId="26" xfId="2" applyFont="1" applyBorder="1" applyAlignment="1">
      <alignment horizontal="center" vertical="center"/>
    </xf>
    <xf numFmtId="0" fontId="20" fillId="0" borderId="22" xfId="2" applyFont="1" applyBorder="1" applyAlignment="1">
      <alignment horizontal="center" vertical="center"/>
    </xf>
    <xf numFmtId="0" fontId="20" fillId="6" borderId="26" xfId="2" applyFont="1" applyFill="1" applyBorder="1" applyAlignment="1">
      <alignment horizontal="center" vertical="center"/>
    </xf>
    <xf numFmtId="0" fontId="20" fillId="6" borderId="22" xfId="2" applyFont="1" applyFill="1" applyBorder="1" applyAlignment="1">
      <alignment horizontal="center" vertical="center"/>
    </xf>
    <xf numFmtId="0" fontId="20" fillId="0" borderId="28" xfId="2" applyFont="1" applyBorder="1" applyAlignment="1">
      <alignment horizontal="center" vertical="center"/>
    </xf>
    <xf numFmtId="0" fontId="18" fillId="2" borderId="0" xfId="2" applyFont="1" applyFill="1" applyBorder="1" applyAlignment="1">
      <alignment horizontal="center" vertical="center"/>
    </xf>
    <xf numFmtId="0" fontId="18" fillId="2" borderId="35" xfId="2" applyFont="1" applyFill="1" applyBorder="1" applyAlignment="1">
      <alignment horizontal="center" vertical="center"/>
    </xf>
    <xf numFmtId="0" fontId="18" fillId="2" borderId="22" xfId="2" applyFont="1" applyFill="1" applyBorder="1" applyAlignment="1">
      <alignment horizontal="center" vertical="center"/>
    </xf>
    <xf numFmtId="0" fontId="18" fillId="2" borderId="28" xfId="2" applyFont="1" applyFill="1" applyBorder="1" applyAlignment="1">
      <alignment horizontal="center" vertical="center"/>
    </xf>
    <xf numFmtId="0" fontId="39" fillId="5" borderId="7" xfId="0" applyFont="1" applyFill="1" applyBorder="1" applyAlignment="1">
      <alignment horizontal="center" vertical="center"/>
    </xf>
    <xf numFmtId="0" fontId="39" fillId="5" borderId="8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0" fontId="32" fillId="0" borderId="14" xfId="0" applyFont="1" applyFill="1" applyBorder="1" applyAlignment="1">
      <alignment horizontal="left" vertical="center"/>
    </xf>
    <xf numFmtId="0" fontId="36" fillId="7" borderId="50" xfId="0" applyFont="1" applyFill="1" applyBorder="1" applyAlignment="1">
      <alignment horizontal="center" vertical="center"/>
    </xf>
    <xf numFmtId="0" fontId="36" fillId="7" borderId="34" xfId="0" applyFont="1" applyFill="1" applyBorder="1" applyAlignment="1">
      <alignment horizontal="center" vertical="center"/>
    </xf>
    <xf numFmtId="0" fontId="36" fillId="7" borderId="51" xfId="0" applyFont="1" applyFill="1" applyBorder="1" applyAlignment="1">
      <alignment horizontal="center" vertical="center"/>
    </xf>
    <xf numFmtId="0" fontId="38" fillId="5" borderId="1" xfId="0" applyFont="1" applyFill="1" applyBorder="1" applyAlignment="1">
      <alignment horizontal="center" vertical="center"/>
    </xf>
    <xf numFmtId="0" fontId="37" fillId="0" borderId="25" xfId="0" applyFont="1" applyFill="1" applyBorder="1" applyAlignment="1">
      <alignment horizontal="left" vertical="center"/>
    </xf>
    <xf numFmtId="0" fontId="37" fillId="0" borderId="14" xfId="0" applyFont="1" applyFill="1" applyBorder="1" applyAlignment="1">
      <alignment horizontal="left" vertical="center"/>
    </xf>
    <xf numFmtId="0" fontId="37" fillId="0" borderId="26" xfId="0" applyFont="1" applyFill="1" applyBorder="1" applyAlignment="1">
      <alignment horizontal="left" vertical="center"/>
    </xf>
    <xf numFmtId="0" fontId="66" fillId="0" borderId="0" xfId="0" applyFont="1" applyAlignment="1">
      <alignment horizontal="left" wrapText="1"/>
    </xf>
    <xf numFmtId="0" fontId="38" fillId="5" borderId="7" xfId="0" applyFont="1" applyFill="1" applyBorder="1" applyAlignment="1">
      <alignment horizontal="center" vertical="center"/>
    </xf>
    <xf numFmtId="0" fontId="37" fillId="0" borderId="25" xfId="0" applyFont="1" applyFill="1" applyBorder="1" applyAlignment="1">
      <alignment horizontal="left" vertical="center" wrapText="1" indent="1"/>
    </xf>
    <xf numFmtId="0" fontId="37" fillId="0" borderId="26" xfId="0" applyFont="1" applyFill="1" applyBorder="1" applyAlignment="1">
      <alignment horizontal="left" vertical="center" wrapText="1" indent="1"/>
    </xf>
    <xf numFmtId="0" fontId="37" fillId="6" borderId="25" xfId="0" applyFont="1" applyFill="1" applyBorder="1" applyAlignment="1">
      <alignment horizontal="left" vertical="center" wrapText="1" indent="1"/>
    </xf>
    <xf numFmtId="0" fontId="37" fillId="6" borderId="26" xfId="0" applyFont="1" applyFill="1" applyBorder="1" applyAlignment="1">
      <alignment horizontal="left" vertical="center" wrapText="1" indent="1"/>
    </xf>
    <xf numFmtId="0" fontId="35" fillId="0" borderId="0" xfId="0" applyFont="1" applyBorder="1" applyAlignment="1">
      <alignment horizontal="center" vertical="center"/>
    </xf>
    <xf numFmtId="0" fontId="4" fillId="9" borderId="20" xfId="0" applyFont="1" applyFill="1" applyBorder="1" applyAlignment="1">
      <alignment horizontal="left" vertical="center" wrapText="1" indent="1"/>
    </xf>
    <xf numFmtId="0" fontId="4" fillId="9" borderId="14" xfId="0" applyFont="1" applyFill="1" applyBorder="1" applyAlignment="1">
      <alignment horizontal="left" vertical="center" wrapText="1" indent="1"/>
    </xf>
    <xf numFmtId="0" fontId="4" fillId="9" borderId="26" xfId="0" applyFont="1" applyFill="1" applyBorder="1" applyAlignment="1">
      <alignment horizontal="left" vertical="center" wrapText="1" indent="1"/>
    </xf>
    <xf numFmtId="0" fontId="4" fillId="0" borderId="20" xfId="0" applyFont="1" applyFill="1" applyBorder="1" applyAlignment="1">
      <alignment horizontal="left" vertical="center" wrapText="1" indent="1"/>
    </xf>
    <xf numFmtId="0" fontId="4" fillId="0" borderId="14" xfId="0" applyFont="1" applyFill="1" applyBorder="1" applyAlignment="1">
      <alignment horizontal="left" vertical="center" wrapText="1" indent="1"/>
    </xf>
    <xf numFmtId="0" fontId="4" fillId="0" borderId="26" xfId="0" applyFont="1" applyFill="1" applyBorder="1" applyAlignment="1">
      <alignment horizontal="left" vertical="center" wrapText="1" indent="1"/>
    </xf>
    <xf numFmtId="0" fontId="29" fillId="8" borderId="29" xfId="0" applyFont="1" applyFill="1" applyBorder="1" applyAlignment="1">
      <alignment horizontal="left" vertical="center"/>
    </xf>
    <xf numFmtId="0" fontId="29" fillId="8" borderId="23" xfId="0" applyFont="1" applyFill="1" applyBorder="1" applyAlignment="1">
      <alignment horizontal="left" vertical="center"/>
    </xf>
    <xf numFmtId="0" fontId="29" fillId="8" borderId="14" xfId="0" applyFont="1" applyFill="1" applyBorder="1" applyAlignment="1">
      <alignment horizontal="left" vertical="center"/>
    </xf>
    <xf numFmtId="0" fontId="29" fillId="8" borderId="15" xfId="0" applyFont="1" applyFill="1" applyBorder="1" applyAlignment="1">
      <alignment horizontal="left" vertical="center"/>
    </xf>
    <xf numFmtId="0" fontId="41" fillId="6" borderId="22" xfId="0" applyFont="1" applyFill="1" applyBorder="1" applyAlignment="1">
      <alignment horizontal="left" vertical="top" wrapText="1"/>
    </xf>
    <xf numFmtId="0" fontId="7" fillId="6" borderId="20" xfId="0" applyFont="1" applyFill="1" applyBorder="1" applyAlignment="1">
      <alignment horizontal="left" vertical="top" wrapText="1"/>
    </xf>
    <xf numFmtId="0" fontId="36" fillId="6" borderId="14" xfId="0" applyFont="1" applyFill="1" applyBorder="1" applyAlignment="1">
      <alignment horizontal="left" vertical="top"/>
    </xf>
    <xf numFmtId="0" fontId="36" fillId="6" borderId="26" xfId="0" applyFont="1" applyFill="1" applyBorder="1" applyAlignment="1">
      <alignment horizontal="left" vertical="top"/>
    </xf>
    <xf numFmtId="0" fontId="37" fillId="0" borderId="22" xfId="0" applyFont="1" applyFill="1" applyBorder="1" applyAlignment="1">
      <alignment horizontal="left" vertical="center" wrapText="1" indent="1"/>
    </xf>
    <xf numFmtId="0" fontId="36" fillId="0" borderId="20" xfId="0" applyFont="1" applyFill="1" applyBorder="1" applyAlignment="1">
      <alignment horizontal="left" vertical="center" wrapText="1"/>
    </xf>
    <xf numFmtId="0" fontId="36" fillId="0" borderId="14" xfId="0" applyFont="1" applyFill="1" applyBorder="1" applyAlignment="1">
      <alignment horizontal="left" vertical="center" wrapText="1"/>
    </xf>
    <xf numFmtId="0" fontId="36" fillId="0" borderId="26" xfId="0" applyFont="1" applyFill="1" applyBorder="1" applyAlignment="1">
      <alignment horizontal="left" vertical="center" wrapText="1"/>
    </xf>
    <xf numFmtId="0" fontId="10" fillId="3" borderId="20" xfId="0" applyFont="1" applyFill="1" applyBorder="1" applyAlignment="1">
      <alignment horizontal="left" vertical="top"/>
    </xf>
    <xf numFmtId="0" fontId="10" fillId="3" borderId="14" xfId="0" applyFont="1" applyFill="1" applyBorder="1" applyAlignment="1">
      <alignment horizontal="left" vertical="top"/>
    </xf>
    <xf numFmtId="0" fontId="10" fillId="3" borderId="26" xfId="0" applyFont="1" applyFill="1" applyBorder="1" applyAlignment="1">
      <alignment horizontal="left" vertical="top"/>
    </xf>
    <xf numFmtId="0" fontId="41" fillId="0" borderId="22" xfId="2" applyFont="1" applyFill="1" applyBorder="1" applyAlignment="1">
      <alignment horizontal="left" vertical="top" wrapText="1"/>
    </xf>
    <xf numFmtId="0" fontId="41" fillId="0" borderId="25" xfId="0" applyFont="1" applyFill="1" applyBorder="1" applyAlignment="1">
      <alignment horizontal="center" vertical="center" wrapText="1"/>
    </xf>
    <xf numFmtId="0" fontId="41" fillId="0" borderId="14" xfId="0" applyFont="1" applyFill="1" applyBorder="1" applyAlignment="1">
      <alignment horizontal="center" vertical="center" wrapText="1"/>
    </xf>
    <xf numFmtId="0" fontId="41" fillId="0" borderId="26" xfId="0" applyFont="1" applyFill="1" applyBorder="1" applyAlignment="1">
      <alignment horizontal="center" vertical="center" wrapText="1"/>
    </xf>
    <xf numFmtId="0" fontId="41" fillId="0" borderId="14" xfId="2" applyFont="1" applyFill="1" applyBorder="1" applyAlignment="1">
      <alignment horizontal="left" vertical="top"/>
    </xf>
    <xf numFmtId="0" fontId="41" fillId="0" borderId="26" xfId="2" applyFont="1" applyFill="1" applyBorder="1" applyAlignment="1">
      <alignment horizontal="left" vertical="top"/>
    </xf>
    <xf numFmtId="0" fontId="41" fillId="0" borderId="22" xfId="0" applyFont="1" applyFill="1" applyBorder="1" applyAlignment="1">
      <alignment horizontal="left" vertical="top" wrapText="1"/>
    </xf>
    <xf numFmtId="0" fontId="29" fillId="0" borderId="25" xfId="0" applyFont="1" applyFill="1" applyBorder="1" applyAlignment="1">
      <alignment horizontal="left" vertical="top" wrapText="1"/>
    </xf>
    <xf numFmtId="0" fontId="29" fillId="0" borderId="14" xfId="0" applyFont="1" applyFill="1" applyBorder="1" applyAlignment="1">
      <alignment horizontal="left" vertical="top"/>
    </xf>
    <xf numFmtId="0" fontId="29" fillId="0" borderId="26" xfId="0" applyFont="1" applyFill="1" applyBorder="1" applyAlignment="1">
      <alignment horizontal="left" vertical="top"/>
    </xf>
    <xf numFmtId="0" fontId="41" fillId="6" borderId="20" xfId="0" applyFont="1" applyFill="1" applyBorder="1" applyAlignment="1">
      <alignment horizontal="left" vertical="top" wrapText="1"/>
    </xf>
    <xf numFmtId="0" fontId="41" fillId="6" borderId="14" xfId="0" applyFont="1" applyFill="1" applyBorder="1" applyAlignment="1">
      <alignment horizontal="left" vertical="top"/>
    </xf>
    <xf numFmtId="0" fontId="41" fillId="6" borderId="26" xfId="0" applyFont="1" applyFill="1" applyBorder="1" applyAlignment="1">
      <alignment horizontal="left" vertical="top"/>
    </xf>
    <xf numFmtId="0" fontId="41" fillId="0" borderId="25" xfId="2" applyFont="1" applyFill="1" applyBorder="1" applyAlignment="1">
      <alignment horizontal="left" vertical="top" wrapText="1"/>
    </xf>
    <xf numFmtId="0" fontId="29" fillId="0" borderId="20" xfId="0" applyFont="1" applyFill="1" applyBorder="1" applyAlignment="1">
      <alignment horizontal="left" vertical="top"/>
    </xf>
    <xf numFmtId="0" fontId="41" fillId="6" borderId="20" xfId="0" applyFont="1" applyFill="1" applyBorder="1" applyAlignment="1">
      <alignment horizontal="left" vertical="top"/>
    </xf>
    <xf numFmtId="0" fontId="10" fillId="0" borderId="25" xfId="0" applyFont="1" applyFill="1" applyBorder="1" applyAlignment="1">
      <alignment horizontal="center" vertical="center" wrapText="1"/>
    </xf>
    <xf numFmtId="0" fontId="10" fillId="0" borderId="14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center" vertical="center" wrapText="1"/>
    </xf>
    <xf numFmtId="0" fontId="29" fillId="0" borderId="20" xfId="0" applyFont="1" applyFill="1" applyBorder="1" applyAlignment="1">
      <alignment horizontal="left" vertical="top" wrapText="1"/>
    </xf>
    <xf numFmtId="0" fontId="29" fillId="8" borderId="20" xfId="0" applyFont="1" applyFill="1" applyBorder="1" applyAlignment="1">
      <alignment horizontal="left" vertical="center"/>
    </xf>
    <xf numFmtId="0" fontId="32" fillId="0" borderId="20" xfId="0" applyFont="1" applyFill="1" applyBorder="1" applyAlignment="1">
      <alignment horizontal="left" vertical="top" wrapText="1"/>
    </xf>
    <xf numFmtId="0" fontId="36" fillId="0" borderId="14" xfId="0" applyFont="1" applyFill="1" applyBorder="1" applyAlignment="1">
      <alignment horizontal="left" vertical="top"/>
    </xf>
    <xf numFmtId="0" fontId="36" fillId="0" borderId="26" xfId="0" applyFont="1" applyFill="1" applyBorder="1" applyAlignment="1">
      <alignment horizontal="left" vertical="top"/>
    </xf>
    <xf numFmtId="0" fontId="37" fillId="0" borderId="52" xfId="0" applyFont="1" applyFill="1" applyBorder="1" applyAlignment="1">
      <alignment horizontal="left" vertical="center" wrapText="1" indent="1"/>
    </xf>
    <xf numFmtId="0" fontId="37" fillId="0" borderId="35" xfId="0" applyFont="1" applyFill="1" applyBorder="1" applyAlignment="1">
      <alignment horizontal="left" vertical="center" wrapText="1" indent="1"/>
    </xf>
    <xf numFmtId="0" fontId="40" fillId="0" borderId="14" xfId="0" applyFont="1" applyBorder="1" applyAlignment="1">
      <alignment horizontal="center" vertical="center"/>
    </xf>
    <xf numFmtId="0" fontId="41" fillId="0" borderId="31" xfId="0" applyFont="1" applyFill="1" applyBorder="1" applyAlignment="1">
      <alignment horizontal="center" vertical="center" wrapText="1"/>
    </xf>
    <xf numFmtId="0" fontId="41" fillId="0" borderId="16" xfId="0" applyFont="1" applyFill="1" applyBorder="1" applyAlignment="1">
      <alignment horizontal="center" vertical="center" wrapText="1"/>
    </xf>
    <xf numFmtId="0" fontId="41" fillId="0" borderId="30" xfId="0" applyFont="1" applyFill="1" applyBorder="1" applyAlignment="1">
      <alignment horizontal="center" vertical="center" wrapText="1"/>
    </xf>
    <xf numFmtId="0" fontId="29" fillId="0" borderId="9" xfId="0" applyFont="1" applyFill="1" applyBorder="1" applyAlignment="1">
      <alignment horizontal="left" vertical="top" wrapText="1"/>
    </xf>
    <xf numFmtId="0" fontId="29" fillId="0" borderId="7" xfId="0" applyFont="1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left" vertical="top" wrapText="1"/>
    </xf>
    <xf numFmtId="0" fontId="37" fillId="0" borderId="9" xfId="0" applyFont="1" applyBorder="1" applyAlignment="1">
      <alignment horizontal="left" vertical="top" wrapText="1"/>
    </xf>
    <xf numFmtId="0" fontId="37" fillId="0" borderId="7" xfId="0" applyFont="1" applyBorder="1" applyAlignment="1">
      <alignment horizontal="left" vertical="top"/>
    </xf>
    <xf numFmtId="0" fontId="37" fillId="0" borderId="8" xfId="0" applyFont="1" applyBorder="1" applyAlignment="1">
      <alignment horizontal="left" vertical="top"/>
    </xf>
    <xf numFmtId="0" fontId="54" fillId="0" borderId="9" xfId="0" applyFont="1" applyFill="1" applyBorder="1" applyAlignment="1">
      <alignment horizontal="left" vertical="top" wrapText="1"/>
    </xf>
    <xf numFmtId="0" fontId="37" fillId="0" borderId="7" xfId="0" applyFont="1" applyFill="1" applyBorder="1" applyAlignment="1">
      <alignment horizontal="left" vertical="top"/>
    </xf>
    <xf numFmtId="0" fontId="37" fillId="0" borderId="8" xfId="0" applyFont="1" applyFill="1" applyBorder="1" applyAlignment="1">
      <alignment horizontal="left" vertical="top"/>
    </xf>
    <xf numFmtId="0" fontId="29" fillId="0" borderId="9" xfId="0" applyFont="1" applyFill="1" applyBorder="1" applyAlignment="1">
      <alignment vertical="top" wrapText="1"/>
    </xf>
    <xf numFmtId="0" fontId="29" fillId="0" borderId="7" xfId="0" applyFont="1" applyFill="1" applyBorder="1" applyAlignment="1">
      <alignment vertical="top" wrapText="1"/>
    </xf>
    <xf numFmtId="0" fontId="29" fillId="0" borderId="8" xfId="0" applyFont="1" applyFill="1" applyBorder="1" applyAlignment="1">
      <alignment vertical="top" wrapText="1"/>
    </xf>
    <xf numFmtId="0" fontId="37" fillId="6" borderId="9" xfId="0" applyFont="1" applyFill="1" applyBorder="1" applyAlignment="1">
      <alignment horizontal="left" vertical="top" wrapText="1"/>
    </xf>
    <xf numFmtId="0" fontId="0" fillId="6" borderId="7" xfId="0" applyFill="1" applyBorder="1" applyAlignment="1">
      <alignment horizontal="left" vertical="top"/>
    </xf>
    <xf numFmtId="0" fontId="0" fillId="6" borderId="8" xfId="0" applyFill="1" applyBorder="1" applyAlignment="1">
      <alignment horizontal="left" vertical="top"/>
    </xf>
    <xf numFmtId="0" fontId="11" fillId="4" borderId="19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53" xfId="0" applyFont="1" applyFill="1" applyBorder="1" applyAlignment="1">
      <alignment horizontal="center" vertical="center"/>
    </xf>
    <xf numFmtId="0" fontId="38" fillId="5" borderId="5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0" xfId="0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14" fontId="32" fillId="0" borderId="16" xfId="0" applyNumberFormat="1" applyFont="1" applyBorder="1" applyAlignment="1">
      <alignment horizontal="left" vertical="center"/>
    </xf>
  </cellXfs>
  <cellStyles count="7">
    <cellStyle name="0,0_x000a__x000a_NA_x000a__x000a_ 2" xfId="1"/>
    <cellStyle name="Normal 2" xfId="2"/>
    <cellStyle name="Normal 2 2" xfId="3"/>
    <cellStyle name="Normal 2 3" xfId="4"/>
    <cellStyle name="Normal 3" xfId="5"/>
    <cellStyle name="Style 1" xfId="6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9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1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71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361950</xdr:colOff>
      <xdr:row>5</xdr:row>
      <xdr:rowOff>0</xdr:rowOff>
    </xdr:from>
    <xdr:to>
      <xdr:col>11</xdr:col>
      <xdr:colOff>609600</xdr:colOff>
      <xdr:row>37</xdr:row>
      <xdr:rowOff>57150</xdr:rowOff>
    </xdr:to>
    <xdr:pic>
      <xdr:nvPicPr>
        <xdr:cNvPr id="1716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343025"/>
          <a:ext cx="8820150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30928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1075369</xdr:colOff>
      <xdr:row>66</xdr:row>
      <xdr:rowOff>40005</xdr:rowOff>
    </xdr:from>
    <xdr:to>
      <xdr:col>5</xdr:col>
      <xdr:colOff>440530</xdr:colOff>
      <xdr:row>67</xdr:row>
      <xdr:rowOff>0</xdr:rowOff>
    </xdr:to>
    <xdr:sp macro="" textlink="">
      <xdr:nvSpPr>
        <xdr:cNvPr id="2" name="Flèche droite 1">
          <a:extLst>
            <a:ext uri="{FF2B5EF4-FFF2-40B4-BE49-F238E27FC236}"/>
          </a:extLst>
        </xdr:cNvPr>
        <xdr:cNvSpPr/>
      </xdr:nvSpPr>
      <xdr:spPr>
        <a:xfrm>
          <a:off x="3873338" y="16423005"/>
          <a:ext cx="496255" cy="19812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686751</xdr:colOff>
      <xdr:row>28</xdr:row>
      <xdr:rowOff>28099</xdr:rowOff>
    </xdr:from>
    <xdr:to>
      <xdr:col>9</xdr:col>
      <xdr:colOff>20148</xdr:colOff>
      <xdr:row>29</xdr:row>
      <xdr:rowOff>83397</xdr:rowOff>
    </xdr:to>
    <xdr:sp macro="" textlink="">
      <xdr:nvSpPr>
        <xdr:cNvPr id="3" name="Légende encadrée 1 2">
          <a:extLst>
            <a:ext uri="{FF2B5EF4-FFF2-40B4-BE49-F238E27FC236}"/>
          </a:extLst>
        </xdr:cNvPr>
        <xdr:cNvSpPr/>
      </xdr:nvSpPr>
      <xdr:spPr>
        <a:xfrm>
          <a:off x="6818470" y="7802880"/>
          <a:ext cx="1095522" cy="281517"/>
        </a:xfrm>
        <a:prstGeom prst="borderCallout1">
          <a:avLst>
            <a:gd name="adj1" fmla="val 52146"/>
            <a:gd name="adj2" fmla="val 99262"/>
            <a:gd name="adj3" fmla="val 95583"/>
            <a:gd name="adj4" fmla="val 12360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without</a:t>
          </a:r>
          <a:r>
            <a:rPr lang="fr-FR" sz="1100" baseline="0"/>
            <a:t> fur</a:t>
          </a:r>
          <a:endParaRPr lang="fr-FR" sz="1100"/>
        </a:p>
      </xdr:txBody>
    </xdr:sp>
    <xdr:clientData/>
  </xdr:twoCellAnchor>
  <xdr:twoCellAnchor editAs="oneCell">
    <xdr:from>
      <xdr:col>5</xdr:col>
      <xdr:colOff>466725</xdr:colOff>
      <xdr:row>64</xdr:row>
      <xdr:rowOff>0</xdr:rowOff>
    </xdr:from>
    <xdr:to>
      <xdr:col>11</xdr:col>
      <xdr:colOff>304800</xdr:colOff>
      <xdr:row>81</xdr:row>
      <xdr:rowOff>114300</xdr:rowOff>
    </xdr:to>
    <xdr:pic>
      <xdr:nvPicPr>
        <xdr:cNvPr id="30931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8564225"/>
          <a:ext cx="4543425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988217</xdr:colOff>
      <xdr:row>80</xdr:row>
      <xdr:rowOff>116681</xdr:rowOff>
    </xdr:from>
    <xdr:to>
      <xdr:col>6</xdr:col>
      <xdr:colOff>47626</xdr:colOff>
      <xdr:row>83</xdr:row>
      <xdr:rowOff>0</xdr:rowOff>
    </xdr:to>
    <xdr:sp macro="" textlink="">
      <xdr:nvSpPr>
        <xdr:cNvPr id="6" name="Flèche droite 1">
          <a:extLst>
            <a:ext uri="{FF2B5EF4-FFF2-40B4-BE49-F238E27FC236}"/>
          </a:extLst>
        </xdr:cNvPr>
        <xdr:cNvSpPr/>
      </xdr:nvSpPr>
      <xdr:spPr>
        <a:xfrm rot="16200000">
          <a:off x="4744640" y="19532202"/>
          <a:ext cx="535782" cy="19050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438150</xdr:colOff>
      <xdr:row>83</xdr:row>
      <xdr:rowOff>228600</xdr:rowOff>
    </xdr:from>
    <xdr:to>
      <xdr:col>16</xdr:col>
      <xdr:colOff>180975</xdr:colOff>
      <xdr:row>94</xdr:row>
      <xdr:rowOff>76200</xdr:rowOff>
    </xdr:to>
    <xdr:pic>
      <xdr:nvPicPr>
        <xdr:cNvPr id="30933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22888575"/>
          <a:ext cx="457200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595311</xdr:colOff>
      <xdr:row>86</xdr:row>
      <xdr:rowOff>83343</xdr:rowOff>
    </xdr:from>
    <xdr:to>
      <xdr:col>7</xdr:col>
      <xdr:colOff>345281</xdr:colOff>
      <xdr:row>86</xdr:row>
      <xdr:rowOff>200242</xdr:rowOff>
    </xdr:to>
    <xdr:sp macro="" textlink="">
      <xdr:nvSpPr>
        <xdr:cNvPr id="8" name="Flèche droite 1">
          <a:extLst>
            <a:ext uri="{FF2B5EF4-FFF2-40B4-BE49-F238E27FC236}"/>
          </a:extLst>
        </xdr:cNvPr>
        <xdr:cNvSpPr/>
      </xdr:nvSpPr>
      <xdr:spPr>
        <a:xfrm>
          <a:off x="4524374" y="20931187"/>
          <a:ext cx="1952626" cy="10715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104775</xdr:colOff>
      <xdr:row>101</xdr:row>
      <xdr:rowOff>57150</xdr:rowOff>
    </xdr:from>
    <xdr:to>
      <xdr:col>5</xdr:col>
      <xdr:colOff>1028700</xdr:colOff>
      <xdr:row>129</xdr:row>
      <xdr:rowOff>123825</xdr:rowOff>
    </xdr:to>
    <xdr:pic>
      <xdr:nvPicPr>
        <xdr:cNvPr id="30935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7136725"/>
          <a:ext cx="5743575" cy="406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666750</xdr:colOff>
      <xdr:row>101</xdr:row>
      <xdr:rowOff>47625</xdr:rowOff>
    </xdr:from>
    <xdr:to>
      <xdr:col>18</xdr:col>
      <xdr:colOff>66675</xdr:colOff>
      <xdr:row>127</xdr:row>
      <xdr:rowOff>9525</xdr:rowOff>
    </xdr:to>
    <xdr:pic>
      <xdr:nvPicPr>
        <xdr:cNvPr id="30936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27127200"/>
          <a:ext cx="6096000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553638</xdr:colOff>
      <xdr:row>101</xdr:row>
      <xdr:rowOff>29769</xdr:rowOff>
    </xdr:from>
    <xdr:to>
      <xdr:col>1</xdr:col>
      <xdr:colOff>702467</xdr:colOff>
      <xdr:row>103</xdr:row>
      <xdr:rowOff>97606</xdr:rowOff>
    </xdr:to>
    <xdr:sp macro="" textlink="">
      <xdr:nvSpPr>
        <xdr:cNvPr id="11" name="Flèche droite 1">
          <a:extLst>
            <a:ext uri="{FF2B5EF4-FFF2-40B4-BE49-F238E27FC236}"/>
          </a:extLst>
        </xdr:cNvPr>
        <xdr:cNvSpPr/>
      </xdr:nvSpPr>
      <xdr:spPr>
        <a:xfrm rot="5400000">
          <a:off x="732231" y="24306613"/>
          <a:ext cx="386956" cy="14882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71437</xdr:colOff>
      <xdr:row>131</xdr:row>
      <xdr:rowOff>35719</xdr:rowOff>
    </xdr:from>
    <xdr:to>
      <xdr:col>0</xdr:col>
      <xdr:colOff>285750</xdr:colOff>
      <xdr:row>131</xdr:row>
      <xdr:rowOff>223713</xdr:rowOff>
    </xdr:to>
    <xdr:sp macro="" textlink="">
      <xdr:nvSpPr>
        <xdr:cNvPr id="12" name="Flèche droite 1">
          <a:extLst>
            <a:ext uri="{FF2B5EF4-FFF2-40B4-BE49-F238E27FC236}"/>
          </a:extLst>
        </xdr:cNvPr>
        <xdr:cNvSpPr/>
      </xdr:nvSpPr>
      <xdr:spPr>
        <a:xfrm>
          <a:off x="71437" y="28836938"/>
          <a:ext cx="214313" cy="17859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63</xdr:row>
      <xdr:rowOff>0</xdr:rowOff>
    </xdr:to>
    <xdr:pic>
      <xdr:nvPicPr>
        <xdr:cNvPr id="31933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0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1075369</xdr:colOff>
      <xdr:row>66</xdr:row>
      <xdr:rowOff>40005</xdr:rowOff>
    </xdr:from>
    <xdr:to>
      <xdr:col>5</xdr:col>
      <xdr:colOff>440530</xdr:colOff>
      <xdr:row>67</xdr:row>
      <xdr:rowOff>0</xdr:rowOff>
    </xdr:to>
    <xdr:sp macro="" textlink="">
      <xdr:nvSpPr>
        <xdr:cNvPr id="3" name="Flèche droite 1">
          <a:extLst>
            <a:ext uri="{FF2B5EF4-FFF2-40B4-BE49-F238E27FC236}"/>
          </a:extLst>
        </xdr:cNvPr>
        <xdr:cNvSpPr/>
      </xdr:nvSpPr>
      <xdr:spPr>
        <a:xfrm>
          <a:off x="3866194" y="16708755"/>
          <a:ext cx="498636" cy="20764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686751</xdr:colOff>
      <xdr:row>28</xdr:row>
      <xdr:rowOff>28099</xdr:rowOff>
    </xdr:from>
    <xdr:to>
      <xdr:col>9</xdr:col>
      <xdr:colOff>20148</xdr:colOff>
      <xdr:row>29</xdr:row>
      <xdr:rowOff>83397</xdr:rowOff>
    </xdr:to>
    <xdr:sp macro="" textlink="">
      <xdr:nvSpPr>
        <xdr:cNvPr id="4" name="Légende encadrée 1 2">
          <a:extLst>
            <a:ext uri="{FF2B5EF4-FFF2-40B4-BE49-F238E27FC236}"/>
          </a:extLst>
        </xdr:cNvPr>
        <xdr:cNvSpPr/>
      </xdr:nvSpPr>
      <xdr:spPr>
        <a:xfrm>
          <a:off x="6820851" y="7914799"/>
          <a:ext cx="1085997" cy="283898"/>
        </a:xfrm>
        <a:prstGeom prst="borderCallout1">
          <a:avLst>
            <a:gd name="adj1" fmla="val 52146"/>
            <a:gd name="adj2" fmla="val 99262"/>
            <a:gd name="adj3" fmla="val 95583"/>
            <a:gd name="adj4" fmla="val 12360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without</a:t>
          </a:r>
          <a:r>
            <a:rPr lang="fr-FR" sz="1100" baseline="0"/>
            <a:t> fur</a:t>
          </a:r>
          <a:endParaRPr lang="fr-FR" sz="1100"/>
        </a:p>
      </xdr:txBody>
    </xdr:sp>
    <xdr:clientData/>
  </xdr:twoCellAnchor>
  <xdr:twoCellAnchor editAs="oneCell">
    <xdr:from>
      <xdr:col>5</xdr:col>
      <xdr:colOff>466725</xdr:colOff>
      <xdr:row>64</xdr:row>
      <xdr:rowOff>0</xdr:rowOff>
    </xdr:from>
    <xdr:to>
      <xdr:col>10</xdr:col>
      <xdr:colOff>161925</xdr:colOff>
      <xdr:row>81</xdr:row>
      <xdr:rowOff>114300</xdr:rowOff>
    </xdr:to>
    <xdr:pic>
      <xdr:nvPicPr>
        <xdr:cNvPr id="31936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5" y="600075"/>
          <a:ext cx="4533900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988217</xdr:colOff>
      <xdr:row>80</xdr:row>
      <xdr:rowOff>116681</xdr:rowOff>
    </xdr:from>
    <xdr:to>
      <xdr:col>6</xdr:col>
      <xdr:colOff>47626</xdr:colOff>
      <xdr:row>83</xdr:row>
      <xdr:rowOff>0</xdr:rowOff>
    </xdr:to>
    <xdr:sp macro="" textlink="">
      <xdr:nvSpPr>
        <xdr:cNvPr id="6" name="Flèche droite 1">
          <a:extLst>
            <a:ext uri="{FF2B5EF4-FFF2-40B4-BE49-F238E27FC236}"/>
          </a:extLst>
        </xdr:cNvPr>
        <xdr:cNvSpPr/>
      </xdr:nvSpPr>
      <xdr:spPr>
        <a:xfrm rot="16200000">
          <a:off x="4733924" y="19935824"/>
          <a:ext cx="550069" cy="19288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552450</xdr:colOff>
      <xdr:row>87</xdr:row>
      <xdr:rowOff>95250</xdr:rowOff>
    </xdr:from>
    <xdr:to>
      <xdr:col>12</xdr:col>
      <xdr:colOff>733425</xdr:colOff>
      <xdr:row>95</xdr:row>
      <xdr:rowOff>152400</xdr:rowOff>
    </xdr:to>
    <xdr:pic>
      <xdr:nvPicPr>
        <xdr:cNvPr id="31938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6067425"/>
          <a:ext cx="4562475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595311</xdr:colOff>
      <xdr:row>87</xdr:row>
      <xdr:rowOff>83343</xdr:rowOff>
    </xdr:from>
    <xdr:to>
      <xdr:col>7</xdr:col>
      <xdr:colOff>345281</xdr:colOff>
      <xdr:row>87</xdr:row>
      <xdr:rowOff>200242</xdr:rowOff>
    </xdr:to>
    <xdr:sp macro="" textlink="">
      <xdr:nvSpPr>
        <xdr:cNvPr id="8" name="Flèche droite 1">
          <a:extLst>
            <a:ext uri="{FF2B5EF4-FFF2-40B4-BE49-F238E27FC236}"/>
          </a:extLst>
        </xdr:cNvPr>
        <xdr:cNvSpPr/>
      </xdr:nvSpPr>
      <xdr:spPr>
        <a:xfrm>
          <a:off x="4519611" y="21133593"/>
          <a:ext cx="1959770" cy="11689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104775</xdr:colOff>
      <xdr:row>110</xdr:row>
      <xdr:rowOff>57150</xdr:rowOff>
    </xdr:from>
    <xdr:to>
      <xdr:col>6</xdr:col>
      <xdr:colOff>790575</xdr:colOff>
      <xdr:row>138</xdr:row>
      <xdr:rowOff>123825</xdr:rowOff>
    </xdr:to>
    <xdr:pic>
      <xdr:nvPicPr>
        <xdr:cNvPr id="31940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3458825"/>
          <a:ext cx="5743575" cy="406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666750</xdr:colOff>
      <xdr:row>110</xdr:row>
      <xdr:rowOff>47625</xdr:rowOff>
    </xdr:from>
    <xdr:to>
      <xdr:col>13</xdr:col>
      <xdr:colOff>409575</xdr:colOff>
      <xdr:row>136</xdr:row>
      <xdr:rowOff>9525</xdr:rowOff>
    </xdr:to>
    <xdr:pic>
      <xdr:nvPicPr>
        <xdr:cNvPr id="31941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3449300"/>
          <a:ext cx="6086475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553638</xdr:colOff>
      <xdr:row>110</xdr:row>
      <xdr:rowOff>29769</xdr:rowOff>
    </xdr:from>
    <xdr:to>
      <xdr:col>1</xdr:col>
      <xdr:colOff>702467</xdr:colOff>
      <xdr:row>112</xdr:row>
      <xdr:rowOff>97606</xdr:rowOff>
    </xdr:to>
    <xdr:sp macro="" textlink="">
      <xdr:nvSpPr>
        <xdr:cNvPr id="11" name="Flèche droite 1">
          <a:extLst>
            <a:ext uri="{FF2B5EF4-FFF2-40B4-BE49-F238E27FC236}"/>
          </a:extLst>
        </xdr:cNvPr>
        <xdr:cNvSpPr/>
      </xdr:nvSpPr>
      <xdr:spPr>
        <a:xfrm rot="5400000">
          <a:off x="746534" y="24859048"/>
          <a:ext cx="353587" cy="14882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71437</xdr:colOff>
      <xdr:row>140</xdr:row>
      <xdr:rowOff>35719</xdr:rowOff>
    </xdr:from>
    <xdr:to>
      <xdr:col>0</xdr:col>
      <xdr:colOff>285750</xdr:colOff>
      <xdr:row>140</xdr:row>
      <xdr:rowOff>223713</xdr:rowOff>
    </xdr:to>
    <xdr:sp macro="" textlink="">
      <xdr:nvSpPr>
        <xdr:cNvPr id="12" name="Flèche droite 1">
          <a:extLst>
            <a:ext uri="{FF2B5EF4-FFF2-40B4-BE49-F238E27FC236}"/>
          </a:extLst>
        </xdr:cNvPr>
        <xdr:cNvSpPr/>
      </xdr:nvSpPr>
      <xdr:spPr>
        <a:xfrm>
          <a:off x="71437" y="29048869"/>
          <a:ext cx="214313" cy="18799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286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4</xdr:row>
      <xdr:rowOff>38100</xdr:rowOff>
    </xdr:from>
    <xdr:to>
      <xdr:col>11</xdr:col>
      <xdr:colOff>247650</xdr:colOff>
      <xdr:row>41</xdr:row>
      <xdr:rowOff>114300</xdr:rowOff>
    </xdr:to>
    <xdr:pic>
      <xdr:nvPicPr>
        <xdr:cNvPr id="2863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266825"/>
          <a:ext cx="9782175" cy="541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50221</xdr:colOff>
      <xdr:row>5</xdr:row>
      <xdr:rowOff>1076</xdr:rowOff>
    </xdr:from>
    <xdr:to>
      <xdr:col>2</xdr:col>
      <xdr:colOff>359833</xdr:colOff>
      <xdr:row>11</xdr:row>
      <xdr:rowOff>84666</xdr:rowOff>
    </xdr:to>
    <xdr:sp macro="" textlink="">
      <xdr:nvSpPr>
        <xdr:cNvPr id="4" name="文字方塊 3"/>
        <xdr:cNvSpPr txBox="1"/>
      </xdr:nvSpPr>
      <xdr:spPr>
        <a:xfrm>
          <a:off x="50221" y="1355743"/>
          <a:ext cx="1854779" cy="97259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表布帽絆壓單針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0</xdr:col>
      <xdr:colOff>433916</xdr:colOff>
      <xdr:row>38</xdr:row>
      <xdr:rowOff>102128</xdr:rowOff>
    </xdr:from>
    <xdr:to>
      <xdr:col>3</xdr:col>
      <xdr:colOff>1193749</xdr:colOff>
      <xdr:row>41</xdr:row>
      <xdr:rowOff>131233</xdr:rowOff>
    </xdr:to>
    <xdr:sp macro="" textlink="">
      <xdr:nvSpPr>
        <xdr:cNvPr id="5" name="文字方塊 4"/>
        <xdr:cNvSpPr txBox="1"/>
      </xdr:nvSpPr>
      <xdr:spPr>
        <a:xfrm>
          <a:off x="433916" y="6346295"/>
          <a:ext cx="2844750" cy="54768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8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800" b="1" u="sng">
              <a:latin typeface="標楷體" panose="03000509000000000000" pitchFamily="65" charset="-120"/>
              <a:ea typeface="標楷體" panose="03000509000000000000" pitchFamily="65" charset="-120"/>
            </a:rPr>
            <a:t>整件剪接壓</a:t>
          </a:r>
          <a:r>
            <a:rPr lang="en-US" altLang="zh-TW" sz="1800" b="1" u="sng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800" b="1" u="sng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</a:p>
      </xdr:txBody>
    </xdr:sp>
    <xdr:clientData/>
  </xdr:twoCellAnchor>
  <xdr:twoCellAnchor>
    <xdr:from>
      <xdr:col>4</xdr:col>
      <xdr:colOff>878417</xdr:colOff>
      <xdr:row>35</xdr:row>
      <xdr:rowOff>132178</xdr:rowOff>
    </xdr:from>
    <xdr:to>
      <xdr:col>7</xdr:col>
      <xdr:colOff>65012</xdr:colOff>
      <xdr:row>42</xdr:row>
      <xdr:rowOff>32959</xdr:rowOff>
    </xdr:to>
    <xdr:sp macro="" textlink="">
      <xdr:nvSpPr>
        <xdr:cNvPr id="6" name="文字方塊 5"/>
        <xdr:cNvSpPr txBox="1"/>
      </xdr:nvSpPr>
      <xdr:spPr>
        <a:xfrm>
          <a:off x="4307417" y="5931845"/>
          <a:ext cx="2435678" cy="101203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內加棉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60g,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到袖口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一片式做法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釘一組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LAFUMA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彈簧壓釦上半套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裝飾用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)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49162</xdr:colOff>
      <xdr:row>21</xdr:row>
      <xdr:rowOff>110536</xdr:rowOff>
    </xdr:from>
    <xdr:to>
      <xdr:col>2</xdr:col>
      <xdr:colOff>33287</xdr:colOff>
      <xdr:row>31</xdr:row>
      <xdr:rowOff>134406</xdr:rowOff>
    </xdr:to>
    <xdr:sp macro="" textlink="">
      <xdr:nvSpPr>
        <xdr:cNvPr id="7" name="文字方塊 6"/>
        <xdr:cNvSpPr txBox="1"/>
      </xdr:nvSpPr>
      <xdr:spPr>
        <a:xfrm>
          <a:off x="49162" y="3835869"/>
          <a:ext cx="1381125" cy="150553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表布側袋蓋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袋蓋左右打橫結加強。袋蓋釘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LAUMFA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袋裏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表布袋貼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 baseline="0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340179</xdr:colOff>
      <xdr:row>15</xdr:row>
      <xdr:rowOff>135793</xdr:rowOff>
    </xdr:from>
    <xdr:to>
      <xdr:col>1</xdr:col>
      <xdr:colOff>781529</xdr:colOff>
      <xdr:row>18</xdr:row>
      <xdr:rowOff>49811</xdr:rowOff>
    </xdr:to>
    <xdr:sp macro="" textlink="">
      <xdr:nvSpPr>
        <xdr:cNvPr id="8" name="文字方塊 7"/>
        <xdr:cNvSpPr txBox="1"/>
      </xdr:nvSpPr>
      <xdr:spPr>
        <a:xfrm>
          <a:off x="340179" y="2972126"/>
          <a:ext cx="1023433" cy="35851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455197</xdr:colOff>
      <xdr:row>14</xdr:row>
      <xdr:rowOff>130235</xdr:rowOff>
    </xdr:from>
    <xdr:to>
      <xdr:col>6</xdr:col>
      <xdr:colOff>672359</xdr:colOff>
      <xdr:row>17</xdr:row>
      <xdr:rowOff>44253</xdr:rowOff>
    </xdr:to>
    <xdr:sp macro="" textlink="">
      <xdr:nvSpPr>
        <xdr:cNvPr id="9" name="文字方塊 8"/>
        <xdr:cNvSpPr txBox="1"/>
      </xdr:nvSpPr>
      <xdr:spPr>
        <a:xfrm>
          <a:off x="5080114" y="2818402"/>
          <a:ext cx="1243745" cy="35851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338503</xdr:colOff>
      <xdr:row>39</xdr:row>
      <xdr:rowOff>10417</xdr:rowOff>
    </xdr:from>
    <xdr:to>
      <xdr:col>8</xdr:col>
      <xdr:colOff>246164</xdr:colOff>
      <xdr:row>42</xdr:row>
      <xdr:rowOff>59415</xdr:rowOff>
    </xdr:to>
    <xdr:sp macro="" textlink="">
      <xdr:nvSpPr>
        <xdr:cNvPr id="10" name="文字方塊 9"/>
        <xdr:cNvSpPr txBox="1"/>
      </xdr:nvSpPr>
      <xdr:spPr>
        <a:xfrm>
          <a:off x="6868420" y="6402750"/>
          <a:ext cx="807244" cy="56758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1030367</xdr:colOff>
      <xdr:row>6</xdr:row>
      <xdr:rowOff>21167</xdr:rowOff>
    </xdr:from>
    <xdr:to>
      <xdr:col>7</xdr:col>
      <xdr:colOff>486849</xdr:colOff>
      <xdr:row>15</xdr:row>
      <xdr:rowOff>42334</xdr:rowOff>
    </xdr:to>
    <xdr:sp macro="" textlink="">
      <xdr:nvSpPr>
        <xdr:cNvPr id="11" name="文字方塊 10"/>
        <xdr:cNvSpPr txBox="1"/>
      </xdr:nvSpPr>
      <xdr:spPr>
        <a:xfrm>
          <a:off x="4459367" y="1524000"/>
          <a:ext cx="2705565" cy="135466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穿者左側表布外擋風片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5cm,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LAFUMA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BS053-E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x2,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x1),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中間釘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面釦隱藏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)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#7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拉鍊底端兩側打直結。</a:t>
          </a:r>
        </a:p>
      </xdr:txBody>
    </xdr:sp>
    <xdr:clientData/>
  </xdr:twoCellAnchor>
  <xdr:twoCellAnchor>
    <xdr:from>
      <xdr:col>8</xdr:col>
      <xdr:colOff>889631</xdr:colOff>
      <xdr:row>38</xdr:row>
      <xdr:rowOff>72890</xdr:rowOff>
    </xdr:from>
    <xdr:to>
      <xdr:col>11</xdr:col>
      <xdr:colOff>370973</xdr:colOff>
      <xdr:row>41</xdr:row>
      <xdr:rowOff>137962</xdr:rowOff>
    </xdr:to>
    <xdr:sp macro="" textlink="">
      <xdr:nvSpPr>
        <xdr:cNvPr id="12" name="文字方塊 11"/>
        <xdr:cNvSpPr txBox="1"/>
      </xdr:nvSpPr>
      <xdr:spPr>
        <a:xfrm>
          <a:off x="8319131" y="6317057"/>
          <a:ext cx="1735592" cy="58365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下襬表布內貼高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雙針。</a:t>
          </a:r>
        </a:p>
      </xdr:txBody>
    </xdr:sp>
    <xdr:clientData/>
  </xdr:twoCellAnchor>
  <xdr:twoCellAnchor>
    <xdr:from>
      <xdr:col>5</xdr:col>
      <xdr:colOff>76716</xdr:colOff>
      <xdr:row>17</xdr:row>
      <xdr:rowOff>6401</xdr:rowOff>
    </xdr:from>
    <xdr:to>
      <xdr:col>7</xdr:col>
      <xdr:colOff>624417</xdr:colOff>
      <xdr:row>19</xdr:row>
      <xdr:rowOff>105833</xdr:rowOff>
    </xdr:to>
    <xdr:sp macro="" textlink="">
      <xdr:nvSpPr>
        <xdr:cNvPr id="13" name="文字方塊 12"/>
        <xdr:cNvSpPr txBox="1"/>
      </xdr:nvSpPr>
      <xdr:spPr>
        <a:xfrm>
          <a:off x="4701633" y="3139068"/>
          <a:ext cx="2600867" cy="39576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前胸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後背剪接高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5</xdr:col>
      <xdr:colOff>412750</xdr:colOff>
      <xdr:row>20</xdr:row>
      <xdr:rowOff>73930</xdr:rowOff>
    </xdr:from>
    <xdr:to>
      <xdr:col>6</xdr:col>
      <xdr:colOff>660578</xdr:colOff>
      <xdr:row>31</xdr:row>
      <xdr:rowOff>6198</xdr:rowOff>
    </xdr:to>
    <xdr:sp macro="" textlink="">
      <xdr:nvSpPr>
        <xdr:cNvPr id="14" name="文字方塊 13"/>
        <xdr:cNvSpPr txBox="1"/>
      </xdr:nvSpPr>
      <xdr:spPr>
        <a:xfrm>
          <a:off x="5037667" y="3651097"/>
          <a:ext cx="1274411" cy="156210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下胸袋表布袋唇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袋裏表布袋貼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超細天鵝絨。袋裏固定於門襟。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494342</xdr:colOff>
      <xdr:row>4</xdr:row>
      <xdr:rowOff>25753</xdr:rowOff>
    </xdr:from>
    <xdr:to>
      <xdr:col>6</xdr:col>
      <xdr:colOff>730251</xdr:colOff>
      <xdr:row>6</xdr:row>
      <xdr:rowOff>105834</xdr:rowOff>
    </xdr:to>
    <xdr:sp macro="" textlink="">
      <xdr:nvSpPr>
        <xdr:cNvPr id="15" name="文字方塊 14"/>
        <xdr:cNvSpPr txBox="1"/>
      </xdr:nvSpPr>
      <xdr:spPr>
        <a:xfrm>
          <a:off x="5119259" y="1264003"/>
          <a:ext cx="1262492" cy="34466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可拆式假毛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409575</xdr:colOff>
      <xdr:row>0</xdr:row>
      <xdr:rowOff>466725</xdr:rowOff>
    </xdr:to>
    <xdr:pic>
      <xdr:nvPicPr>
        <xdr:cNvPr id="2490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691515</xdr:colOff>
      <xdr:row>12</xdr:row>
      <xdr:rowOff>19050</xdr:rowOff>
    </xdr:from>
    <xdr:to>
      <xdr:col>8</xdr:col>
      <xdr:colOff>535031</xdr:colOff>
      <xdr:row>13</xdr:row>
      <xdr:rowOff>133195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7219950" y="2705100"/>
          <a:ext cx="762000" cy="276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95250</xdr:colOff>
      <xdr:row>4</xdr:row>
      <xdr:rowOff>57150</xdr:rowOff>
    </xdr:from>
    <xdr:to>
      <xdr:col>10</xdr:col>
      <xdr:colOff>200025</xdr:colOff>
      <xdr:row>39</xdr:row>
      <xdr:rowOff>895350</xdr:rowOff>
    </xdr:to>
    <xdr:pic>
      <xdr:nvPicPr>
        <xdr:cNvPr id="24904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5875"/>
          <a:ext cx="8829675" cy="597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329949</xdr:colOff>
      <xdr:row>7</xdr:row>
      <xdr:rowOff>125040</xdr:rowOff>
    </xdr:from>
    <xdr:to>
      <xdr:col>4</xdr:col>
      <xdr:colOff>57633</xdr:colOff>
      <xdr:row>10</xdr:row>
      <xdr:rowOff>63337</xdr:rowOff>
    </xdr:to>
    <xdr:sp macro="" textlink="">
      <xdr:nvSpPr>
        <xdr:cNvPr id="5" name="文字方塊 4"/>
        <xdr:cNvSpPr txBox="1"/>
      </xdr:nvSpPr>
      <xdr:spPr>
        <a:xfrm>
          <a:off x="2806449" y="1922884"/>
          <a:ext cx="930215" cy="36692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手背面</a:t>
          </a:r>
        </a:p>
      </xdr:txBody>
    </xdr:sp>
    <xdr:clientData/>
  </xdr:twoCellAnchor>
  <xdr:twoCellAnchor>
    <xdr:from>
      <xdr:col>3</xdr:col>
      <xdr:colOff>344764</xdr:colOff>
      <xdr:row>5</xdr:row>
      <xdr:rowOff>63345</xdr:rowOff>
    </xdr:from>
    <xdr:to>
      <xdr:col>4</xdr:col>
      <xdr:colOff>15298</xdr:colOff>
      <xdr:row>7</xdr:row>
      <xdr:rowOff>75041</xdr:rowOff>
    </xdr:to>
    <xdr:sp macro="" textlink="">
      <xdr:nvSpPr>
        <xdr:cNvPr id="6" name="文字方塊 5"/>
        <xdr:cNvSpPr txBox="1"/>
      </xdr:nvSpPr>
      <xdr:spPr>
        <a:xfrm>
          <a:off x="2821264" y="1504001"/>
          <a:ext cx="873065" cy="36888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手心面</a:t>
          </a:r>
        </a:p>
      </xdr:txBody>
    </xdr:sp>
    <xdr:clientData/>
  </xdr:twoCellAnchor>
  <xdr:twoCellAnchor>
    <xdr:from>
      <xdr:col>3</xdr:col>
      <xdr:colOff>358325</xdr:colOff>
      <xdr:row>31</xdr:row>
      <xdr:rowOff>96186</xdr:rowOff>
    </xdr:from>
    <xdr:to>
      <xdr:col>4</xdr:col>
      <xdr:colOff>1067021</xdr:colOff>
      <xdr:row>38</xdr:row>
      <xdr:rowOff>129554</xdr:rowOff>
    </xdr:to>
    <xdr:sp macro="" textlink="">
      <xdr:nvSpPr>
        <xdr:cNvPr id="7" name="文字方塊 6"/>
        <xdr:cNvSpPr txBox="1"/>
      </xdr:nvSpPr>
      <xdr:spPr>
        <a:xfrm>
          <a:off x="2441919" y="5323030"/>
          <a:ext cx="1911227" cy="1033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身裏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8093LDF3+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120g,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車兩道壓線固定棉。</a:t>
          </a:r>
        </a:p>
      </xdr:txBody>
    </xdr:sp>
    <xdr:clientData/>
  </xdr:twoCellAnchor>
  <xdr:twoCellAnchor>
    <xdr:from>
      <xdr:col>5</xdr:col>
      <xdr:colOff>935784</xdr:colOff>
      <xdr:row>25</xdr:row>
      <xdr:rowOff>137692</xdr:rowOff>
    </xdr:from>
    <xdr:to>
      <xdr:col>7</xdr:col>
      <xdr:colOff>185552</xdr:colOff>
      <xdr:row>39</xdr:row>
      <xdr:rowOff>165271</xdr:rowOff>
    </xdr:to>
    <xdr:sp macro="" textlink="">
      <xdr:nvSpPr>
        <xdr:cNvPr id="8" name="文字方塊 7"/>
        <xdr:cNvSpPr txBox="1"/>
      </xdr:nvSpPr>
      <xdr:spPr>
        <a:xfrm>
          <a:off x="5424440" y="4507286"/>
          <a:ext cx="1297643" cy="2027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表布門襟內貼寬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4cm,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穿者左側有一內胸袋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尼龍反拉拉鍊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袋裏表布袋貼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7</xdr:col>
      <xdr:colOff>523879</xdr:colOff>
      <xdr:row>4</xdr:row>
      <xdr:rowOff>23812</xdr:rowOff>
    </xdr:from>
    <xdr:to>
      <xdr:col>11</xdr:col>
      <xdr:colOff>821535</xdr:colOff>
      <xdr:row>7</xdr:row>
      <xdr:rowOff>47624</xdr:rowOff>
    </xdr:to>
    <xdr:sp macro="" textlink="">
      <xdr:nvSpPr>
        <xdr:cNvPr id="9" name="文字方塊 8"/>
        <xdr:cNvSpPr txBox="1"/>
      </xdr:nvSpPr>
      <xdr:spPr>
        <a:xfrm>
          <a:off x="7453317" y="1250156"/>
          <a:ext cx="3464718" cy="59531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表布帽簷內貼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60g,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帽裏為刷毛布。假毛夾車於表布布條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+60G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</a:p>
      </xdr:txBody>
    </xdr:sp>
    <xdr:clientData/>
  </xdr:twoCellAnchor>
  <xdr:twoCellAnchor>
    <xdr:from>
      <xdr:col>0</xdr:col>
      <xdr:colOff>6351</xdr:colOff>
      <xdr:row>6</xdr:row>
      <xdr:rowOff>94984</xdr:rowOff>
    </xdr:from>
    <xdr:to>
      <xdr:col>1</xdr:col>
      <xdr:colOff>665569</xdr:colOff>
      <xdr:row>9</xdr:row>
      <xdr:rowOff>33282</xdr:rowOff>
    </xdr:to>
    <xdr:sp macro="" textlink="">
      <xdr:nvSpPr>
        <xdr:cNvPr id="10" name="文字方塊 9"/>
        <xdr:cNvSpPr txBox="1"/>
      </xdr:nvSpPr>
      <xdr:spPr>
        <a:xfrm>
          <a:off x="6351" y="1749953"/>
          <a:ext cx="1242624" cy="3669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8093LDF3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23812</xdr:colOff>
      <xdr:row>5</xdr:row>
      <xdr:rowOff>39345</xdr:rowOff>
    </xdr:from>
    <xdr:to>
      <xdr:col>1</xdr:col>
      <xdr:colOff>825905</xdr:colOff>
      <xdr:row>7</xdr:row>
      <xdr:rowOff>54402</xdr:rowOff>
    </xdr:to>
    <xdr:sp macro="" textlink="">
      <xdr:nvSpPr>
        <xdr:cNvPr id="11" name="文字方塊 10"/>
        <xdr:cNvSpPr txBox="1"/>
      </xdr:nvSpPr>
      <xdr:spPr>
        <a:xfrm>
          <a:off x="23812" y="1480001"/>
          <a:ext cx="1385499" cy="372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刷毛布</a:t>
          </a:r>
        </a:p>
      </xdr:txBody>
    </xdr:sp>
    <xdr:clientData/>
  </xdr:twoCellAnchor>
  <xdr:twoCellAnchor>
    <xdr:from>
      <xdr:col>0</xdr:col>
      <xdr:colOff>124620</xdr:colOff>
      <xdr:row>4</xdr:row>
      <xdr:rowOff>5292</xdr:rowOff>
    </xdr:from>
    <xdr:to>
      <xdr:col>1</xdr:col>
      <xdr:colOff>883119</xdr:colOff>
      <xdr:row>5</xdr:row>
      <xdr:rowOff>72341</xdr:rowOff>
    </xdr:to>
    <xdr:sp macro="" textlink="">
      <xdr:nvSpPr>
        <xdr:cNvPr id="12" name="文字方塊 11"/>
        <xdr:cNvSpPr txBox="1"/>
      </xdr:nvSpPr>
      <xdr:spPr>
        <a:xfrm>
          <a:off x="124620" y="1231636"/>
          <a:ext cx="1341905" cy="281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</a:p>
      </xdr:txBody>
    </xdr:sp>
    <xdr:clientData/>
  </xdr:twoCellAnchor>
  <xdr:twoCellAnchor>
    <xdr:from>
      <xdr:col>0</xdr:col>
      <xdr:colOff>0</xdr:colOff>
      <xdr:row>8</xdr:row>
      <xdr:rowOff>42117</xdr:rowOff>
    </xdr:from>
    <xdr:to>
      <xdr:col>1</xdr:col>
      <xdr:colOff>537463</xdr:colOff>
      <xdr:row>10</xdr:row>
      <xdr:rowOff>120488</xdr:rowOff>
    </xdr:to>
    <xdr:sp macro="" textlink="">
      <xdr:nvSpPr>
        <xdr:cNvPr id="13" name="文字方塊 12"/>
        <xdr:cNvSpPr txBox="1"/>
      </xdr:nvSpPr>
      <xdr:spPr>
        <a:xfrm>
          <a:off x="0" y="1982836"/>
          <a:ext cx="1120869" cy="3641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</a:p>
      </xdr:txBody>
    </xdr:sp>
    <xdr:clientData/>
  </xdr:twoCellAnchor>
  <xdr:twoCellAnchor>
    <xdr:from>
      <xdr:col>3</xdr:col>
      <xdr:colOff>549351</xdr:colOff>
      <xdr:row>16</xdr:row>
      <xdr:rowOff>126285</xdr:rowOff>
    </xdr:from>
    <xdr:to>
      <xdr:col>4</xdr:col>
      <xdr:colOff>1077864</xdr:colOff>
      <xdr:row>23</xdr:row>
      <xdr:rowOff>124200</xdr:rowOff>
    </xdr:to>
    <xdr:sp macro="" textlink="">
      <xdr:nvSpPr>
        <xdr:cNvPr id="14" name="文字方塊 67"/>
        <xdr:cNvSpPr txBox="1">
          <a:spLocks noChangeArrowheads="1"/>
        </xdr:cNvSpPr>
      </xdr:nvSpPr>
      <xdr:spPr bwMode="auto">
        <a:xfrm>
          <a:off x="2632945" y="3210004"/>
          <a:ext cx="1731044" cy="998040"/>
        </a:xfrm>
        <a:prstGeom prst="rect">
          <a:avLst/>
        </a:prstGeom>
        <a:noFill/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lnSpc>
              <a:spcPts val="1400"/>
            </a:lnSpc>
            <a:defRPr sz="1000"/>
          </a:pP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主標夾車於內領圍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尺寸標對折夾車於主標下方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en-US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432793</xdr:colOff>
      <xdr:row>10</xdr:row>
      <xdr:rowOff>108106</xdr:rowOff>
    </xdr:from>
    <xdr:to>
      <xdr:col>7</xdr:col>
      <xdr:colOff>347660</xdr:colOff>
      <xdr:row>13</xdr:row>
      <xdr:rowOff>46403</xdr:rowOff>
    </xdr:to>
    <xdr:sp macro="" textlink="">
      <xdr:nvSpPr>
        <xdr:cNvPr id="15" name="文字方塊 14"/>
        <xdr:cNvSpPr txBox="1"/>
      </xdr:nvSpPr>
      <xdr:spPr>
        <a:xfrm>
          <a:off x="6338293" y="2334575"/>
          <a:ext cx="938805" cy="3669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手背面</a:t>
          </a:r>
        </a:p>
      </xdr:txBody>
    </xdr:sp>
    <xdr:clientData/>
  </xdr:twoCellAnchor>
  <xdr:twoCellAnchor>
    <xdr:from>
      <xdr:col>6</xdr:col>
      <xdr:colOff>275633</xdr:colOff>
      <xdr:row>5</xdr:row>
      <xdr:rowOff>193255</xdr:rowOff>
    </xdr:from>
    <xdr:to>
      <xdr:col>7</xdr:col>
      <xdr:colOff>175683</xdr:colOff>
      <xdr:row>8</xdr:row>
      <xdr:rowOff>64877</xdr:rowOff>
    </xdr:to>
    <xdr:sp macro="" textlink="">
      <xdr:nvSpPr>
        <xdr:cNvPr id="16" name="文字方塊 15"/>
        <xdr:cNvSpPr txBox="1"/>
      </xdr:nvSpPr>
      <xdr:spPr>
        <a:xfrm>
          <a:off x="6181133" y="1633911"/>
          <a:ext cx="923988" cy="37168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手心面</a:t>
          </a:r>
        </a:p>
      </xdr:txBody>
    </xdr:sp>
    <xdr:clientData/>
  </xdr:twoCellAnchor>
  <xdr:twoCellAnchor>
    <xdr:from>
      <xdr:col>5</xdr:col>
      <xdr:colOff>44790</xdr:colOff>
      <xdr:row>3</xdr:row>
      <xdr:rowOff>203201</xdr:rowOff>
    </xdr:from>
    <xdr:to>
      <xdr:col>6</xdr:col>
      <xdr:colOff>266840</xdr:colOff>
      <xdr:row>5</xdr:row>
      <xdr:rowOff>117407</xdr:rowOff>
    </xdr:to>
    <xdr:sp macro="" textlink="">
      <xdr:nvSpPr>
        <xdr:cNvPr id="17" name="文字方塊 16"/>
        <xdr:cNvSpPr txBox="1"/>
      </xdr:nvSpPr>
      <xdr:spPr>
        <a:xfrm>
          <a:off x="4926353" y="1203326"/>
          <a:ext cx="1245987" cy="354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胸袋</a:t>
          </a:r>
        </a:p>
      </xdr:txBody>
    </xdr:sp>
    <xdr:clientData/>
  </xdr:twoCellAnchor>
  <xdr:twoCellAnchor>
    <xdr:from>
      <xdr:col>5</xdr:col>
      <xdr:colOff>738528</xdr:colOff>
      <xdr:row>6</xdr:row>
      <xdr:rowOff>83873</xdr:rowOff>
    </xdr:from>
    <xdr:to>
      <xdr:col>6</xdr:col>
      <xdr:colOff>362417</xdr:colOff>
      <xdr:row>6</xdr:row>
      <xdr:rowOff>105040</xdr:rowOff>
    </xdr:to>
    <xdr:cxnSp macro="">
      <xdr:nvCxnSpPr>
        <xdr:cNvPr id="18" name="直線接點 17"/>
        <xdr:cNvCxnSpPr/>
      </xdr:nvCxnSpPr>
      <xdr:spPr>
        <a:xfrm flipV="1">
          <a:off x="5620091" y="1738842"/>
          <a:ext cx="647826" cy="21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2583</xdr:colOff>
      <xdr:row>10</xdr:row>
      <xdr:rowOff>105662</xdr:rowOff>
    </xdr:from>
    <xdr:to>
      <xdr:col>6</xdr:col>
      <xdr:colOff>432793</xdr:colOff>
      <xdr:row>12</xdr:row>
      <xdr:rowOff>5817</xdr:rowOff>
    </xdr:to>
    <xdr:cxnSp macro="">
      <xdr:nvCxnSpPr>
        <xdr:cNvPr id="19" name="直線接點 18"/>
        <xdr:cNvCxnSpPr>
          <a:endCxn id="15" idx="1"/>
        </xdr:cNvCxnSpPr>
      </xdr:nvCxnSpPr>
      <xdr:spPr>
        <a:xfrm>
          <a:off x="5908083" y="2332131"/>
          <a:ext cx="430210" cy="1859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713328</xdr:colOff>
      <xdr:row>4</xdr:row>
      <xdr:rowOff>14287</xdr:rowOff>
    </xdr:from>
    <xdr:to>
      <xdr:col>4</xdr:col>
      <xdr:colOff>753422</xdr:colOff>
      <xdr:row>5</xdr:row>
      <xdr:rowOff>154712</xdr:rowOff>
    </xdr:to>
    <xdr:sp macro="" textlink="">
      <xdr:nvSpPr>
        <xdr:cNvPr id="20" name="文字方塊 19"/>
        <xdr:cNvSpPr txBox="1"/>
      </xdr:nvSpPr>
      <xdr:spPr>
        <a:xfrm>
          <a:off x="3189828" y="1240631"/>
          <a:ext cx="1242625" cy="354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側袋</a:t>
          </a:r>
        </a:p>
      </xdr:txBody>
    </xdr:sp>
    <xdr:clientData/>
  </xdr:twoCellAnchor>
  <xdr:twoCellAnchor>
    <xdr:from>
      <xdr:col>3</xdr:col>
      <xdr:colOff>1008014</xdr:colOff>
      <xdr:row>6</xdr:row>
      <xdr:rowOff>57681</xdr:rowOff>
    </xdr:from>
    <xdr:to>
      <xdr:col>4</xdr:col>
      <xdr:colOff>279882</xdr:colOff>
      <xdr:row>7</xdr:row>
      <xdr:rowOff>50957</xdr:rowOff>
    </xdr:to>
    <xdr:cxnSp macro="">
      <xdr:nvCxnSpPr>
        <xdr:cNvPr id="21" name="直線接點 20"/>
        <xdr:cNvCxnSpPr/>
      </xdr:nvCxnSpPr>
      <xdr:spPr>
        <a:xfrm>
          <a:off x="3484514" y="1712650"/>
          <a:ext cx="474399" cy="1361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1039764</xdr:colOff>
      <xdr:row>9</xdr:row>
      <xdr:rowOff>18460</xdr:rowOff>
    </xdr:from>
    <xdr:to>
      <xdr:col>4</xdr:col>
      <xdr:colOff>586799</xdr:colOff>
      <xdr:row>10</xdr:row>
      <xdr:rowOff>22319</xdr:rowOff>
    </xdr:to>
    <xdr:cxnSp macro="">
      <xdr:nvCxnSpPr>
        <xdr:cNvPr id="22" name="直線接點 21"/>
        <xdr:cNvCxnSpPr/>
      </xdr:nvCxnSpPr>
      <xdr:spPr>
        <a:xfrm>
          <a:off x="3516264" y="2102054"/>
          <a:ext cx="749566" cy="14673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427112</xdr:colOff>
      <xdr:row>39</xdr:row>
      <xdr:rowOff>149178</xdr:rowOff>
    </xdr:from>
    <xdr:to>
      <xdr:col>5</xdr:col>
      <xdr:colOff>176695</xdr:colOff>
      <xdr:row>39</xdr:row>
      <xdr:rowOff>559813</xdr:rowOff>
    </xdr:to>
    <xdr:sp macro="" textlink="">
      <xdr:nvSpPr>
        <xdr:cNvPr id="23" name="文字方塊 22"/>
        <xdr:cNvSpPr txBox="1"/>
      </xdr:nvSpPr>
      <xdr:spPr>
        <a:xfrm>
          <a:off x="2503562" y="6511878"/>
          <a:ext cx="2149883" cy="410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下襬表布內貼高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10</xdr:col>
      <xdr:colOff>133284</xdr:colOff>
      <xdr:row>31</xdr:row>
      <xdr:rowOff>22209</xdr:rowOff>
    </xdr:from>
    <xdr:to>
      <xdr:col>12</xdr:col>
      <xdr:colOff>83345</xdr:colOff>
      <xdr:row>39</xdr:row>
      <xdr:rowOff>821531</xdr:rowOff>
    </xdr:to>
    <xdr:sp macro="" textlink="">
      <xdr:nvSpPr>
        <xdr:cNvPr id="24" name="文字方塊 23"/>
        <xdr:cNvSpPr txBox="1"/>
      </xdr:nvSpPr>
      <xdr:spPr>
        <a:xfrm>
          <a:off x="9301097" y="5249053"/>
          <a:ext cx="1343092" cy="1942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袖裏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60g,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車兩道壓線固定棉。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表布袖口高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6cm+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60g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0</xdr:col>
      <xdr:colOff>9529</xdr:colOff>
      <xdr:row>9</xdr:row>
      <xdr:rowOff>137784</xdr:rowOff>
    </xdr:from>
    <xdr:to>
      <xdr:col>1</xdr:col>
      <xdr:colOff>687065</xdr:colOff>
      <xdr:row>12</xdr:row>
      <xdr:rowOff>76081</xdr:rowOff>
    </xdr:to>
    <xdr:sp macro="" textlink="">
      <xdr:nvSpPr>
        <xdr:cNvPr id="25" name="文字方塊 24"/>
        <xdr:cNvSpPr txBox="1"/>
      </xdr:nvSpPr>
      <xdr:spPr>
        <a:xfrm>
          <a:off x="9529" y="2221378"/>
          <a:ext cx="1510974" cy="3669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19050</xdr:rowOff>
    </xdr:from>
    <xdr:to>
      <xdr:col>1</xdr:col>
      <xdr:colOff>400050</xdr:colOff>
      <xdr:row>0</xdr:row>
      <xdr:rowOff>352425</xdr:rowOff>
    </xdr:to>
    <xdr:pic>
      <xdr:nvPicPr>
        <xdr:cNvPr id="2780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9050"/>
          <a:ext cx="10001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691515</xdr:colOff>
      <xdr:row>12</xdr:row>
      <xdr:rowOff>19050</xdr:rowOff>
    </xdr:from>
    <xdr:to>
      <xdr:col>8</xdr:col>
      <xdr:colOff>535031</xdr:colOff>
      <xdr:row>13</xdr:row>
      <xdr:rowOff>133350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7225665" y="2562225"/>
          <a:ext cx="738866" cy="276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352425</xdr:colOff>
      <xdr:row>4</xdr:row>
      <xdr:rowOff>47625</xdr:rowOff>
    </xdr:from>
    <xdr:to>
      <xdr:col>8</xdr:col>
      <xdr:colOff>619125</xdr:colOff>
      <xdr:row>39</xdr:row>
      <xdr:rowOff>514350</xdr:rowOff>
    </xdr:to>
    <xdr:pic>
      <xdr:nvPicPr>
        <xdr:cNvPr id="27809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1085850"/>
          <a:ext cx="6248400" cy="560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219076</xdr:colOff>
      <xdr:row>21</xdr:row>
      <xdr:rowOff>19050</xdr:rowOff>
    </xdr:from>
    <xdr:to>
      <xdr:col>11</xdr:col>
      <xdr:colOff>448998</xdr:colOff>
      <xdr:row>27</xdr:row>
      <xdr:rowOff>113131</xdr:rowOff>
    </xdr:to>
    <xdr:sp macro="" textlink="">
      <xdr:nvSpPr>
        <xdr:cNvPr id="5" name="文字方塊 4"/>
        <xdr:cNvSpPr txBox="1"/>
      </xdr:nvSpPr>
      <xdr:spPr>
        <a:xfrm>
          <a:off x="6724651" y="3619500"/>
          <a:ext cx="2287322" cy="95133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帽絆壓臨邊單針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2cm*6cm,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2cm*10cm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66674</xdr:colOff>
      <xdr:row>4</xdr:row>
      <xdr:rowOff>142875</xdr:rowOff>
    </xdr:from>
    <xdr:to>
      <xdr:col>11</xdr:col>
      <xdr:colOff>95249</xdr:colOff>
      <xdr:row>11</xdr:row>
      <xdr:rowOff>114300</xdr:rowOff>
    </xdr:to>
    <xdr:sp macro="" textlink="">
      <xdr:nvSpPr>
        <xdr:cNvPr id="6" name="Text Box 97"/>
        <xdr:cNvSpPr txBox="1">
          <a:spLocks noChangeArrowheads="1"/>
        </xdr:cNvSpPr>
      </xdr:nvSpPr>
      <xdr:spPr bwMode="auto">
        <a:xfrm>
          <a:off x="6572249" y="1181100"/>
          <a:ext cx="2085975" cy="1104900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lnSpc>
              <a:spcPts val="1300"/>
            </a:lnSpc>
            <a:defRPr sz="1000"/>
          </a:pP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彈簧壓釦上半套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假毛布條上釘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組下半套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可與帽簷釦合。</a:t>
          </a:r>
          <a:endParaRPr lang="en-US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5818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5</xdr:row>
      <xdr:rowOff>19050</xdr:rowOff>
    </xdr:from>
    <xdr:to>
      <xdr:col>11</xdr:col>
      <xdr:colOff>381000</xdr:colOff>
      <xdr:row>30</xdr:row>
      <xdr:rowOff>9525</xdr:rowOff>
    </xdr:to>
    <xdr:pic>
      <xdr:nvPicPr>
        <xdr:cNvPr id="5819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457325"/>
          <a:ext cx="10039350" cy="3629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39</xdr:row>
      <xdr:rowOff>104775</xdr:rowOff>
    </xdr:from>
    <xdr:to>
      <xdr:col>2</xdr:col>
      <xdr:colOff>409575</xdr:colOff>
      <xdr:row>39</xdr:row>
      <xdr:rowOff>847725</xdr:rowOff>
    </xdr:to>
    <xdr:pic>
      <xdr:nvPicPr>
        <xdr:cNvPr id="30229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6728400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30230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25</xdr:row>
      <xdr:rowOff>476250</xdr:rowOff>
    </xdr:from>
    <xdr:to>
      <xdr:col>2</xdr:col>
      <xdr:colOff>1228725</xdr:colOff>
      <xdr:row>25</xdr:row>
      <xdr:rowOff>1162050</xdr:rowOff>
    </xdr:to>
    <xdr:pic>
      <xdr:nvPicPr>
        <xdr:cNvPr id="30231" name="Imag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7792700"/>
          <a:ext cx="2695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36</xdr:row>
      <xdr:rowOff>104775</xdr:rowOff>
    </xdr:from>
    <xdr:to>
      <xdr:col>2</xdr:col>
      <xdr:colOff>1276350</xdr:colOff>
      <xdr:row>36</xdr:row>
      <xdr:rowOff>1066800</xdr:rowOff>
    </xdr:to>
    <xdr:pic>
      <xdr:nvPicPr>
        <xdr:cNvPr id="30232" name="Image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33175575"/>
          <a:ext cx="10668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</xdr:row>
      <xdr:rowOff>104775</xdr:rowOff>
    </xdr:from>
    <xdr:to>
      <xdr:col>2</xdr:col>
      <xdr:colOff>1257300</xdr:colOff>
      <xdr:row>38</xdr:row>
      <xdr:rowOff>1190625</xdr:rowOff>
    </xdr:to>
    <xdr:pic>
      <xdr:nvPicPr>
        <xdr:cNvPr id="30233" name="Image 2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35461575"/>
          <a:ext cx="1190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31</xdr:row>
      <xdr:rowOff>47625</xdr:rowOff>
    </xdr:from>
    <xdr:to>
      <xdr:col>2</xdr:col>
      <xdr:colOff>1276350</xdr:colOff>
      <xdr:row>31</xdr:row>
      <xdr:rowOff>952500</xdr:rowOff>
    </xdr:to>
    <xdr:pic>
      <xdr:nvPicPr>
        <xdr:cNvPr id="30234" name="Image 9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4403050"/>
          <a:ext cx="10858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17</xdr:row>
      <xdr:rowOff>28575</xdr:rowOff>
    </xdr:from>
    <xdr:to>
      <xdr:col>3</xdr:col>
      <xdr:colOff>809625</xdr:colOff>
      <xdr:row>17</xdr:row>
      <xdr:rowOff>609600</xdr:rowOff>
    </xdr:to>
    <xdr:pic>
      <xdr:nvPicPr>
        <xdr:cNvPr id="30235" name="Image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10582275"/>
          <a:ext cx="695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27</xdr:row>
      <xdr:rowOff>276225</xdr:rowOff>
    </xdr:from>
    <xdr:to>
      <xdr:col>2</xdr:col>
      <xdr:colOff>647700</xdr:colOff>
      <xdr:row>27</xdr:row>
      <xdr:rowOff>276225</xdr:rowOff>
    </xdr:to>
    <xdr:pic>
      <xdr:nvPicPr>
        <xdr:cNvPr id="30236" name="Image 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278725"/>
          <a:ext cx="1933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33</xdr:row>
      <xdr:rowOff>247650</xdr:rowOff>
    </xdr:from>
    <xdr:to>
      <xdr:col>2</xdr:col>
      <xdr:colOff>180975</xdr:colOff>
      <xdr:row>33</xdr:row>
      <xdr:rowOff>247650</xdr:rowOff>
    </xdr:to>
    <xdr:pic>
      <xdr:nvPicPr>
        <xdr:cNvPr id="30237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5831800"/>
          <a:ext cx="1419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33</xdr:row>
      <xdr:rowOff>247650</xdr:rowOff>
    </xdr:from>
    <xdr:to>
      <xdr:col>2</xdr:col>
      <xdr:colOff>28575</xdr:colOff>
      <xdr:row>33</xdr:row>
      <xdr:rowOff>247650</xdr:rowOff>
    </xdr:to>
    <xdr:pic>
      <xdr:nvPicPr>
        <xdr:cNvPr id="30238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5831800"/>
          <a:ext cx="1419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33</xdr:row>
      <xdr:rowOff>276225</xdr:rowOff>
    </xdr:from>
    <xdr:to>
      <xdr:col>2</xdr:col>
      <xdr:colOff>76200</xdr:colOff>
      <xdr:row>33</xdr:row>
      <xdr:rowOff>276225</xdr:rowOff>
    </xdr:to>
    <xdr:pic>
      <xdr:nvPicPr>
        <xdr:cNvPr id="30239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25860375"/>
          <a:ext cx="1333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33</xdr:row>
      <xdr:rowOff>247650</xdr:rowOff>
    </xdr:from>
    <xdr:to>
      <xdr:col>2</xdr:col>
      <xdr:colOff>9525</xdr:colOff>
      <xdr:row>33</xdr:row>
      <xdr:rowOff>247650</xdr:rowOff>
    </xdr:to>
    <xdr:pic>
      <xdr:nvPicPr>
        <xdr:cNvPr id="30240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5831800"/>
          <a:ext cx="1333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33</xdr:row>
      <xdr:rowOff>247650</xdr:rowOff>
    </xdr:from>
    <xdr:to>
      <xdr:col>1</xdr:col>
      <xdr:colOff>1276350</xdr:colOff>
      <xdr:row>33</xdr:row>
      <xdr:rowOff>247650</xdr:rowOff>
    </xdr:to>
    <xdr:pic>
      <xdr:nvPicPr>
        <xdr:cNvPr id="30241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5831800"/>
          <a:ext cx="1323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33</xdr:row>
      <xdr:rowOff>342900</xdr:rowOff>
    </xdr:from>
    <xdr:to>
      <xdr:col>2</xdr:col>
      <xdr:colOff>1085850</xdr:colOff>
      <xdr:row>33</xdr:row>
      <xdr:rowOff>2486025</xdr:rowOff>
    </xdr:to>
    <xdr:pic>
      <xdr:nvPicPr>
        <xdr:cNvPr id="30242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25927050"/>
          <a:ext cx="1162050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1304925</xdr:colOff>
      <xdr:row>26</xdr:row>
      <xdr:rowOff>314325</xdr:rowOff>
    </xdr:from>
    <xdr:to>
      <xdr:col>2</xdr:col>
      <xdr:colOff>1209675</xdr:colOff>
      <xdr:row>26</xdr:row>
      <xdr:rowOff>1285875</xdr:rowOff>
    </xdr:to>
    <xdr:pic>
      <xdr:nvPicPr>
        <xdr:cNvPr id="30243" name="Image 3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18973800"/>
          <a:ext cx="12477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20</xdr:row>
      <xdr:rowOff>47625</xdr:rowOff>
    </xdr:from>
    <xdr:to>
      <xdr:col>2</xdr:col>
      <xdr:colOff>1343025</xdr:colOff>
      <xdr:row>20</xdr:row>
      <xdr:rowOff>1047750</xdr:rowOff>
    </xdr:to>
    <xdr:pic>
      <xdr:nvPicPr>
        <xdr:cNvPr id="30244" name="Image 4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13315950"/>
          <a:ext cx="1028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790575</xdr:colOff>
      <xdr:row>20</xdr:row>
      <xdr:rowOff>47625</xdr:rowOff>
    </xdr:from>
    <xdr:to>
      <xdr:col>7</xdr:col>
      <xdr:colOff>1409700</xdr:colOff>
      <xdr:row>20</xdr:row>
      <xdr:rowOff>666750</xdr:rowOff>
    </xdr:to>
    <xdr:pic>
      <xdr:nvPicPr>
        <xdr:cNvPr id="30245" name="Image 4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13315950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962025</xdr:colOff>
      <xdr:row>27</xdr:row>
      <xdr:rowOff>409575</xdr:rowOff>
    </xdr:from>
    <xdr:to>
      <xdr:col>2</xdr:col>
      <xdr:colOff>1171575</xdr:colOff>
      <xdr:row>27</xdr:row>
      <xdr:rowOff>1143000</xdr:rowOff>
    </xdr:to>
    <xdr:pic>
      <xdr:nvPicPr>
        <xdr:cNvPr id="30246" name="Image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0412075"/>
          <a:ext cx="15525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1285875</xdr:colOff>
      <xdr:row>34</xdr:row>
      <xdr:rowOff>219075</xdr:rowOff>
    </xdr:from>
    <xdr:to>
      <xdr:col>2</xdr:col>
      <xdr:colOff>1266825</xdr:colOff>
      <xdr:row>34</xdr:row>
      <xdr:rowOff>2238375</xdr:rowOff>
    </xdr:to>
    <xdr:pic>
      <xdr:nvPicPr>
        <xdr:cNvPr id="30247" name="Image 4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28508325"/>
          <a:ext cx="1323975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37</xdr:row>
      <xdr:rowOff>76200</xdr:rowOff>
    </xdr:from>
    <xdr:to>
      <xdr:col>2</xdr:col>
      <xdr:colOff>1295400</xdr:colOff>
      <xdr:row>37</xdr:row>
      <xdr:rowOff>1162050</xdr:rowOff>
    </xdr:to>
    <xdr:pic>
      <xdr:nvPicPr>
        <xdr:cNvPr id="30248" name="Image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34251900"/>
          <a:ext cx="9715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790575</xdr:colOff>
      <xdr:row>20</xdr:row>
      <xdr:rowOff>47625</xdr:rowOff>
    </xdr:from>
    <xdr:to>
      <xdr:col>8</xdr:col>
      <xdr:colOff>1409700</xdr:colOff>
      <xdr:row>20</xdr:row>
      <xdr:rowOff>666750</xdr:rowOff>
    </xdr:to>
    <xdr:pic>
      <xdr:nvPicPr>
        <xdr:cNvPr id="30249" name="Image 4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0" y="13315950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790575</xdr:colOff>
      <xdr:row>20</xdr:row>
      <xdr:rowOff>47625</xdr:rowOff>
    </xdr:from>
    <xdr:to>
      <xdr:col>9</xdr:col>
      <xdr:colOff>1409700</xdr:colOff>
      <xdr:row>20</xdr:row>
      <xdr:rowOff>666750</xdr:rowOff>
    </xdr:to>
    <xdr:pic>
      <xdr:nvPicPr>
        <xdr:cNvPr id="30250" name="Image 4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13315950"/>
          <a:ext cx="619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</xdr:row>
      <xdr:rowOff>28575</xdr:rowOff>
    </xdr:from>
    <xdr:to>
      <xdr:col>4</xdr:col>
      <xdr:colOff>0</xdr:colOff>
      <xdr:row>18</xdr:row>
      <xdr:rowOff>819150</xdr:rowOff>
    </xdr:to>
    <xdr:pic>
      <xdr:nvPicPr>
        <xdr:cNvPr id="30251" name="Image 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0" y="11363325"/>
          <a:ext cx="8286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36</xdr:row>
      <xdr:rowOff>0</xdr:rowOff>
    </xdr:from>
    <xdr:to>
      <xdr:col>2</xdr:col>
      <xdr:colOff>1057275</xdr:colOff>
      <xdr:row>36</xdr:row>
      <xdr:rowOff>0</xdr:rowOff>
    </xdr:to>
    <xdr:pic>
      <xdr:nvPicPr>
        <xdr:cNvPr id="30252" name="Image 2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307080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30</xdr:row>
      <xdr:rowOff>219075</xdr:rowOff>
    </xdr:from>
    <xdr:to>
      <xdr:col>2</xdr:col>
      <xdr:colOff>1343025</xdr:colOff>
      <xdr:row>30</xdr:row>
      <xdr:rowOff>1295400</xdr:rowOff>
    </xdr:to>
    <xdr:pic>
      <xdr:nvPicPr>
        <xdr:cNvPr id="30253" name="Image 3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193375"/>
          <a:ext cx="514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35</xdr:row>
      <xdr:rowOff>76200</xdr:rowOff>
    </xdr:from>
    <xdr:to>
      <xdr:col>2</xdr:col>
      <xdr:colOff>1133475</xdr:colOff>
      <xdr:row>35</xdr:row>
      <xdr:rowOff>2209800</xdr:rowOff>
    </xdr:to>
    <xdr:pic>
      <xdr:nvPicPr>
        <xdr:cNvPr id="30254" name="Image 8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30756225"/>
          <a:ext cx="99060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904875</xdr:colOff>
      <xdr:row>19</xdr:row>
      <xdr:rowOff>209550</xdr:rowOff>
    </xdr:from>
    <xdr:to>
      <xdr:col>2</xdr:col>
      <xdr:colOff>1047750</xdr:colOff>
      <xdr:row>19</xdr:row>
      <xdr:rowOff>714375</xdr:rowOff>
    </xdr:to>
    <xdr:pic>
      <xdr:nvPicPr>
        <xdr:cNvPr id="30255" name="Image 4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2449175"/>
          <a:ext cx="23907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29</xdr:row>
      <xdr:rowOff>285750</xdr:rowOff>
    </xdr:from>
    <xdr:to>
      <xdr:col>2</xdr:col>
      <xdr:colOff>1171575</xdr:colOff>
      <xdr:row>29</xdr:row>
      <xdr:rowOff>1209675</xdr:rowOff>
    </xdr:to>
    <xdr:pic>
      <xdr:nvPicPr>
        <xdr:cNvPr id="30256" name="Image 3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1878925"/>
          <a:ext cx="21431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6</xdr:row>
      <xdr:rowOff>0</xdr:rowOff>
    </xdr:from>
    <xdr:to>
      <xdr:col>2</xdr:col>
      <xdr:colOff>647700</xdr:colOff>
      <xdr:row>6</xdr:row>
      <xdr:rowOff>0</xdr:rowOff>
    </xdr:to>
    <xdr:pic>
      <xdr:nvPicPr>
        <xdr:cNvPr id="29444" name="Imag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4000500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8</xdr:row>
      <xdr:rowOff>0</xdr:rowOff>
    </xdr:from>
    <xdr:to>
      <xdr:col>2</xdr:col>
      <xdr:colOff>647700</xdr:colOff>
      <xdr:row>8</xdr:row>
      <xdr:rowOff>0</xdr:rowOff>
    </xdr:to>
    <xdr:pic>
      <xdr:nvPicPr>
        <xdr:cNvPr id="29445" name="Image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9105900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5</xdr:row>
      <xdr:rowOff>609600</xdr:rowOff>
    </xdr:from>
    <xdr:to>
      <xdr:col>6</xdr:col>
      <xdr:colOff>85725</xdr:colOff>
      <xdr:row>5</xdr:row>
      <xdr:rowOff>1752600</xdr:rowOff>
    </xdr:to>
    <xdr:pic>
      <xdr:nvPicPr>
        <xdr:cNvPr id="29446" name="Image 1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085975"/>
          <a:ext cx="45910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8</xdr:row>
      <xdr:rowOff>0</xdr:rowOff>
    </xdr:from>
    <xdr:to>
      <xdr:col>2</xdr:col>
      <xdr:colOff>647700</xdr:colOff>
      <xdr:row>8</xdr:row>
      <xdr:rowOff>0</xdr:rowOff>
    </xdr:to>
    <xdr:pic>
      <xdr:nvPicPr>
        <xdr:cNvPr id="29447" name="Imag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9105900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29448" name="Imag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6</xdr:row>
      <xdr:rowOff>600075</xdr:rowOff>
    </xdr:from>
    <xdr:to>
      <xdr:col>5</xdr:col>
      <xdr:colOff>57150</xdr:colOff>
      <xdr:row>6</xdr:row>
      <xdr:rowOff>2124075</xdr:rowOff>
    </xdr:to>
    <xdr:pic>
      <xdr:nvPicPr>
        <xdr:cNvPr id="29449" name="Image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600575"/>
          <a:ext cx="21145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85725</xdr:colOff>
      <xdr:row>6</xdr:row>
      <xdr:rowOff>66675</xdr:rowOff>
    </xdr:from>
    <xdr:to>
      <xdr:col>11</xdr:col>
      <xdr:colOff>1466850</xdr:colOff>
      <xdr:row>6</xdr:row>
      <xdr:rowOff>2962275</xdr:rowOff>
    </xdr:to>
    <xdr:pic>
      <xdr:nvPicPr>
        <xdr:cNvPr id="29450" name="Imag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067175"/>
          <a:ext cx="3324225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885825</xdr:colOff>
      <xdr:row>6</xdr:row>
      <xdr:rowOff>485775</xdr:rowOff>
    </xdr:from>
    <xdr:to>
      <xdr:col>8</xdr:col>
      <xdr:colOff>1381125</xdr:colOff>
      <xdr:row>6</xdr:row>
      <xdr:rowOff>2971800</xdr:rowOff>
    </xdr:to>
    <xdr:pic>
      <xdr:nvPicPr>
        <xdr:cNvPr id="29451" name="Imag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4486275"/>
          <a:ext cx="198120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7</xdr:row>
      <xdr:rowOff>495300</xdr:rowOff>
    </xdr:from>
    <xdr:to>
      <xdr:col>2</xdr:col>
      <xdr:colOff>504825</xdr:colOff>
      <xdr:row>7</xdr:row>
      <xdr:rowOff>495300</xdr:rowOff>
    </xdr:to>
    <xdr:pic>
      <xdr:nvPicPr>
        <xdr:cNvPr id="29452" name="Image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5057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7</xdr:row>
      <xdr:rowOff>495300</xdr:rowOff>
    </xdr:from>
    <xdr:to>
      <xdr:col>2</xdr:col>
      <xdr:colOff>504825</xdr:colOff>
      <xdr:row>7</xdr:row>
      <xdr:rowOff>495300</xdr:rowOff>
    </xdr:to>
    <xdr:pic>
      <xdr:nvPicPr>
        <xdr:cNvPr id="29453" name="Image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5057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7</xdr:row>
      <xdr:rowOff>495300</xdr:rowOff>
    </xdr:from>
    <xdr:to>
      <xdr:col>2</xdr:col>
      <xdr:colOff>504825</xdr:colOff>
      <xdr:row>7</xdr:row>
      <xdr:rowOff>495300</xdr:rowOff>
    </xdr:to>
    <xdr:pic>
      <xdr:nvPicPr>
        <xdr:cNvPr id="29454" name="Image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5057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</xdr:row>
      <xdr:rowOff>276225</xdr:rowOff>
    </xdr:from>
    <xdr:to>
      <xdr:col>2</xdr:col>
      <xdr:colOff>638175</xdr:colOff>
      <xdr:row>7</xdr:row>
      <xdr:rowOff>276225</xdr:rowOff>
    </xdr:to>
    <xdr:pic>
      <xdr:nvPicPr>
        <xdr:cNvPr id="29455" name="Image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7286625"/>
          <a:ext cx="1800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</xdr:row>
      <xdr:rowOff>276225</xdr:rowOff>
    </xdr:from>
    <xdr:to>
      <xdr:col>2</xdr:col>
      <xdr:colOff>638175</xdr:colOff>
      <xdr:row>7</xdr:row>
      <xdr:rowOff>276225</xdr:rowOff>
    </xdr:to>
    <xdr:pic>
      <xdr:nvPicPr>
        <xdr:cNvPr id="29456" name="Imag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7286625"/>
          <a:ext cx="1800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</xdr:row>
      <xdr:rowOff>276225</xdr:rowOff>
    </xdr:from>
    <xdr:to>
      <xdr:col>2</xdr:col>
      <xdr:colOff>647700</xdr:colOff>
      <xdr:row>7</xdr:row>
      <xdr:rowOff>276225</xdr:rowOff>
    </xdr:to>
    <xdr:pic>
      <xdr:nvPicPr>
        <xdr:cNvPr id="29457" name="Imag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728662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1152525</xdr:colOff>
      <xdr:row>7</xdr:row>
      <xdr:rowOff>647700</xdr:rowOff>
    </xdr:from>
    <xdr:to>
      <xdr:col>5</xdr:col>
      <xdr:colOff>0</xdr:colOff>
      <xdr:row>7</xdr:row>
      <xdr:rowOff>1933575</xdr:rowOff>
    </xdr:to>
    <xdr:pic>
      <xdr:nvPicPr>
        <xdr:cNvPr id="29458" name="Image 2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7658100"/>
          <a:ext cx="27432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</xdr:row>
      <xdr:rowOff>276225</xdr:rowOff>
    </xdr:from>
    <xdr:to>
      <xdr:col>2</xdr:col>
      <xdr:colOff>647700</xdr:colOff>
      <xdr:row>7</xdr:row>
      <xdr:rowOff>276225</xdr:rowOff>
    </xdr:to>
    <xdr:pic>
      <xdr:nvPicPr>
        <xdr:cNvPr id="29459" name="Image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728662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</xdr:row>
      <xdr:rowOff>276225</xdr:rowOff>
    </xdr:from>
    <xdr:to>
      <xdr:col>2</xdr:col>
      <xdr:colOff>647700</xdr:colOff>
      <xdr:row>7</xdr:row>
      <xdr:rowOff>276225</xdr:rowOff>
    </xdr:to>
    <xdr:pic>
      <xdr:nvPicPr>
        <xdr:cNvPr id="29460" name="Imag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728662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504031</xdr:colOff>
      <xdr:row>5</xdr:row>
      <xdr:rowOff>1874654</xdr:rowOff>
    </xdr:from>
    <xdr:to>
      <xdr:col>6</xdr:col>
      <xdr:colOff>643731</xdr:colOff>
      <xdr:row>5</xdr:row>
      <xdr:rowOff>2493779</xdr:rowOff>
    </xdr:to>
    <xdr:sp macro="" textlink="">
      <xdr:nvSpPr>
        <xdr:cNvPr id="19" name="文字方塊 18"/>
        <xdr:cNvSpPr txBox="1"/>
      </xdr:nvSpPr>
      <xdr:spPr>
        <a:xfrm>
          <a:off x="1194594" y="3362935"/>
          <a:ext cx="494982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0</xdr:col>
      <xdr:colOff>52025</xdr:colOff>
      <xdr:row>6</xdr:row>
      <xdr:rowOff>2373678</xdr:rowOff>
    </xdr:from>
    <xdr:to>
      <xdr:col>3</xdr:col>
      <xdr:colOff>156308</xdr:colOff>
      <xdr:row>6</xdr:row>
      <xdr:rowOff>2992803</xdr:rowOff>
    </xdr:to>
    <xdr:sp macro="" textlink="">
      <xdr:nvSpPr>
        <xdr:cNvPr id="20" name="文字方塊 19"/>
        <xdr:cNvSpPr txBox="1"/>
      </xdr:nvSpPr>
      <xdr:spPr>
        <a:xfrm>
          <a:off x="52025" y="6104303"/>
          <a:ext cx="2787158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19537</xdr:colOff>
      <xdr:row>5</xdr:row>
      <xdr:rowOff>968375</xdr:rowOff>
    </xdr:from>
    <xdr:to>
      <xdr:col>10</xdr:col>
      <xdr:colOff>1026989</xdr:colOff>
      <xdr:row>5</xdr:row>
      <xdr:rowOff>2223461</xdr:rowOff>
    </xdr:to>
    <xdr:sp macro="" textlink="">
      <xdr:nvSpPr>
        <xdr:cNvPr id="21" name="文字方塊 20"/>
        <xdr:cNvSpPr txBox="1"/>
      </xdr:nvSpPr>
      <xdr:spPr>
        <a:xfrm>
          <a:off x="6194912" y="2444750"/>
          <a:ext cx="4579327" cy="1255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穿者右前胸剪接下</a:t>
          </a:r>
          <a:r>
            <a:rPr lang="en-US" altLang="zh-TW" sz="2800" b="1"/>
            <a:t>1.5cm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21004</xdr:colOff>
      <xdr:row>7</xdr:row>
      <xdr:rowOff>1006233</xdr:rowOff>
    </xdr:from>
    <xdr:to>
      <xdr:col>10</xdr:col>
      <xdr:colOff>1030654</xdr:colOff>
      <xdr:row>7</xdr:row>
      <xdr:rowOff>1694962</xdr:rowOff>
    </xdr:to>
    <xdr:sp macro="" textlink="">
      <xdr:nvSpPr>
        <xdr:cNvPr id="22" name="文字方塊 21"/>
        <xdr:cNvSpPr txBox="1"/>
      </xdr:nvSpPr>
      <xdr:spPr>
        <a:xfrm>
          <a:off x="6196379" y="7753108"/>
          <a:ext cx="4581525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12cm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571807</xdr:colOff>
      <xdr:row>6</xdr:row>
      <xdr:rowOff>2439926</xdr:rowOff>
    </xdr:from>
    <xdr:to>
      <xdr:col>7</xdr:col>
      <xdr:colOff>659913</xdr:colOff>
      <xdr:row>7</xdr:row>
      <xdr:rowOff>180120</xdr:rowOff>
    </xdr:to>
    <xdr:sp macro="" textlink="">
      <xdr:nvSpPr>
        <xdr:cNvPr id="23" name="文字方塊 22"/>
        <xdr:cNvSpPr txBox="1"/>
      </xdr:nvSpPr>
      <xdr:spPr>
        <a:xfrm>
          <a:off x="3250713" y="6178489"/>
          <a:ext cx="3600450" cy="752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400" b="1"/>
            <a:t>穿者左袖肩點下</a:t>
          </a:r>
          <a:r>
            <a:rPr lang="en-US" altLang="zh-TW" sz="2400" b="1"/>
            <a:t>8cm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962025</xdr:colOff>
      <xdr:row>0</xdr:row>
      <xdr:rowOff>485775</xdr:rowOff>
    </xdr:to>
    <xdr:pic>
      <xdr:nvPicPr>
        <xdr:cNvPr id="9563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26826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8</xdr:row>
      <xdr:rowOff>9525</xdr:rowOff>
    </xdr:from>
    <xdr:to>
      <xdr:col>8</xdr:col>
      <xdr:colOff>476250</xdr:colOff>
      <xdr:row>38</xdr:row>
      <xdr:rowOff>57150</xdr:rowOff>
    </xdr:to>
    <xdr:pic>
      <xdr:nvPicPr>
        <xdr:cNvPr id="26827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066925"/>
          <a:ext cx="7162800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285750</xdr:colOff>
      <xdr:row>4</xdr:row>
      <xdr:rowOff>66675</xdr:rowOff>
    </xdr:from>
    <xdr:to>
      <xdr:col>12</xdr:col>
      <xdr:colOff>800100</xdr:colOff>
      <xdr:row>16</xdr:row>
      <xdr:rowOff>9525</xdr:rowOff>
    </xdr:to>
    <xdr:pic>
      <xdr:nvPicPr>
        <xdr:cNvPr id="26828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1285875"/>
          <a:ext cx="4972050" cy="2124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190500</xdr:colOff>
      <xdr:row>16</xdr:row>
      <xdr:rowOff>66675</xdr:rowOff>
    </xdr:from>
    <xdr:to>
      <xdr:col>12</xdr:col>
      <xdr:colOff>809625</xdr:colOff>
      <xdr:row>26</xdr:row>
      <xdr:rowOff>95250</xdr:rowOff>
    </xdr:to>
    <xdr:pic>
      <xdr:nvPicPr>
        <xdr:cNvPr id="26829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3467100"/>
          <a:ext cx="2847975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12178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0"/>
  <sheetViews>
    <sheetView showGridLines="0" view="pageBreakPreview" zoomScaleNormal="100" zoomScaleSheetLayoutView="100" workbookViewId="0">
      <selection activeCell="K2" sqref="K2"/>
    </sheetView>
  </sheetViews>
  <sheetFormatPr defaultColWidth="12" defaultRowHeight="11.25" x14ac:dyDescent="0.15"/>
  <cols>
    <col min="1" max="1" width="10.1640625" customWidth="1"/>
    <col min="2" max="2" width="13.83203125" customWidth="1"/>
    <col min="3" max="8" width="12" customWidth="1"/>
    <col min="9" max="9" width="29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 x14ac:dyDescent="0.2">
      <c r="A1" s="33"/>
      <c r="B1" s="34"/>
      <c r="C1" s="34"/>
      <c r="D1" s="34"/>
      <c r="E1" s="43" t="s">
        <v>0</v>
      </c>
      <c r="F1" s="34"/>
      <c r="G1" s="34"/>
      <c r="H1" s="34"/>
      <c r="I1" s="34"/>
      <c r="J1" s="450" t="s">
        <v>149</v>
      </c>
      <c r="K1" s="450"/>
      <c r="L1" s="451"/>
    </row>
    <row r="2" spans="1:12" s="4" customFormat="1" ht="18.75" customHeight="1" x14ac:dyDescent="0.15">
      <c r="A2" s="164" t="s">
        <v>148</v>
      </c>
      <c r="B2" s="165"/>
      <c r="C2" s="452" t="s">
        <v>170</v>
      </c>
      <c r="D2" s="452"/>
      <c r="E2" s="452"/>
      <c r="F2" s="452"/>
      <c r="G2" s="452"/>
      <c r="H2" s="452"/>
      <c r="I2" s="452"/>
      <c r="J2" s="55" t="s">
        <v>3</v>
      </c>
      <c r="K2" s="57" t="s">
        <v>258</v>
      </c>
      <c r="L2" s="58"/>
    </row>
    <row r="3" spans="1:12" s="3" customFormat="1" ht="18.75" customHeight="1" x14ac:dyDescent="0.15">
      <c r="A3" s="155" t="s">
        <v>1</v>
      </c>
      <c r="B3" s="50"/>
      <c r="C3" s="453" t="s">
        <v>150</v>
      </c>
      <c r="D3" s="453"/>
      <c r="E3" s="453"/>
      <c r="F3" s="453"/>
      <c r="G3" s="453"/>
      <c r="H3" s="453"/>
      <c r="I3" s="453"/>
      <c r="J3" s="50" t="s">
        <v>15</v>
      </c>
      <c r="K3" s="21"/>
      <c r="L3" s="309" t="s">
        <v>112</v>
      </c>
    </row>
    <row r="4" spans="1:12" s="3" customFormat="1" ht="17.25" thickBot="1" x14ac:dyDescent="0.2">
      <c r="A4" s="116" t="s">
        <v>2</v>
      </c>
      <c r="B4" s="52">
        <f ca="1">TODAY()</f>
        <v>43833</v>
      </c>
      <c r="C4" s="53"/>
      <c r="D4" s="53"/>
      <c r="E4" s="53"/>
      <c r="F4" s="53"/>
      <c r="G4" s="53"/>
      <c r="H4" s="53"/>
      <c r="I4" s="53"/>
      <c r="J4" s="85" t="s">
        <v>113</v>
      </c>
      <c r="K4" s="53"/>
      <c r="L4" s="310" t="s">
        <v>114</v>
      </c>
    </row>
    <row r="5" spans="1:12" s="3" customFormat="1" ht="6" customHeight="1" x14ac:dyDescent="0.15">
      <c r="A5" s="166"/>
      <c r="B5" s="163"/>
      <c r="C5" s="161"/>
      <c r="D5" s="161"/>
      <c r="E5" s="161"/>
      <c r="F5" s="161"/>
      <c r="G5" s="161"/>
      <c r="H5" s="161"/>
      <c r="I5" s="161"/>
      <c r="J5" s="145"/>
      <c r="K5" s="161"/>
      <c r="L5" s="162"/>
    </row>
    <row r="6" spans="1:12" s="1" customFormat="1" x14ac:dyDescent="0.15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6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 t="s">
        <v>48</v>
      </c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 t="s">
        <v>48</v>
      </c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 ht="12" thickBot="1" x14ac:dyDescent="0.2">
      <c r="A39" s="47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1:12" s="1" customFormat="1" x14ac:dyDescent="0.15"/>
  </sheetData>
  <mergeCells count="3">
    <mergeCell ref="J1:L1"/>
    <mergeCell ref="C2:I2"/>
    <mergeCell ref="C3:I3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Z132"/>
  <sheetViews>
    <sheetView showGridLines="0" view="pageBreakPreview" topLeftCell="A21" zoomScale="80" zoomScaleNormal="60" zoomScaleSheetLayoutView="80" workbookViewId="0">
      <selection activeCell="F15" sqref="F15:F38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32.5" customWidth="1"/>
    <col min="4" max="4" width="14.33203125" customWidth="1"/>
    <col min="5" max="5" width="19.83203125" customWidth="1"/>
    <col min="6" max="6" width="63.5" bestFit="1" customWidth="1"/>
    <col min="7" max="7" width="18.83203125" customWidth="1"/>
    <col min="8" max="9" width="15.33203125" hidden="1" customWidth="1"/>
    <col min="10" max="10" width="15.33203125" style="247" hidden="1" customWidth="1"/>
    <col min="11" max="11" width="15.33203125" hidden="1" customWidth="1"/>
    <col min="12" max="12" width="15.33203125" style="247" customWidth="1"/>
    <col min="13" max="13" width="15.5" customWidth="1"/>
    <col min="14" max="16" width="15.33203125" customWidth="1"/>
    <col min="17" max="17" width="8.83203125" customWidth="1"/>
    <col min="18" max="18" width="12.6640625" customWidth="1"/>
  </cols>
  <sheetData>
    <row r="1" spans="1:52" s="1" customFormat="1" ht="42" customHeight="1" x14ac:dyDescent="0.15">
      <c r="A1" s="60"/>
      <c r="B1" s="61"/>
      <c r="C1" s="61"/>
      <c r="D1" s="457" t="s">
        <v>17</v>
      </c>
      <c r="E1" s="457"/>
      <c r="F1" s="457"/>
      <c r="G1" s="457"/>
      <c r="H1" s="457"/>
      <c r="I1" s="457"/>
      <c r="J1" s="457"/>
      <c r="K1" s="457"/>
      <c r="L1" s="457"/>
      <c r="M1" s="457"/>
      <c r="N1" s="62" t="str">
        <f>'TECHNICAL SHEET GARMENT'!J1</f>
        <v>WINTER 2018/19</v>
      </c>
      <c r="O1" s="61"/>
      <c r="P1" s="61"/>
      <c r="Q1" s="63"/>
      <c r="R1" s="6"/>
    </row>
    <row r="2" spans="1:52" s="4" customFormat="1" ht="19.5" x14ac:dyDescent="0.15">
      <c r="A2" s="71"/>
      <c r="B2" s="65" t="str">
        <f>'TECHNICAL SHEET GARMENT'!A2</f>
        <v>LFV11441</v>
      </c>
      <c r="C2" s="64"/>
      <c r="D2" s="64"/>
      <c r="E2" s="127" t="str">
        <f>'TECHNICAL SHEET GARMENT'!C2</f>
        <v>CONEY WARM PARKA</v>
      </c>
      <c r="F2" s="64"/>
      <c r="G2" s="64"/>
      <c r="H2" s="64"/>
      <c r="I2" s="64"/>
      <c r="J2" s="248"/>
      <c r="K2" s="64"/>
      <c r="L2" s="248"/>
      <c r="M2" s="64"/>
      <c r="N2" s="64" t="s">
        <v>3</v>
      </c>
      <c r="O2" s="65" t="str">
        <f>'TECHNICAL SHEET GARMENT'!K2</f>
        <v>V1</v>
      </c>
      <c r="P2" s="64"/>
      <c r="Q2" s="66"/>
      <c r="R2" s="8"/>
    </row>
    <row r="3" spans="1:52" s="3" customFormat="1" ht="16.5" x14ac:dyDescent="0.15">
      <c r="A3" s="73"/>
      <c r="B3" s="67" t="s">
        <v>1</v>
      </c>
      <c r="C3" s="67"/>
      <c r="D3" s="68" t="str">
        <f>'TECHNICAL SHEET GARMENT'!C3</f>
        <v>06302 / LIBOLON</v>
      </c>
      <c r="E3" s="67"/>
      <c r="F3" s="67"/>
      <c r="G3" s="67"/>
      <c r="H3" s="67"/>
      <c r="I3" s="67"/>
      <c r="J3" s="249"/>
      <c r="K3" s="74"/>
      <c r="L3" s="249"/>
      <c r="M3" s="67"/>
      <c r="N3" s="67" t="s">
        <v>15</v>
      </c>
      <c r="O3" s="74"/>
      <c r="P3" s="198" t="str">
        <f>'TECHNICAL SHEET GARMENT'!L3</f>
        <v>Marjorie</v>
      </c>
      <c r="Q3" s="77"/>
      <c r="R3" s="21"/>
    </row>
    <row r="4" spans="1:52" s="3" customFormat="1" ht="17.25" thickBot="1" x14ac:dyDescent="0.2">
      <c r="A4" s="75"/>
      <c r="B4" s="154" t="s">
        <v>2</v>
      </c>
      <c r="C4" s="69">
        <f ca="1">'TECHNICAL SHEET GARMENT'!B4</f>
        <v>43833</v>
      </c>
      <c r="D4" s="70"/>
      <c r="E4" s="70"/>
      <c r="F4" s="70"/>
      <c r="G4" s="70"/>
      <c r="H4" s="70"/>
      <c r="I4" s="70"/>
      <c r="J4" s="250"/>
      <c r="K4" s="76"/>
      <c r="L4" s="250"/>
      <c r="M4" s="70"/>
      <c r="N4" s="93" t="str">
        <f>'TECHNICAL SHEET GARMENT'!J4</f>
        <v xml:space="preserve">SUPPLIER : </v>
      </c>
      <c r="O4" s="76"/>
      <c r="P4" s="199" t="str">
        <f>'TECHNICAL SHEET GARMENT'!L4</f>
        <v>PRIMA CHANNEL</v>
      </c>
      <c r="Q4" s="78"/>
      <c r="R4" s="21"/>
    </row>
    <row r="5" spans="1:52" s="1" customFormat="1" ht="16.5" x14ac:dyDescent="0.15">
      <c r="A5" s="27"/>
      <c r="B5" s="120"/>
      <c r="C5" s="24"/>
      <c r="D5" s="24"/>
      <c r="E5" s="24"/>
      <c r="F5" s="24"/>
      <c r="G5" s="24"/>
      <c r="H5" s="24"/>
      <c r="I5" s="24"/>
      <c r="J5" s="251"/>
      <c r="K5" s="24"/>
      <c r="L5" s="251"/>
      <c r="M5" s="24"/>
      <c r="N5" s="41"/>
      <c r="O5" s="41"/>
      <c r="P5" s="41"/>
      <c r="Q5" s="42"/>
      <c r="R5" s="6"/>
    </row>
    <row r="6" spans="1:52" ht="30.75" thickBot="1" x14ac:dyDescent="0.5">
      <c r="A6" s="122"/>
      <c r="B6" s="26" t="s">
        <v>18</v>
      </c>
      <c r="C6" s="26"/>
      <c r="D6" s="20"/>
      <c r="E6" s="20"/>
      <c r="F6" s="20"/>
      <c r="G6" s="20"/>
      <c r="H6" s="20"/>
      <c r="I6" s="20"/>
      <c r="J6" s="246"/>
      <c r="K6" s="20"/>
      <c r="L6" s="407" t="s">
        <v>275</v>
      </c>
      <c r="M6" s="408"/>
      <c r="N6" s="408" t="s">
        <v>276</v>
      </c>
      <c r="O6" s="20"/>
      <c r="P6" s="20"/>
      <c r="Q6" s="123"/>
      <c r="R6" s="20"/>
    </row>
    <row r="7" spans="1:52" s="109" customFormat="1" ht="58.5" customHeight="1" x14ac:dyDescent="0.25">
      <c r="A7" s="140"/>
      <c r="B7" s="454" t="s">
        <v>49</v>
      </c>
      <c r="C7" s="455"/>
      <c r="D7" s="455"/>
      <c r="E7" s="455"/>
      <c r="F7" s="456"/>
      <c r="G7" s="195" t="s">
        <v>19</v>
      </c>
      <c r="H7" s="299" t="s">
        <v>151</v>
      </c>
      <c r="I7" s="360" t="s">
        <v>171</v>
      </c>
      <c r="J7" s="273" t="s">
        <v>193</v>
      </c>
      <c r="K7" s="196" t="s">
        <v>226</v>
      </c>
      <c r="L7" s="273" t="s">
        <v>227</v>
      </c>
      <c r="M7" s="196" t="s">
        <v>233</v>
      </c>
      <c r="N7" s="273" t="s">
        <v>240</v>
      </c>
      <c r="O7" s="196"/>
      <c r="P7" s="276"/>
      <c r="Q7" s="141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</row>
    <row r="8" spans="1:52" ht="21.75" customHeight="1" x14ac:dyDescent="0.15">
      <c r="A8" s="122"/>
      <c r="B8" s="353" t="s">
        <v>26</v>
      </c>
      <c r="C8" s="354"/>
      <c r="D8" s="354"/>
      <c r="E8" s="354"/>
      <c r="F8" s="354"/>
      <c r="G8" s="355"/>
      <c r="H8" s="356"/>
      <c r="I8" s="361"/>
      <c r="J8" s="357"/>
      <c r="K8" s="386" t="s">
        <v>11</v>
      </c>
      <c r="L8" s="387" t="s">
        <v>11</v>
      </c>
      <c r="M8" s="386" t="s">
        <v>11</v>
      </c>
      <c r="N8" s="411" t="s">
        <v>11</v>
      </c>
      <c r="O8" s="356"/>
      <c r="P8" s="358"/>
      <c r="Q8" s="123"/>
      <c r="R8" s="20"/>
    </row>
    <row r="9" spans="1:52" s="109" customFormat="1" ht="26.25" x14ac:dyDescent="0.25">
      <c r="A9" s="140"/>
      <c r="B9" s="350" t="s">
        <v>33</v>
      </c>
      <c r="C9" s="208" t="s">
        <v>160</v>
      </c>
      <c r="D9" s="209"/>
      <c r="E9" s="210"/>
      <c r="F9" s="421" t="s">
        <v>277</v>
      </c>
      <c r="G9" s="351" t="s">
        <v>22</v>
      </c>
      <c r="H9" s="352">
        <v>44</v>
      </c>
      <c r="I9" s="362">
        <v>44.5</v>
      </c>
      <c r="J9" s="352">
        <v>42</v>
      </c>
      <c r="K9" s="381">
        <v>43</v>
      </c>
      <c r="L9" s="352">
        <v>42</v>
      </c>
      <c r="M9" s="381">
        <v>42</v>
      </c>
      <c r="N9" s="412">
        <v>42</v>
      </c>
      <c r="O9" s="412"/>
      <c r="P9" s="352"/>
      <c r="Q9" s="14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</row>
    <row r="10" spans="1:52" s="109" customFormat="1" ht="26.25" x14ac:dyDescent="0.25">
      <c r="A10" s="140"/>
      <c r="B10" s="215" t="s">
        <v>34</v>
      </c>
      <c r="C10" s="216" t="s">
        <v>20</v>
      </c>
      <c r="D10" s="217"/>
      <c r="E10" s="218"/>
      <c r="F10" s="422" t="s">
        <v>278</v>
      </c>
      <c r="G10" s="219" t="s">
        <v>21</v>
      </c>
      <c r="H10" s="300">
        <v>59</v>
      </c>
      <c r="I10" s="363">
        <v>60</v>
      </c>
      <c r="J10" s="300"/>
      <c r="K10" s="382">
        <v>59</v>
      </c>
      <c r="L10" s="300">
        <v>59</v>
      </c>
      <c r="M10" s="382">
        <v>59</v>
      </c>
      <c r="N10" s="413">
        <v>59</v>
      </c>
      <c r="O10" s="412"/>
      <c r="P10" s="300"/>
      <c r="Q10" s="141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</row>
    <row r="11" spans="1:52" s="109" customFormat="1" ht="26.25" x14ac:dyDescent="0.25">
      <c r="A11" s="140"/>
      <c r="B11" s="215" t="s">
        <v>35</v>
      </c>
      <c r="C11" s="216" t="s">
        <v>161</v>
      </c>
      <c r="D11" s="217"/>
      <c r="E11" s="218"/>
      <c r="F11" s="422" t="s">
        <v>279</v>
      </c>
      <c r="G11" s="219" t="s">
        <v>21</v>
      </c>
      <c r="H11" s="300">
        <v>57</v>
      </c>
      <c r="I11" s="363">
        <v>57.5</v>
      </c>
      <c r="J11" s="300"/>
      <c r="K11" s="382">
        <v>58</v>
      </c>
      <c r="L11" s="300">
        <v>57</v>
      </c>
      <c r="M11" s="382">
        <v>58</v>
      </c>
      <c r="N11" s="413">
        <v>57</v>
      </c>
      <c r="O11" s="412">
        <f t="shared" ref="O11:O20" si="0">M11-N11</f>
        <v>1</v>
      </c>
      <c r="P11" s="300"/>
      <c r="Q11" s="141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</row>
    <row r="12" spans="1:52" s="109" customFormat="1" ht="26.25" x14ac:dyDescent="0.25">
      <c r="A12" s="140"/>
      <c r="B12" s="215" t="s">
        <v>36</v>
      </c>
      <c r="C12" s="216" t="s">
        <v>162</v>
      </c>
      <c r="D12" s="217"/>
      <c r="E12" s="218"/>
      <c r="F12" s="422" t="s">
        <v>280</v>
      </c>
      <c r="G12" s="219" t="s">
        <v>21</v>
      </c>
      <c r="H12" s="300">
        <v>57</v>
      </c>
      <c r="I12" s="363">
        <v>57</v>
      </c>
      <c r="J12" s="300"/>
      <c r="K12" s="382">
        <v>58</v>
      </c>
      <c r="L12" s="300">
        <v>57</v>
      </c>
      <c r="M12" s="382">
        <v>57</v>
      </c>
      <c r="N12" s="413">
        <v>57</v>
      </c>
      <c r="O12" s="412"/>
      <c r="P12" s="300"/>
      <c r="Q12" s="141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</row>
    <row r="13" spans="1:52" s="109" customFormat="1" ht="26.25" x14ac:dyDescent="0.25">
      <c r="A13" s="140"/>
      <c r="B13" s="220" t="s">
        <v>89</v>
      </c>
      <c r="C13" s="284" t="s">
        <v>90</v>
      </c>
      <c r="D13" s="280"/>
      <c r="E13" s="281"/>
      <c r="F13" s="423" t="s">
        <v>281</v>
      </c>
      <c r="G13" s="211" t="s">
        <v>21</v>
      </c>
      <c r="H13" s="300">
        <v>80</v>
      </c>
      <c r="I13" s="363">
        <v>79</v>
      </c>
      <c r="J13" s="300"/>
      <c r="K13" s="382">
        <v>80</v>
      </c>
      <c r="L13" s="300">
        <v>80</v>
      </c>
      <c r="M13" s="382">
        <v>80</v>
      </c>
      <c r="N13" s="413">
        <v>80</v>
      </c>
      <c r="O13" s="412"/>
      <c r="P13" s="300"/>
      <c r="Q13" s="141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</row>
    <row r="14" spans="1:52" s="109" customFormat="1" ht="26.25" x14ac:dyDescent="0.25">
      <c r="A14" s="140"/>
      <c r="B14" s="220" t="s">
        <v>91</v>
      </c>
      <c r="C14" s="284" t="s">
        <v>105</v>
      </c>
      <c r="D14" s="280"/>
      <c r="E14" s="281"/>
      <c r="F14" s="423" t="s">
        <v>282</v>
      </c>
      <c r="G14" s="211" t="s">
        <v>22</v>
      </c>
      <c r="H14" s="300">
        <v>0</v>
      </c>
      <c r="I14" s="363">
        <v>21</v>
      </c>
      <c r="J14" s="300">
        <v>23.5</v>
      </c>
      <c r="K14" s="382">
        <v>23.2</v>
      </c>
      <c r="L14" s="300">
        <v>23.5</v>
      </c>
      <c r="M14" s="382">
        <v>23.5</v>
      </c>
      <c r="N14" s="413">
        <v>23.5</v>
      </c>
      <c r="O14" s="412"/>
      <c r="P14" s="300"/>
      <c r="Q14" s="141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</row>
    <row r="15" spans="1:52" s="109" customFormat="1" ht="26.25" x14ac:dyDescent="0.25">
      <c r="A15" s="140"/>
      <c r="B15" s="283" t="s">
        <v>84</v>
      </c>
      <c r="C15" s="284" t="s">
        <v>85</v>
      </c>
      <c r="D15" s="281"/>
      <c r="E15" s="281"/>
      <c r="F15" s="423" t="s">
        <v>283</v>
      </c>
      <c r="G15" s="211" t="s">
        <v>92</v>
      </c>
      <c r="H15" s="300">
        <v>13.5</v>
      </c>
      <c r="I15" s="363">
        <v>13.5</v>
      </c>
      <c r="J15" s="300">
        <v>13</v>
      </c>
      <c r="K15" s="382">
        <v>13</v>
      </c>
      <c r="L15" s="300">
        <v>13</v>
      </c>
      <c r="M15" s="382">
        <v>13</v>
      </c>
      <c r="N15" s="413">
        <v>13</v>
      </c>
      <c r="O15" s="412"/>
      <c r="P15" s="300"/>
      <c r="Q15" s="141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</row>
    <row r="16" spans="1:52" s="109" customFormat="1" ht="26.25" x14ac:dyDescent="0.25">
      <c r="A16" s="140"/>
      <c r="B16" s="302" t="s">
        <v>93</v>
      </c>
      <c r="C16" s="303" t="s">
        <v>163</v>
      </c>
      <c r="D16" s="304"/>
      <c r="E16" s="304"/>
      <c r="F16" s="424" t="s">
        <v>284</v>
      </c>
      <c r="G16" s="305" t="s">
        <v>92</v>
      </c>
      <c r="H16" s="300">
        <v>25</v>
      </c>
      <c r="I16" s="363">
        <v>26</v>
      </c>
      <c r="J16" s="300"/>
      <c r="K16" s="382">
        <v>25</v>
      </c>
      <c r="L16" s="300">
        <v>25</v>
      </c>
      <c r="M16" s="382">
        <v>25.5</v>
      </c>
      <c r="N16" s="413">
        <v>25</v>
      </c>
      <c r="O16" s="412">
        <f t="shared" si="0"/>
        <v>0.5</v>
      </c>
      <c r="P16" s="300"/>
      <c r="Q16" s="141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</row>
    <row r="17" spans="1:52" s="109" customFormat="1" ht="26.25" x14ac:dyDescent="0.25">
      <c r="A17" s="140"/>
      <c r="B17" s="215" t="s">
        <v>37</v>
      </c>
      <c r="C17" s="216" t="s">
        <v>25</v>
      </c>
      <c r="D17" s="217"/>
      <c r="E17" s="218"/>
      <c r="F17" s="422" t="s">
        <v>285</v>
      </c>
      <c r="G17" s="219" t="s">
        <v>22</v>
      </c>
      <c r="H17" s="300">
        <v>24.5</v>
      </c>
      <c r="I17" s="363">
        <v>25</v>
      </c>
      <c r="J17" s="300"/>
      <c r="K17" s="382">
        <v>25</v>
      </c>
      <c r="L17" s="300">
        <v>24.5</v>
      </c>
      <c r="M17" s="382">
        <v>24</v>
      </c>
      <c r="N17" s="413">
        <v>24.5</v>
      </c>
      <c r="O17" s="412">
        <f t="shared" si="0"/>
        <v>-0.5</v>
      </c>
      <c r="P17" s="300"/>
      <c r="Q17" s="141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</row>
    <row r="18" spans="1:52" s="109" customFormat="1" ht="26.25" x14ac:dyDescent="0.25">
      <c r="A18" s="140"/>
      <c r="B18" s="215" t="s">
        <v>38</v>
      </c>
      <c r="C18" s="216" t="s">
        <v>94</v>
      </c>
      <c r="D18" s="217"/>
      <c r="E18" s="218"/>
      <c r="F18" s="422" t="s">
        <v>286</v>
      </c>
      <c r="G18" s="219" t="s">
        <v>22</v>
      </c>
      <c r="H18" s="300">
        <v>18.5</v>
      </c>
      <c r="I18" s="363">
        <v>19</v>
      </c>
      <c r="J18" s="300"/>
      <c r="K18" s="382">
        <v>19</v>
      </c>
      <c r="L18" s="300">
        <v>18.5</v>
      </c>
      <c r="M18" s="382">
        <v>19</v>
      </c>
      <c r="N18" s="413">
        <v>18.5</v>
      </c>
      <c r="O18" s="412">
        <f t="shared" si="0"/>
        <v>0.5</v>
      </c>
      <c r="P18" s="300"/>
      <c r="Q18" s="141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</row>
    <row r="19" spans="1:52" s="109" customFormat="1" ht="26.25" x14ac:dyDescent="0.25">
      <c r="A19" s="140"/>
      <c r="B19" s="215" t="s">
        <v>39</v>
      </c>
      <c r="C19" s="216" t="s">
        <v>164</v>
      </c>
      <c r="D19" s="217"/>
      <c r="E19" s="218"/>
      <c r="F19" s="422" t="s">
        <v>287</v>
      </c>
      <c r="G19" s="219" t="s">
        <v>22</v>
      </c>
      <c r="H19" s="300">
        <v>14.5</v>
      </c>
      <c r="I19" s="363">
        <v>15</v>
      </c>
      <c r="J19" s="300">
        <v>14.5</v>
      </c>
      <c r="K19" s="382">
        <v>14.5</v>
      </c>
      <c r="L19" s="300">
        <v>14.5</v>
      </c>
      <c r="M19" s="382">
        <v>14.5</v>
      </c>
      <c r="N19" s="413">
        <v>14.5</v>
      </c>
      <c r="O19" s="412"/>
      <c r="P19" s="300"/>
      <c r="Q19" s="141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</row>
    <row r="20" spans="1:52" s="109" customFormat="1" ht="26.25" x14ac:dyDescent="0.25">
      <c r="A20" s="140"/>
      <c r="B20" s="283" t="s">
        <v>40</v>
      </c>
      <c r="C20" s="330" t="s">
        <v>41</v>
      </c>
      <c r="D20" s="331"/>
      <c r="E20" s="332"/>
      <c r="F20" s="425" t="s">
        <v>288</v>
      </c>
      <c r="G20" s="211" t="s">
        <v>21</v>
      </c>
      <c r="H20" s="300">
        <v>67</v>
      </c>
      <c r="I20" s="363">
        <v>67</v>
      </c>
      <c r="J20" s="300"/>
      <c r="K20" s="382">
        <v>67.5</v>
      </c>
      <c r="L20" s="300">
        <v>67</v>
      </c>
      <c r="M20" s="382">
        <v>67.5</v>
      </c>
      <c r="N20" s="413">
        <v>67</v>
      </c>
      <c r="O20" s="412">
        <f t="shared" si="0"/>
        <v>0.5</v>
      </c>
      <c r="P20" s="300"/>
      <c r="Q20" s="141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</row>
    <row r="21" spans="1:52" s="109" customFormat="1" ht="21" customHeight="1" x14ac:dyDescent="0.25">
      <c r="A21" s="140"/>
      <c r="B21" s="223" t="s">
        <v>27</v>
      </c>
      <c r="C21" s="224"/>
      <c r="D21" s="224"/>
      <c r="E21" s="224"/>
      <c r="F21" s="419"/>
      <c r="G21" s="225"/>
      <c r="H21" s="228"/>
      <c r="I21" s="364"/>
      <c r="J21" s="228"/>
      <c r="K21" s="383"/>
      <c r="L21" s="228"/>
      <c r="M21" s="383"/>
      <c r="N21" s="414"/>
      <c r="O21" s="418"/>
      <c r="P21" s="228"/>
      <c r="Q21" s="141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</row>
    <row r="22" spans="1:52" s="109" customFormat="1" ht="26.25" x14ac:dyDescent="0.25">
      <c r="A22" s="140"/>
      <c r="B22" s="207" t="s">
        <v>42</v>
      </c>
      <c r="C22" s="229" t="s">
        <v>165</v>
      </c>
      <c r="D22" s="209"/>
      <c r="E22" s="210"/>
      <c r="F22" s="421" t="s">
        <v>289</v>
      </c>
      <c r="G22" s="211" t="s">
        <v>22</v>
      </c>
      <c r="H22" s="300">
        <v>47</v>
      </c>
      <c r="I22" s="363">
        <v>47</v>
      </c>
      <c r="J22" s="300">
        <v>45</v>
      </c>
      <c r="K22" s="382">
        <v>45</v>
      </c>
      <c r="L22" s="300">
        <v>45</v>
      </c>
      <c r="M22" s="382">
        <v>44.5</v>
      </c>
      <c r="N22" s="413">
        <v>45</v>
      </c>
      <c r="O22" s="412">
        <f>M22-N22</f>
        <v>-0.5</v>
      </c>
      <c r="P22" s="300"/>
      <c r="Q22" s="141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</row>
    <row r="23" spans="1:52" ht="26.25" x14ac:dyDescent="0.15">
      <c r="A23" s="122"/>
      <c r="B23" s="333" t="s">
        <v>10</v>
      </c>
      <c r="C23" s="334" t="s">
        <v>23</v>
      </c>
      <c r="D23" s="331"/>
      <c r="E23" s="332"/>
      <c r="F23" s="425" t="s">
        <v>290</v>
      </c>
      <c r="G23" s="211" t="s">
        <v>21</v>
      </c>
      <c r="H23" s="300">
        <v>80</v>
      </c>
      <c r="I23" s="363">
        <v>80</v>
      </c>
      <c r="J23" s="300"/>
      <c r="K23" s="382">
        <v>80</v>
      </c>
      <c r="L23" s="300">
        <v>80</v>
      </c>
      <c r="M23" s="382">
        <v>80.5</v>
      </c>
      <c r="N23" s="413">
        <v>80</v>
      </c>
      <c r="O23" s="412">
        <f>M23-N23</f>
        <v>0.5</v>
      </c>
      <c r="P23" s="300"/>
      <c r="Q23" s="123"/>
      <c r="R23" s="20"/>
    </row>
    <row r="24" spans="1:52" s="109" customFormat="1" ht="27.75" x14ac:dyDescent="0.25">
      <c r="A24" s="140"/>
      <c r="B24" s="220" t="s">
        <v>106</v>
      </c>
      <c r="C24" s="406" t="s">
        <v>95</v>
      </c>
      <c r="D24" s="405"/>
      <c r="E24" s="405"/>
      <c r="F24" s="426" t="s">
        <v>291</v>
      </c>
      <c r="G24" s="211" t="s">
        <v>22</v>
      </c>
      <c r="H24" s="300">
        <v>0</v>
      </c>
      <c r="I24" s="363">
        <v>21</v>
      </c>
      <c r="J24" s="300"/>
      <c r="K24" s="382">
        <v>21</v>
      </c>
      <c r="L24" s="300">
        <v>21</v>
      </c>
      <c r="M24" s="382">
        <v>20.5</v>
      </c>
      <c r="N24" s="413">
        <v>21</v>
      </c>
      <c r="O24" s="412">
        <f>M24-N24</f>
        <v>-0.5</v>
      </c>
      <c r="P24" s="300"/>
      <c r="Q24" s="141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</row>
    <row r="25" spans="1:52" s="109" customFormat="1" ht="21" customHeight="1" x14ac:dyDescent="0.25">
      <c r="A25" s="140"/>
      <c r="B25" s="223" t="s">
        <v>28</v>
      </c>
      <c r="C25" s="224"/>
      <c r="D25" s="224"/>
      <c r="E25" s="224"/>
      <c r="F25" s="419"/>
      <c r="G25" s="225"/>
      <c r="H25" s="228"/>
      <c r="I25" s="364"/>
      <c r="J25" s="228"/>
      <c r="K25" s="383"/>
      <c r="L25" s="228"/>
      <c r="M25" s="383"/>
      <c r="N25" s="414"/>
      <c r="O25" s="414"/>
      <c r="P25" s="228"/>
      <c r="Q25" s="141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</row>
    <row r="26" spans="1:52" ht="26.25" x14ac:dyDescent="0.15">
      <c r="A26" s="122"/>
      <c r="B26" s="232" t="s">
        <v>96</v>
      </c>
      <c r="C26" s="233" t="s">
        <v>97</v>
      </c>
      <c r="D26" s="234"/>
      <c r="E26" s="235"/>
      <c r="F26" s="427" t="s">
        <v>292</v>
      </c>
      <c r="G26" s="219" t="s">
        <v>21</v>
      </c>
      <c r="H26" s="301">
        <v>21.5</v>
      </c>
      <c r="I26" s="365">
        <v>23</v>
      </c>
      <c r="J26" s="301">
        <v>21.5</v>
      </c>
      <c r="K26" s="384">
        <v>23</v>
      </c>
      <c r="L26" s="301">
        <v>22</v>
      </c>
      <c r="M26" s="384">
        <v>23</v>
      </c>
      <c r="N26" s="415">
        <v>22</v>
      </c>
      <c r="O26" s="412">
        <f>M26-N26</f>
        <v>1</v>
      </c>
      <c r="P26" s="301"/>
      <c r="Q26" s="123"/>
      <c r="R26" s="20"/>
    </row>
    <row r="27" spans="1:52" ht="26.25" x14ac:dyDescent="0.15">
      <c r="A27" s="20"/>
      <c r="B27" s="232" t="s">
        <v>98</v>
      </c>
      <c r="C27" s="233" t="s">
        <v>99</v>
      </c>
      <c r="D27" s="234"/>
      <c r="E27" s="235"/>
      <c r="F27" s="427" t="s">
        <v>293</v>
      </c>
      <c r="G27" s="219" t="s">
        <v>21</v>
      </c>
      <c r="H27" s="301">
        <v>10</v>
      </c>
      <c r="I27" s="365">
        <v>10</v>
      </c>
      <c r="J27" s="301">
        <v>9.5</v>
      </c>
      <c r="K27" s="384">
        <v>10</v>
      </c>
      <c r="L27" s="301">
        <v>9.5</v>
      </c>
      <c r="M27" s="384">
        <v>9</v>
      </c>
      <c r="N27" s="416">
        <v>10</v>
      </c>
      <c r="O27" s="412">
        <f>M27-N27</f>
        <v>-1</v>
      </c>
      <c r="P27" s="301"/>
      <c r="Q27" s="20"/>
      <c r="R27" s="20"/>
    </row>
    <row r="28" spans="1:52" ht="26.25" x14ac:dyDescent="0.15">
      <c r="B28" s="232" t="s">
        <v>43</v>
      </c>
      <c r="C28" s="233" t="s">
        <v>116</v>
      </c>
      <c r="D28" s="234"/>
      <c r="E28" s="235"/>
      <c r="F28" s="427" t="s">
        <v>294</v>
      </c>
      <c r="G28" s="219" t="s">
        <v>21</v>
      </c>
      <c r="H28" s="301">
        <v>60</v>
      </c>
      <c r="I28" s="365">
        <v>62.5</v>
      </c>
      <c r="J28" s="301">
        <v>60</v>
      </c>
      <c r="K28" s="384">
        <v>61</v>
      </c>
      <c r="L28" s="301">
        <v>60</v>
      </c>
      <c r="M28" s="384">
        <v>61</v>
      </c>
      <c r="N28" s="415">
        <v>60</v>
      </c>
      <c r="O28" s="412">
        <f>M28-N28</f>
        <v>1</v>
      </c>
      <c r="P28" s="301"/>
    </row>
    <row r="29" spans="1:52" ht="18" customHeight="1" x14ac:dyDescent="0.15">
      <c r="B29" s="223" t="s">
        <v>30</v>
      </c>
      <c r="C29" s="224"/>
      <c r="D29" s="224"/>
      <c r="E29" s="224"/>
      <c r="F29" s="419"/>
      <c r="G29" s="225"/>
      <c r="H29" s="228"/>
      <c r="I29" s="364"/>
      <c r="J29" s="228"/>
      <c r="K29" s="383"/>
      <c r="L29" s="228"/>
      <c r="M29" s="383"/>
      <c r="N29" s="414"/>
      <c r="O29" s="418"/>
      <c r="P29" s="228"/>
    </row>
    <row r="30" spans="1:52" ht="26.25" x14ac:dyDescent="0.15">
      <c r="B30" s="232" t="s">
        <v>44</v>
      </c>
      <c r="C30" s="233" t="s">
        <v>29</v>
      </c>
      <c r="D30" s="234"/>
      <c r="E30" s="235"/>
      <c r="F30" s="427" t="s">
        <v>295</v>
      </c>
      <c r="G30" s="219" t="s">
        <v>21</v>
      </c>
      <c r="H30" s="301">
        <v>50</v>
      </c>
      <c r="I30" s="365">
        <v>50</v>
      </c>
      <c r="J30" s="301">
        <v>47</v>
      </c>
      <c r="K30" s="384">
        <v>48</v>
      </c>
      <c r="L30" s="301">
        <v>47</v>
      </c>
      <c r="M30" s="384">
        <v>47</v>
      </c>
      <c r="N30" s="415">
        <v>47</v>
      </c>
      <c r="O30" s="412"/>
      <c r="P30" s="301"/>
    </row>
    <row r="31" spans="1:52" s="20" customFormat="1" ht="26.25" x14ac:dyDescent="0.15">
      <c r="B31" s="232" t="s">
        <v>45</v>
      </c>
      <c r="C31" s="236" t="s">
        <v>107</v>
      </c>
      <c r="D31" s="217"/>
      <c r="E31" s="218"/>
      <c r="F31" s="422" t="s">
        <v>296</v>
      </c>
      <c r="G31" s="219" t="s">
        <v>22</v>
      </c>
      <c r="H31" s="301">
        <v>26</v>
      </c>
      <c r="I31" s="365">
        <v>26</v>
      </c>
      <c r="J31" s="301"/>
      <c r="K31" s="384">
        <v>27</v>
      </c>
      <c r="L31" s="301">
        <v>26</v>
      </c>
      <c r="M31" s="384">
        <v>26</v>
      </c>
      <c r="N31" s="415">
        <v>26</v>
      </c>
      <c r="O31" s="412"/>
      <c r="P31" s="301"/>
    </row>
    <row r="32" spans="1:52" s="20" customFormat="1" ht="26.25" x14ac:dyDescent="0.15">
      <c r="B32" s="230" t="s">
        <v>46</v>
      </c>
      <c r="C32" s="231" t="s">
        <v>108</v>
      </c>
      <c r="D32" s="221"/>
      <c r="E32" s="222"/>
      <c r="F32" s="428" t="s">
        <v>297</v>
      </c>
      <c r="G32" s="306" t="s">
        <v>22</v>
      </c>
      <c r="H32" s="301">
        <v>34.5</v>
      </c>
      <c r="I32" s="365">
        <v>35.5</v>
      </c>
      <c r="J32" s="301"/>
      <c r="K32" s="384">
        <v>36</v>
      </c>
      <c r="L32" s="301">
        <v>36</v>
      </c>
      <c r="M32" s="384">
        <v>36</v>
      </c>
      <c r="N32" s="415">
        <v>36</v>
      </c>
      <c r="O32" s="412"/>
      <c r="P32" s="301"/>
    </row>
    <row r="33" spans="2:16" s="20" customFormat="1" ht="26.25" x14ac:dyDescent="0.15">
      <c r="B33" s="232" t="s">
        <v>117</v>
      </c>
      <c r="C33" s="216" t="s">
        <v>118</v>
      </c>
      <c r="D33" s="217"/>
      <c r="E33" s="218"/>
      <c r="F33" s="429" t="s">
        <v>298</v>
      </c>
      <c r="G33" s="219" t="s">
        <v>22</v>
      </c>
      <c r="H33" s="301">
        <v>35.5</v>
      </c>
      <c r="I33" s="365">
        <v>36.5</v>
      </c>
      <c r="J33" s="301"/>
      <c r="K33" s="384">
        <v>36</v>
      </c>
      <c r="L33" s="301">
        <v>36</v>
      </c>
      <c r="M33" s="384">
        <v>36</v>
      </c>
      <c r="N33" s="415">
        <v>36</v>
      </c>
      <c r="O33" s="412"/>
      <c r="P33" s="301"/>
    </row>
    <row r="34" spans="2:16" s="20" customFormat="1" ht="27.75" x14ac:dyDescent="0.15">
      <c r="B34" s="335" t="s">
        <v>119</v>
      </c>
      <c r="C34" s="336" t="s">
        <v>120</v>
      </c>
      <c r="D34" s="80"/>
      <c r="E34" s="337"/>
      <c r="F34" s="430" t="s">
        <v>299</v>
      </c>
      <c r="G34" s="156" t="s">
        <v>22</v>
      </c>
      <c r="H34" s="301">
        <v>10</v>
      </c>
      <c r="I34" s="365">
        <v>10</v>
      </c>
      <c r="J34" s="301"/>
      <c r="K34" s="384">
        <v>10</v>
      </c>
      <c r="L34" s="301">
        <v>10</v>
      </c>
      <c r="M34" s="384">
        <v>10</v>
      </c>
      <c r="N34" s="416">
        <v>9</v>
      </c>
      <c r="O34" s="412">
        <f>M34-N34</f>
        <v>1</v>
      </c>
      <c r="P34" s="301"/>
    </row>
    <row r="35" spans="2:16" s="20" customFormat="1" ht="26.25" x14ac:dyDescent="0.15">
      <c r="B35" s="339" t="s">
        <v>100</v>
      </c>
      <c r="C35" s="340"/>
      <c r="D35" s="340"/>
      <c r="E35" s="340"/>
      <c r="F35" s="420"/>
      <c r="G35" s="285"/>
      <c r="H35" s="228"/>
      <c r="I35" s="364"/>
      <c r="J35" s="228"/>
      <c r="K35" s="383"/>
      <c r="L35" s="228"/>
      <c r="M35" s="383"/>
      <c r="N35" s="414"/>
      <c r="O35" s="418"/>
      <c r="P35" s="228"/>
    </row>
    <row r="36" spans="2:16" s="20" customFormat="1" ht="26.25" x14ac:dyDescent="0.15">
      <c r="B36" s="207" t="s">
        <v>109</v>
      </c>
      <c r="C36" s="229" t="s">
        <v>110</v>
      </c>
      <c r="D36" s="209"/>
      <c r="E36" s="210"/>
      <c r="F36" s="421" t="s">
        <v>300</v>
      </c>
      <c r="G36" s="211" t="s">
        <v>22</v>
      </c>
      <c r="H36" s="300">
        <v>80</v>
      </c>
      <c r="I36" s="363">
        <v>80</v>
      </c>
      <c r="J36" s="300"/>
      <c r="K36" s="382">
        <v>80</v>
      </c>
      <c r="L36" s="300">
        <v>80</v>
      </c>
      <c r="M36" s="382">
        <v>80</v>
      </c>
      <c r="N36" s="413">
        <v>80</v>
      </c>
      <c r="O36" s="412"/>
      <c r="P36" s="300"/>
    </row>
    <row r="37" spans="2:16" ht="26.25" x14ac:dyDescent="0.15">
      <c r="B37" s="232" t="s">
        <v>101</v>
      </c>
      <c r="C37" s="233" t="s">
        <v>167</v>
      </c>
      <c r="D37" s="234"/>
      <c r="E37" s="235"/>
      <c r="F37" s="427" t="s">
        <v>301</v>
      </c>
      <c r="G37" s="219" t="s">
        <v>22</v>
      </c>
      <c r="H37" s="300">
        <v>18</v>
      </c>
      <c r="I37" s="363">
        <v>17</v>
      </c>
      <c r="J37" s="300"/>
      <c r="K37" s="382">
        <v>18</v>
      </c>
      <c r="L37" s="300">
        <v>18</v>
      </c>
      <c r="M37" s="382">
        <v>18</v>
      </c>
      <c r="N37" s="413">
        <v>18</v>
      </c>
      <c r="O37" s="412"/>
      <c r="P37" s="300"/>
    </row>
    <row r="38" spans="2:16" ht="27" thickBot="1" x14ac:dyDescent="0.2">
      <c r="B38" s="237" t="s">
        <v>111</v>
      </c>
      <c r="C38" s="238" t="s">
        <v>166</v>
      </c>
      <c r="D38" s="239"/>
      <c r="E38" s="240"/>
      <c r="F38" s="431" t="s">
        <v>302</v>
      </c>
      <c r="G38" s="241" t="s">
        <v>22</v>
      </c>
      <c r="H38" s="347">
        <v>17</v>
      </c>
      <c r="I38" s="366">
        <v>18</v>
      </c>
      <c r="J38" s="347"/>
      <c r="K38" s="385">
        <v>17.5</v>
      </c>
      <c r="L38" s="347">
        <v>17</v>
      </c>
      <c r="M38" s="385">
        <v>17</v>
      </c>
      <c r="N38" s="417">
        <v>17</v>
      </c>
      <c r="O38" s="417"/>
      <c r="P38" s="347"/>
    </row>
    <row r="39" spans="2:16" ht="15" customHeight="1" x14ac:dyDescent="0.15"/>
    <row r="40" spans="2:16" s="368" customFormat="1" ht="15.75" customHeight="1" x14ac:dyDescent="0.15">
      <c r="B40" s="367" t="s">
        <v>172</v>
      </c>
      <c r="C40" s="367"/>
      <c r="D40" s="367"/>
      <c r="E40" s="367"/>
      <c r="F40" s="367"/>
      <c r="G40" s="367"/>
      <c r="H40" s="367"/>
      <c r="I40" s="367"/>
      <c r="J40" s="367"/>
      <c r="K40" s="367"/>
      <c r="L40" s="367"/>
      <c r="M40" s="367"/>
      <c r="N40" s="367"/>
      <c r="O40" s="367"/>
      <c r="P40" s="367"/>
    </row>
    <row r="41" spans="2:16" s="368" customFormat="1" ht="15.75" customHeight="1" x14ac:dyDescent="0.15">
      <c r="B41" s="379" t="s">
        <v>175</v>
      </c>
    </row>
    <row r="42" spans="2:16" s="368" customFormat="1" ht="15.75" customHeight="1" x14ac:dyDescent="0.15">
      <c r="B42" s="379" t="s">
        <v>176</v>
      </c>
    </row>
    <row r="43" spans="2:16" s="368" customFormat="1" ht="19.5" x14ac:dyDescent="0.15">
      <c r="B43" s="368" t="s">
        <v>173</v>
      </c>
    </row>
    <row r="44" spans="2:16" s="368" customFormat="1" ht="19.5" x14ac:dyDescent="0.15">
      <c r="B44" s="368" t="s">
        <v>194</v>
      </c>
    </row>
    <row r="45" spans="2:16" s="368" customFormat="1" ht="19.5" x14ac:dyDescent="0.15">
      <c r="B45" s="368" t="s">
        <v>174</v>
      </c>
    </row>
    <row r="46" spans="2:16" s="368" customFormat="1" ht="19.5" x14ac:dyDescent="0.15">
      <c r="B46" s="368" t="s">
        <v>177</v>
      </c>
    </row>
    <row r="47" spans="2:16" s="368" customFormat="1" ht="19.5" x14ac:dyDescent="0.15">
      <c r="B47" s="368" t="s">
        <v>178</v>
      </c>
    </row>
    <row r="48" spans="2:16" s="368" customFormat="1" ht="19.5" x14ac:dyDescent="0.15">
      <c r="B48" s="368" t="s">
        <v>179</v>
      </c>
    </row>
    <row r="49" spans="2:16" s="368" customFormat="1" ht="19.5" x14ac:dyDescent="0.15">
      <c r="B49" s="368" t="s">
        <v>180</v>
      </c>
    </row>
    <row r="50" spans="2:16" s="369" customFormat="1" ht="19.5" x14ac:dyDescent="0.3">
      <c r="B50" s="380" t="s">
        <v>181</v>
      </c>
    </row>
    <row r="51" spans="2:16" s="369" customFormat="1" ht="19.5" x14ac:dyDescent="0.3">
      <c r="B51" s="380" t="s">
        <v>182</v>
      </c>
    </row>
    <row r="52" spans="2:16" s="369" customFormat="1" ht="19.5" x14ac:dyDescent="0.3">
      <c r="B52" s="380" t="s">
        <v>195</v>
      </c>
    </row>
    <row r="53" spans="2:16" s="369" customFormat="1" ht="19.5" x14ac:dyDescent="0.3">
      <c r="B53" s="380" t="s">
        <v>190</v>
      </c>
    </row>
    <row r="54" spans="2:16" s="369" customFormat="1" ht="19.5" x14ac:dyDescent="0.3">
      <c r="B54" s="380" t="s">
        <v>196</v>
      </c>
    </row>
    <row r="55" spans="2:16" ht="16.5" x14ac:dyDescent="0.25">
      <c r="B55" s="109"/>
      <c r="C55" s="109"/>
    </row>
    <row r="56" spans="2:16" s="368" customFormat="1" ht="15.75" customHeight="1" x14ac:dyDescent="0.15">
      <c r="B56" s="367" t="s">
        <v>229</v>
      </c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</row>
    <row r="57" spans="2:16" s="368" customFormat="1" ht="15.75" customHeight="1" x14ac:dyDescent="0.15">
      <c r="B57" s="379" t="s">
        <v>214</v>
      </c>
    </row>
    <row r="58" spans="2:16" s="380" customFormat="1" ht="19.5" x14ac:dyDescent="0.3">
      <c r="B58" s="380" t="s">
        <v>215</v>
      </c>
    </row>
    <row r="59" spans="2:16" s="380" customFormat="1" ht="19.5" x14ac:dyDescent="0.3">
      <c r="B59" s="380" t="s">
        <v>216</v>
      </c>
    </row>
    <row r="60" spans="2:16" s="380" customFormat="1" ht="19.5" x14ac:dyDescent="0.3">
      <c r="B60" s="380" t="s">
        <v>217</v>
      </c>
    </row>
    <row r="61" spans="2:16" s="247" customFormat="1" ht="16.5" x14ac:dyDescent="0.25">
      <c r="B61" s="388"/>
      <c r="C61" s="388"/>
    </row>
    <row r="62" spans="2:16" s="368" customFormat="1" ht="15.75" customHeight="1" x14ac:dyDescent="0.15">
      <c r="B62" s="367" t="s">
        <v>228</v>
      </c>
      <c r="C62" s="367"/>
      <c r="D62" s="367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</row>
    <row r="63" spans="2:16" s="368" customFormat="1" ht="15.75" customHeight="1" x14ac:dyDescent="0.15">
      <c r="B63" s="379" t="s">
        <v>230</v>
      </c>
    </row>
    <row r="64" spans="2:16" s="368" customFormat="1" ht="15.75" customHeight="1" x14ac:dyDescent="0.15">
      <c r="B64" s="379"/>
    </row>
    <row r="65" spans="2:3" s="247" customFormat="1" ht="19.5" x14ac:dyDescent="0.3">
      <c r="B65" s="380" t="s">
        <v>231</v>
      </c>
      <c r="C65" s="388"/>
    </row>
    <row r="66" spans="2:3" s="247" customFormat="1" ht="16.5" x14ac:dyDescent="0.25">
      <c r="B66" s="388"/>
      <c r="C66" s="388"/>
    </row>
    <row r="67" spans="2:3" s="247" customFormat="1" ht="19.5" x14ac:dyDescent="0.3">
      <c r="B67" s="380" t="s">
        <v>232</v>
      </c>
      <c r="C67" s="388"/>
    </row>
    <row r="68" spans="2:3" ht="16.5" x14ac:dyDescent="0.25">
      <c r="B68" s="109"/>
      <c r="C68" s="109"/>
    </row>
    <row r="69" spans="2:3" ht="16.5" x14ac:dyDescent="0.25">
      <c r="B69" s="109"/>
      <c r="C69" s="109"/>
    </row>
    <row r="70" spans="2:3" ht="16.5" x14ac:dyDescent="0.25">
      <c r="B70" s="109"/>
      <c r="C70" s="109"/>
    </row>
    <row r="71" spans="2:3" ht="16.5" x14ac:dyDescent="0.25">
      <c r="B71" s="109"/>
      <c r="C71" s="109"/>
    </row>
    <row r="72" spans="2:3" ht="16.5" x14ac:dyDescent="0.25">
      <c r="B72" s="109"/>
      <c r="C72" s="109"/>
    </row>
    <row r="73" spans="2:3" ht="16.5" x14ac:dyDescent="0.25">
      <c r="B73" s="109"/>
      <c r="C73" s="109"/>
    </row>
    <row r="74" spans="2:3" ht="16.5" x14ac:dyDescent="0.25">
      <c r="B74" s="109"/>
      <c r="C74" s="109"/>
    </row>
    <row r="75" spans="2:3" ht="16.5" x14ac:dyDescent="0.25">
      <c r="B75" s="109"/>
      <c r="C75" s="109"/>
    </row>
    <row r="76" spans="2:3" ht="16.5" x14ac:dyDescent="0.25">
      <c r="B76" s="109"/>
      <c r="C76" s="109"/>
    </row>
    <row r="77" spans="2:3" ht="16.5" x14ac:dyDescent="0.25">
      <c r="B77" s="109"/>
      <c r="C77" s="109"/>
    </row>
    <row r="78" spans="2:3" ht="16.5" x14ac:dyDescent="0.25">
      <c r="B78" s="109"/>
      <c r="C78" s="109"/>
    </row>
    <row r="79" spans="2:3" ht="16.5" x14ac:dyDescent="0.25">
      <c r="B79" s="109"/>
      <c r="C79" s="109"/>
    </row>
    <row r="80" spans="2:3" ht="16.5" x14ac:dyDescent="0.25">
      <c r="B80" s="109"/>
      <c r="C80" s="109"/>
    </row>
    <row r="81" spans="2:16" ht="16.5" x14ac:dyDescent="0.25">
      <c r="B81" s="109"/>
      <c r="C81" s="109"/>
    </row>
    <row r="82" spans="2:16" ht="16.5" x14ac:dyDescent="0.25">
      <c r="B82" s="109"/>
      <c r="C82" s="109"/>
    </row>
    <row r="83" spans="2:16" s="391" customFormat="1" ht="19.5" x14ac:dyDescent="0.3">
      <c r="B83" s="390" t="s">
        <v>241</v>
      </c>
      <c r="C83" s="390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</row>
    <row r="84" spans="2:16" s="391" customFormat="1" ht="19.5" x14ac:dyDescent="0.3">
      <c r="B84" s="391" t="s">
        <v>249</v>
      </c>
    </row>
    <row r="85" spans="2:16" s="391" customFormat="1" ht="19.5" x14ac:dyDescent="0.3">
      <c r="B85" s="391" t="s">
        <v>234</v>
      </c>
    </row>
    <row r="86" spans="2:16" s="391" customFormat="1" ht="19.5" x14ac:dyDescent="0.3"/>
    <row r="87" spans="2:16" s="391" customFormat="1" ht="19.5" x14ac:dyDescent="0.3">
      <c r="B87" s="391" t="s">
        <v>236</v>
      </c>
    </row>
    <row r="88" spans="2:16" s="391" customFormat="1" ht="19.5" x14ac:dyDescent="0.3"/>
    <row r="89" spans="2:16" s="391" customFormat="1" ht="19.5" x14ac:dyDescent="0.3">
      <c r="B89" s="394" t="s">
        <v>247</v>
      </c>
      <c r="K89" s="395"/>
    </row>
    <row r="90" spans="2:16" s="391" customFormat="1" ht="19.5" x14ac:dyDescent="0.3">
      <c r="B90" s="391" t="s">
        <v>248</v>
      </c>
      <c r="K90" s="395"/>
    </row>
    <row r="91" spans="2:16" s="391" customFormat="1" ht="19.5" x14ac:dyDescent="0.3"/>
    <row r="92" spans="2:16" s="391" customFormat="1" ht="19.5" x14ac:dyDescent="0.3">
      <c r="B92" s="394" t="s">
        <v>242</v>
      </c>
    </row>
    <row r="93" spans="2:16" s="391" customFormat="1" ht="19.5" x14ac:dyDescent="0.3">
      <c r="B93" s="391" t="s">
        <v>243</v>
      </c>
    </row>
    <row r="94" spans="2:16" s="391" customFormat="1" ht="19.5" x14ac:dyDescent="0.3">
      <c r="B94" s="391" t="s">
        <v>244</v>
      </c>
    </row>
    <row r="95" spans="2:16" s="389" customFormat="1" ht="19.5" x14ac:dyDescent="0.3">
      <c r="J95" s="369"/>
      <c r="L95" s="369"/>
    </row>
    <row r="96" spans="2:16" s="391" customFormat="1" ht="19.5" x14ac:dyDescent="0.3">
      <c r="B96" s="394" t="s">
        <v>245</v>
      </c>
    </row>
    <row r="97" spans="2:2" s="391" customFormat="1" ht="19.5" x14ac:dyDescent="0.3">
      <c r="B97" s="391" t="s">
        <v>246</v>
      </c>
    </row>
    <row r="98" spans="2:2" s="398" customFormat="1" ht="19.5" x14ac:dyDescent="0.3">
      <c r="B98" s="391" t="s">
        <v>254</v>
      </c>
    </row>
    <row r="99" spans="2:2" ht="16.5" customHeight="1" x14ac:dyDescent="0.15"/>
    <row r="100" spans="2:2" s="391" customFormat="1" ht="19.5" x14ac:dyDescent="0.3">
      <c r="B100" s="391" t="s">
        <v>255</v>
      </c>
    </row>
    <row r="101" spans="2:2" s="391" customFormat="1" ht="19.5" x14ac:dyDescent="0.3">
      <c r="B101" s="391" t="s">
        <v>256</v>
      </c>
    </row>
    <row r="132" spans="2:2" ht="19.5" x14ac:dyDescent="0.3">
      <c r="B132" s="395" t="s">
        <v>257</v>
      </c>
    </row>
  </sheetData>
  <mergeCells count="2">
    <mergeCell ref="B7:F7"/>
    <mergeCell ref="D1:M1"/>
  </mergeCells>
  <phoneticPr fontId="21" type="noConversion"/>
  <printOptions horizontalCentered="1"/>
  <pageMargins left="0.25" right="0.25" top="0.75" bottom="0.75" header="0.3" footer="0.3"/>
  <pageSetup paperSize="9" scale="52" fitToHeight="0" orientation="portrait" r:id="rId1"/>
  <rowBreaks count="2" manualBreakCount="2">
    <brk id="39" max="16" man="1"/>
    <brk id="82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Z143"/>
  <sheetViews>
    <sheetView showGridLines="0" view="pageBreakPreview" topLeftCell="D80" zoomScaleNormal="60" zoomScaleSheetLayoutView="100" workbookViewId="0">
      <selection activeCell="I87" sqref="I87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16.83203125" customWidth="1"/>
    <col min="4" max="4" width="14.33203125" customWidth="1"/>
    <col min="5" max="6" width="19.83203125" customWidth="1"/>
    <col min="7" max="7" width="18.83203125" customWidth="1"/>
    <col min="8" max="9" width="15.33203125" customWidth="1"/>
    <col min="10" max="10" width="15.33203125" style="247" customWidth="1"/>
    <col min="11" max="11" width="15.33203125" customWidth="1"/>
    <col min="12" max="12" width="15.33203125" style="247" customWidth="1"/>
    <col min="13" max="13" width="15.5" customWidth="1"/>
    <col min="14" max="16" width="15.33203125" customWidth="1"/>
    <col min="17" max="17" width="8.83203125" customWidth="1"/>
    <col min="18" max="18" width="12.6640625" customWidth="1"/>
  </cols>
  <sheetData>
    <row r="1" spans="1:52" s="1" customFormat="1" ht="42" hidden="1" customHeight="1" x14ac:dyDescent="0.15">
      <c r="A1" s="60"/>
      <c r="B1" s="61"/>
      <c r="C1" s="61"/>
      <c r="D1" s="457" t="s">
        <v>17</v>
      </c>
      <c r="E1" s="457"/>
      <c r="F1" s="457"/>
      <c r="G1" s="457"/>
      <c r="H1" s="457"/>
      <c r="I1" s="457"/>
      <c r="J1" s="457"/>
      <c r="K1" s="457"/>
      <c r="L1" s="457"/>
      <c r="M1" s="457"/>
      <c r="N1" s="62" t="str">
        <f>'TECHNICAL SHEET GARMENT'!J1</f>
        <v>WINTER 2018/19</v>
      </c>
      <c r="O1" s="61"/>
      <c r="P1" s="61"/>
      <c r="Q1" s="63"/>
      <c r="R1" s="6"/>
    </row>
    <row r="2" spans="1:52" s="4" customFormat="1" ht="19.5" hidden="1" x14ac:dyDescent="0.15">
      <c r="A2" s="71"/>
      <c r="B2" s="65" t="str">
        <f>'TECHNICAL SHEET GARMENT'!A2</f>
        <v>LFV11441</v>
      </c>
      <c r="C2" s="64"/>
      <c r="D2" s="64"/>
      <c r="E2" s="127" t="str">
        <f>'TECHNICAL SHEET GARMENT'!C2</f>
        <v>CONEY WARM PARKA</v>
      </c>
      <c r="F2" s="64"/>
      <c r="G2" s="64"/>
      <c r="H2" s="64"/>
      <c r="I2" s="64"/>
      <c r="J2" s="248"/>
      <c r="K2" s="64"/>
      <c r="L2" s="248"/>
      <c r="M2" s="64"/>
      <c r="N2" s="64" t="s">
        <v>3</v>
      </c>
      <c r="O2" s="65" t="str">
        <f>'TECHNICAL SHEET GARMENT'!K2</f>
        <v>V1</v>
      </c>
      <c r="P2" s="64"/>
      <c r="Q2" s="66"/>
      <c r="R2" s="8"/>
    </row>
    <row r="3" spans="1:52" s="3" customFormat="1" ht="16.5" hidden="1" x14ac:dyDescent="0.15">
      <c r="A3" s="73"/>
      <c r="B3" s="67" t="s">
        <v>1</v>
      </c>
      <c r="C3" s="67"/>
      <c r="D3" s="68" t="str">
        <f>'TECHNICAL SHEET GARMENT'!C3</f>
        <v>06302 / LIBOLON</v>
      </c>
      <c r="E3" s="67"/>
      <c r="F3" s="67"/>
      <c r="G3" s="67"/>
      <c r="H3" s="67"/>
      <c r="I3" s="67"/>
      <c r="J3" s="249"/>
      <c r="K3" s="74"/>
      <c r="L3" s="249"/>
      <c r="M3" s="67"/>
      <c r="N3" s="67" t="s">
        <v>15</v>
      </c>
      <c r="O3" s="74"/>
      <c r="P3" s="198" t="str">
        <f>'TECHNICAL SHEET GARMENT'!L3</f>
        <v>Marjorie</v>
      </c>
      <c r="Q3" s="77"/>
      <c r="R3" s="21"/>
    </row>
    <row r="4" spans="1:52" s="3" customFormat="1" ht="17.25" hidden="1" thickBot="1" x14ac:dyDescent="0.2">
      <c r="A4" s="75"/>
      <c r="B4" s="154" t="s">
        <v>2</v>
      </c>
      <c r="C4" s="69">
        <f ca="1">'TECHNICAL SHEET GARMENT'!B4</f>
        <v>43833</v>
      </c>
      <c r="D4" s="70"/>
      <c r="E4" s="70"/>
      <c r="F4" s="70"/>
      <c r="G4" s="70"/>
      <c r="H4" s="70"/>
      <c r="I4" s="70"/>
      <c r="J4" s="250"/>
      <c r="K4" s="76"/>
      <c r="L4" s="250"/>
      <c r="M4" s="70"/>
      <c r="N4" s="93" t="str">
        <f>'TECHNICAL SHEET GARMENT'!J4</f>
        <v xml:space="preserve">SUPPLIER : </v>
      </c>
      <c r="O4" s="76"/>
      <c r="P4" s="199" t="str">
        <f>'TECHNICAL SHEET GARMENT'!L4</f>
        <v>PRIMA CHANNEL</v>
      </c>
      <c r="Q4" s="78"/>
      <c r="R4" s="21"/>
    </row>
    <row r="5" spans="1:52" s="1" customFormat="1" ht="16.5" hidden="1" x14ac:dyDescent="0.15">
      <c r="A5" s="27"/>
      <c r="B5" s="120"/>
      <c r="C5" s="24"/>
      <c r="D5" s="24"/>
      <c r="E5" s="24"/>
      <c r="F5" s="24"/>
      <c r="G5" s="24"/>
      <c r="H5" s="24"/>
      <c r="I5" s="24"/>
      <c r="J5" s="251"/>
      <c r="K5" s="24"/>
      <c r="L5" s="251"/>
      <c r="M5" s="24"/>
      <c r="N5" s="41"/>
      <c r="O5" s="41"/>
      <c r="P5" s="41"/>
      <c r="Q5" s="42"/>
      <c r="R5" s="6"/>
    </row>
    <row r="6" spans="1:52" ht="17.25" hidden="1" thickBot="1" x14ac:dyDescent="0.3">
      <c r="A6" s="122"/>
      <c r="B6" s="26" t="s">
        <v>18</v>
      </c>
      <c r="C6" s="26"/>
      <c r="D6" s="20"/>
      <c r="E6" s="20"/>
      <c r="F6" s="20"/>
      <c r="G6" s="20"/>
      <c r="H6" s="20"/>
      <c r="I6" s="20"/>
      <c r="J6" s="246"/>
      <c r="K6" s="20"/>
      <c r="L6" s="246"/>
      <c r="M6" s="20"/>
      <c r="N6" s="20"/>
      <c r="O6" s="20"/>
      <c r="P6" s="20"/>
      <c r="Q6" s="123"/>
      <c r="R6" s="20"/>
    </row>
    <row r="7" spans="1:52" s="109" customFormat="1" ht="58.5" hidden="1" customHeight="1" x14ac:dyDescent="0.25">
      <c r="A7" s="140"/>
      <c r="B7" s="454" t="s">
        <v>49</v>
      </c>
      <c r="C7" s="455"/>
      <c r="D7" s="455"/>
      <c r="E7" s="455"/>
      <c r="F7" s="456"/>
      <c r="G7" s="195" t="s">
        <v>19</v>
      </c>
      <c r="H7" s="299" t="s">
        <v>151</v>
      </c>
      <c r="I7" s="360" t="s">
        <v>171</v>
      </c>
      <c r="J7" s="273" t="s">
        <v>193</v>
      </c>
      <c r="K7" s="196" t="s">
        <v>226</v>
      </c>
      <c r="L7" s="273" t="s">
        <v>227</v>
      </c>
      <c r="M7" s="196" t="s">
        <v>233</v>
      </c>
      <c r="N7" s="273" t="s">
        <v>240</v>
      </c>
      <c r="O7" s="196"/>
      <c r="P7" s="276"/>
      <c r="Q7" s="141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</row>
    <row r="8" spans="1:52" ht="21.75" hidden="1" customHeight="1" x14ac:dyDescent="0.15">
      <c r="A8" s="122"/>
      <c r="B8" s="353" t="s">
        <v>26</v>
      </c>
      <c r="C8" s="354"/>
      <c r="D8" s="354"/>
      <c r="E8" s="354"/>
      <c r="F8" s="354"/>
      <c r="G8" s="355"/>
      <c r="H8" s="356"/>
      <c r="I8" s="361"/>
      <c r="J8" s="357"/>
      <c r="K8" s="386" t="s">
        <v>11</v>
      </c>
      <c r="L8" s="387" t="s">
        <v>11</v>
      </c>
      <c r="M8" s="386" t="s">
        <v>11</v>
      </c>
      <c r="N8" s="387" t="s">
        <v>11</v>
      </c>
      <c r="O8" s="356"/>
      <c r="P8" s="358"/>
      <c r="Q8" s="123"/>
      <c r="R8" s="20"/>
    </row>
    <row r="9" spans="1:52" s="109" customFormat="1" ht="21" hidden="1" customHeight="1" x14ac:dyDescent="0.25">
      <c r="A9" s="140"/>
      <c r="B9" s="350" t="s">
        <v>33</v>
      </c>
      <c r="C9" s="208" t="s">
        <v>160</v>
      </c>
      <c r="D9" s="209"/>
      <c r="E9" s="210"/>
      <c r="F9" s="210"/>
      <c r="G9" s="351" t="s">
        <v>22</v>
      </c>
      <c r="H9" s="352">
        <v>44</v>
      </c>
      <c r="I9" s="362">
        <v>44.5</v>
      </c>
      <c r="J9" s="352">
        <v>42</v>
      </c>
      <c r="K9" s="381">
        <v>43</v>
      </c>
      <c r="L9" s="352">
        <v>42</v>
      </c>
      <c r="M9" s="381">
        <v>42</v>
      </c>
      <c r="N9" s="352">
        <v>42</v>
      </c>
      <c r="O9" s="352"/>
      <c r="P9" s="352"/>
      <c r="Q9" s="14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</row>
    <row r="10" spans="1:52" s="109" customFormat="1" ht="21" hidden="1" customHeight="1" x14ac:dyDescent="0.25">
      <c r="A10" s="140"/>
      <c r="B10" s="215" t="s">
        <v>34</v>
      </c>
      <c r="C10" s="216" t="s">
        <v>20</v>
      </c>
      <c r="D10" s="217"/>
      <c r="E10" s="218"/>
      <c r="F10" s="218"/>
      <c r="G10" s="219" t="s">
        <v>21</v>
      </c>
      <c r="H10" s="300">
        <v>59</v>
      </c>
      <c r="I10" s="363">
        <v>60</v>
      </c>
      <c r="J10" s="300"/>
      <c r="K10" s="382">
        <v>59</v>
      </c>
      <c r="L10" s="300">
        <v>59</v>
      </c>
      <c r="M10" s="382">
        <v>59</v>
      </c>
      <c r="N10" s="300">
        <v>59</v>
      </c>
      <c r="O10" s="300"/>
      <c r="P10" s="300"/>
      <c r="Q10" s="141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</row>
    <row r="11" spans="1:52" s="109" customFormat="1" ht="21" hidden="1" customHeight="1" x14ac:dyDescent="0.25">
      <c r="A11" s="140"/>
      <c r="B11" s="215" t="s">
        <v>35</v>
      </c>
      <c r="C11" s="216" t="s">
        <v>161</v>
      </c>
      <c r="D11" s="217"/>
      <c r="E11" s="218"/>
      <c r="F11" s="218"/>
      <c r="G11" s="219" t="s">
        <v>21</v>
      </c>
      <c r="H11" s="300">
        <v>57</v>
      </c>
      <c r="I11" s="363">
        <v>57.5</v>
      </c>
      <c r="J11" s="300"/>
      <c r="K11" s="382">
        <v>58</v>
      </c>
      <c r="L11" s="300">
        <v>57</v>
      </c>
      <c r="M11" s="382">
        <v>58</v>
      </c>
      <c r="N11" s="300">
        <v>57</v>
      </c>
      <c r="O11" s="300"/>
      <c r="P11" s="300"/>
      <c r="Q11" s="141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</row>
    <row r="12" spans="1:52" s="109" customFormat="1" ht="21" hidden="1" customHeight="1" x14ac:dyDescent="0.25">
      <c r="A12" s="140"/>
      <c r="B12" s="215" t="s">
        <v>36</v>
      </c>
      <c r="C12" s="216" t="s">
        <v>162</v>
      </c>
      <c r="D12" s="217"/>
      <c r="E12" s="218"/>
      <c r="F12" s="218"/>
      <c r="G12" s="219" t="s">
        <v>21</v>
      </c>
      <c r="H12" s="300">
        <v>57</v>
      </c>
      <c r="I12" s="363">
        <v>57</v>
      </c>
      <c r="J12" s="300"/>
      <c r="K12" s="382">
        <v>58</v>
      </c>
      <c r="L12" s="300">
        <v>57</v>
      </c>
      <c r="M12" s="382">
        <v>57</v>
      </c>
      <c r="N12" s="300">
        <v>57</v>
      </c>
      <c r="O12" s="300"/>
      <c r="P12" s="300"/>
      <c r="Q12" s="141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</row>
    <row r="13" spans="1:52" s="109" customFormat="1" ht="21" hidden="1" customHeight="1" x14ac:dyDescent="0.25">
      <c r="A13" s="140"/>
      <c r="B13" s="220" t="s">
        <v>89</v>
      </c>
      <c r="C13" s="329" t="s">
        <v>90</v>
      </c>
      <c r="D13" s="280"/>
      <c r="E13" s="281"/>
      <c r="F13" s="282"/>
      <c r="G13" s="211" t="s">
        <v>21</v>
      </c>
      <c r="H13" s="300">
        <v>80</v>
      </c>
      <c r="I13" s="363">
        <v>79</v>
      </c>
      <c r="J13" s="300"/>
      <c r="K13" s="382">
        <v>80</v>
      </c>
      <c r="L13" s="300">
        <v>80</v>
      </c>
      <c r="M13" s="382">
        <v>80</v>
      </c>
      <c r="N13" s="300">
        <v>80</v>
      </c>
      <c r="O13" s="300"/>
      <c r="P13" s="300"/>
      <c r="Q13" s="141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</row>
    <row r="14" spans="1:52" s="109" customFormat="1" ht="21" hidden="1" customHeight="1" x14ac:dyDescent="0.25">
      <c r="A14" s="140"/>
      <c r="B14" s="220" t="s">
        <v>91</v>
      </c>
      <c r="C14" s="399" t="s">
        <v>105</v>
      </c>
      <c r="D14" s="280"/>
      <c r="E14" s="281"/>
      <c r="F14" s="282"/>
      <c r="G14" s="211" t="s">
        <v>22</v>
      </c>
      <c r="H14" s="300">
        <v>0</v>
      </c>
      <c r="I14" s="363">
        <v>21</v>
      </c>
      <c r="J14" s="300">
        <v>23.5</v>
      </c>
      <c r="K14" s="382">
        <v>23.2</v>
      </c>
      <c r="L14" s="300">
        <v>23.5</v>
      </c>
      <c r="M14" s="382">
        <v>23.5</v>
      </c>
      <c r="N14" s="300">
        <v>23.5</v>
      </c>
      <c r="O14" s="300"/>
      <c r="P14" s="300"/>
      <c r="Q14" s="141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</row>
    <row r="15" spans="1:52" s="109" customFormat="1" ht="21" hidden="1" customHeight="1" x14ac:dyDescent="0.25">
      <c r="A15" s="140"/>
      <c r="B15" s="283" t="s">
        <v>84</v>
      </c>
      <c r="C15" s="284" t="s">
        <v>85</v>
      </c>
      <c r="D15" s="281"/>
      <c r="E15" s="281"/>
      <c r="F15" s="282"/>
      <c r="G15" s="211" t="s">
        <v>92</v>
      </c>
      <c r="H15" s="300">
        <v>13.5</v>
      </c>
      <c r="I15" s="363">
        <v>13.5</v>
      </c>
      <c r="J15" s="300">
        <v>13</v>
      </c>
      <c r="K15" s="382">
        <v>13</v>
      </c>
      <c r="L15" s="300">
        <v>13</v>
      </c>
      <c r="M15" s="382">
        <v>13</v>
      </c>
      <c r="N15" s="300">
        <v>13</v>
      </c>
      <c r="O15" s="300"/>
      <c r="P15" s="300"/>
      <c r="Q15" s="141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</row>
    <row r="16" spans="1:52" s="109" customFormat="1" ht="21" hidden="1" customHeight="1" x14ac:dyDescent="0.25">
      <c r="A16" s="140"/>
      <c r="B16" s="302" t="s">
        <v>93</v>
      </c>
      <c r="C16" s="303" t="s">
        <v>163</v>
      </c>
      <c r="D16" s="304"/>
      <c r="E16" s="304"/>
      <c r="F16" s="304"/>
      <c r="G16" s="305" t="s">
        <v>92</v>
      </c>
      <c r="H16" s="300">
        <v>25</v>
      </c>
      <c r="I16" s="363">
        <v>26</v>
      </c>
      <c r="J16" s="300"/>
      <c r="K16" s="382">
        <v>25</v>
      </c>
      <c r="L16" s="300">
        <v>25</v>
      </c>
      <c r="M16" s="382">
        <v>25.5</v>
      </c>
      <c r="N16" s="300">
        <v>25</v>
      </c>
      <c r="O16" s="300"/>
      <c r="P16" s="300"/>
      <c r="Q16" s="141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</row>
    <row r="17" spans="1:52" s="109" customFormat="1" ht="21" hidden="1" customHeight="1" x14ac:dyDescent="0.25">
      <c r="A17" s="140"/>
      <c r="B17" s="215" t="s">
        <v>37</v>
      </c>
      <c r="C17" s="216" t="s">
        <v>25</v>
      </c>
      <c r="D17" s="217"/>
      <c r="E17" s="218"/>
      <c r="F17" s="218"/>
      <c r="G17" s="219" t="s">
        <v>22</v>
      </c>
      <c r="H17" s="300">
        <v>24.5</v>
      </c>
      <c r="I17" s="363">
        <v>25</v>
      </c>
      <c r="J17" s="300"/>
      <c r="K17" s="382">
        <v>25</v>
      </c>
      <c r="L17" s="300">
        <v>24.5</v>
      </c>
      <c r="M17" s="382">
        <v>24</v>
      </c>
      <c r="N17" s="300">
        <v>24.5</v>
      </c>
      <c r="O17" s="300"/>
      <c r="P17" s="300"/>
      <c r="Q17" s="141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</row>
    <row r="18" spans="1:52" s="109" customFormat="1" ht="21" hidden="1" customHeight="1" x14ac:dyDescent="0.25">
      <c r="A18" s="140"/>
      <c r="B18" s="215" t="s">
        <v>38</v>
      </c>
      <c r="C18" s="216" t="s">
        <v>94</v>
      </c>
      <c r="D18" s="217"/>
      <c r="E18" s="218"/>
      <c r="F18" s="218"/>
      <c r="G18" s="219" t="s">
        <v>22</v>
      </c>
      <c r="H18" s="300">
        <v>18.5</v>
      </c>
      <c r="I18" s="363">
        <v>19</v>
      </c>
      <c r="J18" s="300"/>
      <c r="K18" s="382">
        <v>19</v>
      </c>
      <c r="L18" s="300">
        <v>18.5</v>
      </c>
      <c r="M18" s="382">
        <v>19</v>
      </c>
      <c r="N18" s="300">
        <v>18.5</v>
      </c>
      <c r="O18" s="300"/>
      <c r="P18" s="300"/>
      <c r="Q18" s="141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</row>
    <row r="19" spans="1:52" s="109" customFormat="1" ht="21" hidden="1" customHeight="1" x14ac:dyDescent="0.25">
      <c r="A19" s="140"/>
      <c r="B19" s="215" t="s">
        <v>39</v>
      </c>
      <c r="C19" s="216" t="s">
        <v>164</v>
      </c>
      <c r="D19" s="217"/>
      <c r="E19" s="218"/>
      <c r="F19" s="218"/>
      <c r="G19" s="219" t="s">
        <v>22</v>
      </c>
      <c r="H19" s="300">
        <v>14.5</v>
      </c>
      <c r="I19" s="363">
        <v>15</v>
      </c>
      <c r="J19" s="300">
        <v>14.5</v>
      </c>
      <c r="K19" s="382">
        <v>14.5</v>
      </c>
      <c r="L19" s="300">
        <v>14.5</v>
      </c>
      <c r="M19" s="382">
        <v>14.5</v>
      </c>
      <c r="N19" s="300">
        <v>14.5</v>
      </c>
      <c r="O19" s="300"/>
      <c r="P19" s="300"/>
      <c r="Q19" s="141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</row>
    <row r="20" spans="1:52" s="109" customFormat="1" ht="21" hidden="1" customHeight="1" x14ac:dyDescent="0.25">
      <c r="A20" s="140"/>
      <c r="B20" s="283" t="s">
        <v>40</v>
      </c>
      <c r="C20" s="330" t="s">
        <v>41</v>
      </c>
      <c r="D20" s="331"/>
      <c r="E20" s="332"/>
      <c r="F20" s="332"/>
      <c r="G20" s="211" t="s">
        <v>21</v>
      </c>
      <c r="H20" s="300">
        <v>67</v>
      </c>
      <c r="I20" s="363">
        <v>67</v>
      </c>
      <c r="J20" s="300"/>
      <c r="K20" s="382">
        <v>67.5</v>
      </c>
      <c r="L20" s="300">
        <v>67</v>
      </c>
      <c r="M20" s="382">
        <v>67.5</v>
      </c>
      <c r="N20" s="300">
        <v>67</v>
      </c>
      <c r="O20" s="300"/>
      <c r="P20" s="300"/>
      <c r="Q20" s="141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</row>
    <row r="21" spans="1:52" s="109" customFormat="1" ht="21" hidden="1" customHeight="1" x14ac:dyDescent="0.25">
      <c r="A21" s="140"/>
      <c r="B21" s="223" t="s">
        <v>27</v>
      </c>
      <c r="C21" s="224"/>
      <c r="D21" s="224"/>
      <c r="E21" s="224"/>
      <c r="F21" s="224"/>
      <c r="G21" s="225"/>
      <c r="H21" s="228"/>
      <c r="I21" s="364"/>
      <c r="J21" s="228"/>
      <c r="K21" s="383"/>
      <c r="L21" s="228"/>
      <c r="M21" s="383"/>
      <c r="N21" s="228"/>
      <c r="O21" s="228"/>
      <c r="P21" s="228"/>
      <c r="Q21" s="141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</row>
    <row r="22" spans="1:52" s="109" customFormat="1" ht="21" hidden="1" customHeight="1" x14ac:dyDescent="0.25">
      <c r="A22" s="140"/>
      <c r="B22" s="207" t="s">
        <v>42</v>
      </c>
      <c r="C22" s="229" t="s">
        <v>165</v>
      </c>
      <c r="D22" s="209"/>
      <c r="E22" s="210"/>
      <c r="F22" s="210"/>
      <c r="G22" s="211" t="s">
        <v>22</v>
      </c>
      <c r="H22" s="300">
        <v>47</v>
      </c>
      <c r="I22" s="363">
        <v>47</v>
      </c>
      <c r="J22" s="300">
        <v>45</v>
      </c>
      <c r="K22" s="382">
        <v>45</v>
      </c>
      <c r="L22" s="300">
        <v>45</v>
      </c>
      <c r="M22" s="382">
        <v>44.5</v>
      </c>
      <c r="N22" s="300">
        <v>45</v>
      </c>
      <c r="O22" s="300"/>
      <c r="P22" s="300"/>
      <c r="Q22" s="141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</row>
    <row r="23" spans="1:52" ht="20.25" hidden="1" customHeight="1" x14ac:dyDescent="0.15">
      <c r="A23" s="122"/>
      <c r="B23" s="333" t="s">
        <v>10</v>
      </c>
      <c r="C23" s="334" t="s">
        <v>23</v>
      </c>
      <c r="D23" s="331"/>
      <c r="E23" s="332"/>
      <c r="F23" s="332"/>
      <c r="G23" s="211" t="s">
        <v>21</v>
      </c>
      <c r="H23" s="300">
        <v>80</v>
      </c>
      <c r="I23" s="363">
        <v>80</v>
      </c>
      <c r="J23" s="300"/>
      <c r="K23" s="382">
        <v>80</v>
      </c>
      <c r="L23" s="300">
        <v>80</v>
      </c>
      <c r="M23" s="382">
        <v>80.5</v>
      </c>
      <c r="N23" s="300">
        <v>80</v>
      </c>
      <c r="O23" s="300"/>
      <c r="P23" s="300"/>
      <c r="Q23" s="123"/>
      <c r="R23" s="20"/>
    </row>
    <row r="24" spans="1:52" s="109" customFormat="1" ht="21" hidden="1" customHeight="1" x14ac:dyDescent="0.25">
      <c r="A24" s="140"/>
      <c r="B24" s="220" t="s">
        <v>106</v>
      </c>
      <c r="C24" s="458" t="s">
        <v>95</v>
      </c>
      <c r="D24" s="459"/>
      <c r="E24" s="459"/>
      <c r="F24" s="460"/>
      <c r="G24" s="211" t="s">
        <v>22</v>
      </c>
      <c r="H24" s="300">
        <v>0</v>
      </c>
      <c r="I24" s="363">
        <v>21</v>
      </c>
      <c r="J24" s="300"/>
      <c r="K24" s="382">
        <v>21</v>
      </c>
      <c r="L24" s="300">
        <v>21</v>
      </c>
      <c r="M24" s="382">
        <v>20.5</v>
      </c>
      <c r="N24" s="300">
        <v>21</v>
      </c>
      <c r="O24" s="300"/>
      <c r="P24" s="300"/>
      <c r="Q24" s="141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</row>
    <row r="25" spans="1:52" s="109" customFormat="1" ht="21" hidden="1" customHeight="1" x14ac:dyDescent="0.25">
      <c r="A25" s="140"/>
      <c r="B25" s="223" t="s">
        <v>28</v>
      </c>
      <c r="C25" s="224"/>
      <c r="D25" s="224"/>
      <c r="E25" s="224"/>
      <c r="F25" s="224"/>
      <c r="G25" s="225"/>
      <c r="H25" s="228"/>
      <c r="I25" s="364"/>
      <c r="J25" s="228"/>
      <c r="K25" s="383"/>
      <c r="L25" s="228"/>
      <c r="M25" s="383"/>
      <c r="N25" s="228"/>
      <c r="O25" s="228"/>
      <c r="P25" s="228"/>
      <c r="Q25" s="141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</row>
    <row r="26" spans="1:52" ht="18.75" hidden="1" customHeight="1" x14ac:dyDescent="0.15">
      <c r="A26" s="122"/>
      <c r="B26" s="232" t="s">
        <v>96</v>
      </c>
      <c r="C26" s="233" t="s">
        <v>97</v>
      </c>
      <c r="D26" s="234"/>
      <c r="E26" s="235"/>
      <c r="F26" s="235"/>
      <c r="G26" s="219" t="s">
        <v>21</v>
      </c>
      <c r="H26" s="301">
        <v>21.5</v>
      </c>
      <c r="I26" s="365">
        <v>23</v>
      </c>
      <c r="J26" s="301">
        <v>21.5</v>
      </c>
      <c r="K26" s="384">
        <v>23</v>
      </c>
      <c r="L26" s="301">
        <v>22</v>
      </c>
      <c r="M26" s="384">
        <v>23</v>
      </c>
      <c r="N26" s="301">
        <v>22</v>
      </c>
      <c r="O26" s="301"/>
      <c r="P26" s="301"/>
      <c r="Q26" s="123"/>
      <c r="R26" s="20"/>
    </row>
    <row r="27" spans="1:52" ht="18.75" hidden="1" customHeight="1" x14ac:dyDescent="0.15">
      <c r="A27" s="20"/>
      <c r="B27" s="232" t="s">
        <v>98</v>
      </c>
      <c r="C27" s="233" t="s">
        <v>99</v>
      </c>
      <c r="D27" s="234"/>
      <c r="E27" s="235"/>
      <c r="F27" s="235"/>
      <c r="G27" s="219" t="s">
        <v>21</v>
      </c>
      <c r="H27" s="301">
        <v>10</v>
      </c>
      <c r="I27" s="365">
        <v>10</v>
      </c>
      <c r="J27" s="301">
        <v>9.5</v>
      </c>
      <c r="K27" s="384">
        <v>10</v>
      </c>
      <c r="L27" s="301">
        <v>9.5</v>
      </c>
      <c r="M27" s="384">
        <v>9</v>
      </c>
      <c r="N27" s="393">
        <v>10</v>
      </c>
      <c r="O27" s="301"/>
      <c r="P27" s="301"/>
      <c r="Q27" s="20"/>
      <c r="R27" s="20"/>
    </row>
    <row r="28" spans="1:52" ht="18" hidden="1" customHeight="1" x14ac:dyDescent="0.15">
      <c r="B28" s="232" t="s">
        <v>43</v>
      </c>
      <c r="C28" s="233" t="s">
        <v>116</v>
      </c>
      <c r="D28" s="234"/>
      <c r="E28" s="235"/>
      <c r="F28" s="235"/>
      <c r="G28" s="219" t="s">
        <v>21</v>
      </c>
      <c r="H28" s="301">
        <v>60</v>
      </c>
      <c r="I28" s="365">
        <v>62.5</v>
      </c>
      <c r="J28" s="301">
        <v>60</v>
      </c>
      <c r="K28" s="384">
        <v>61</v>
      </c>
      <c r="L28" s="301">
        <v>60</v>
      </c>
      <c r="M28" s="384">
        <v>61</v>
      </c>
      <c r="N28" s="301">
        <v>60</v>
      </c>
      <c r="O28" s="301"/>
      <c r="P28" s="301"/>
    </row>
    <row r="29" spans="1:52" ht="18" hidden="1" customHeight="1" x14ac:dyDescent="0.15">
      <c r="B29" s="223" t="s">
        <v>30</v>
      </c>
      <c r="C29" s="224"/>
      <c r="D29" s="224"/>
      <c r="E29" s="224"/>
      <c r="F29" s="224"/>
      <c r="G29" s="225"/>
      <c r="H29" s="228"/>
      <c r="I29" s="364"/>
      <c r="J29" s="228"/>
      <c r="K29" s="383"/>
      <c r="L29" s="228"/>
      <c r="M29" s="383"/>
      <c r="N29" s="228"/>
      <c r="O29" s="228"/>
      <c r="P29" s="228"/>
    </row>
    <row r="30" spans="1:52" ht="18" hidden="1" customHeight="1" x14ac:dyDescent="0.15">
      <c r="B30" s="232" t="s">
        <v>44</v>
      </c>
      <c r="C30" s="233" t="s">
        <v>29</v>
      </c>
      <c r="D30" s="234"/>
      <c r="E30" s="235"/>
      <c r="F30" s="235"/>
      <c r="G30" s="219" t="s">
        <v>21</v>
      </c>
      <c r="H30" s="301">
        <v>50</v>
      </c>
      <c r="I30" s="365">
        <v>50</v>
      </c>
      <c r="J30" s="301">
        <v>47</v>
      </c>
      <c r="K30" s="384">
        <v>48</v>
      </c>
      <c r="L30" s="301">
        <v>47</v>
      </c>
      <c r="M30" s="384">
        <v>47</v>
      </c>
      <c r="N30" s="301">
        <v>47</v>
      </c>
      <c r="O30" s="301"/>
      <c r="P30" s="301"/>
    </row>
    <row r="31" spans="1:52" s="20" customFormat="1" ht="18" hidden="1" customHeight="1" x14ac:dyDescent="0.15">
      <c r="B31" s="232" t="s">
        <v>45</v>
      </c>
      <c r="C31" s="236" t="s">
        <v>107</v>
      </c>
      <c r="D31" s="217"/>
      <c r="E31" s="218"/>
      <c r="F31" s="218"/>
      <c r="G31" s="219" t="s">
        <v>22</v>
      </c>
      <c r="H31" s="301">
        <v>26</v>
      </c>
      <c r="I31" s="365">
        <v>26</v>
      </c>
      <c r="J31" s="301"/>
      <c r="K31" s="384">
        <v>27</v>
      </c>
      <c r="L31" s="301">
        <v>26</v>
      </c>
      <c r="M31" s="384">
        <v>26</v>
      </c>
      <c r="N31" s="301">
        <v>26</v>
      </c>
      <c r="O31" s="301"/>
      <c r="P31" s="301"/>
    </row>
    <row r="32" spans="1:52" s="20" customFormat="1" ht="18.75" hidden="1" x14ac:dyDescent="0.15">
      <c r="B32" s="230" t="s">
        <v>46</v>
      </c>
      <c r="C32" s="231" t="s">
        <v>108</v>
      </c>
      <c r="D32" s="221"/>
      <c r="E32" s="222"/>
      <c r="F32" s="222"/>
      <c r="G32" s="306" t="s">
        <v>22</v>
      </c>
      <c r="H32" s="301">
        <v>34.5</v>
      </c>
      <c r="I32" s="365">
        <v>35.5</v>
      </c>
      <c r="J32" s="301"/>
      <c r="K32" s="384">
        <v>36</v>
      </c>
      <c r="L32" s="301">
        <v>36</v>
      </c>
      <c r="M32" s="384">
        <v>36</v>
      </c>
      <c r="N32" s="301">
        <v>36</v>
      </c>
      <c r="O32" s="301"/>
      <c r="P32" s="301"/>
    </row>
    <row r="33" spans="2:16" s="20" customFormat="1" ht="18.75" hidden="1" x14ac:dyDescent="0.15">
      <c r="B33" s="232" t="s">
        <v>117</v>
      </c>
      <c r="C33" s="216" t="s">
        <v>118</v>
      </c>
      <c r="D33" s="217"/>
      <c r="E33" s="218"/>
      <c r="F33" s="307"/>
      <c r="G33" s="219" t="s">
        <v>22</v>
      </c>
      <c r="H33" s="301">
        <v>35.5</v>
      </c>
      <c r="I33" s="365">
        <v>36.5</v>
      </c>
      <c r="J33" s="301"/>
      <c r="K33" s="384">
        <v>36</v>
      </c>
      <c r="L33" s="301">
        <v>36</v>
      </c>
      <c r="M33" s="384">
        <v>36</v>
      </c>
      <c r="N33" s="301">
        <v>36</v>
      </c>
      <c r="O33" s="301"/>
      <c r="P33" s="301"/>
    </row>
    <row r="34" spans="2:16" s="20" customFormat="1" ht="19.5" hidden="1" x14ac:dyDescent="0.15">
      <c r="B34" s="335" t="s">
        <v>119</v>
      </c>
      <c r="C34" s="336" t="s">
        <v>120</v>
      </c>
      <c r="D34" s="80"/>
      <c r="E34" s="337"/>
      <c r="F34" s="338"/>
      <c r="G34" s="156" t="s">
        <v>22</v>
      </c>
      <c r="H34" s="301">
        <v>10</v>
      </c>
      <c r="I34" s="365">
        <v>10</v>
      </c>
      <c r="J34" s="301"/>
      <c r="K34" s="384">
        <v>10</v>
      </c>
      <c r="L34" s="301">
        <v>10</v>
      </c>
      <c r="M34" s="384">
        <v>10</v>
      </c>
      <c r="N34" s="393">
        <v>9</v>
      </c>
      <c r="O34" s="301"/>
      <c r="P34" s="301"/>
    </row>
    <row r="35" spans="2:16" s="20" customFormat="1" ht="21" hidden="1" x14ac:dyDescent="0.15">
      <c r="B35" s="339" t="s">
        <v>100</v>
      </c>
      <c r="C35" s="340"/>
      <c r="D35" s="340"/>
      <c r="E35" s="340"/>
      <c r="F35" s="340"/>
      <c r="G35" s="285"/>
      <c r="H35" s="228"/>
      <c r="I35" s="364"/>
      <c r="J35" s="228"/>
      <c r="K35" s="383"/>
      <c r="L35" s="228"/>
      <c r="M35" s="383"/>
      <c r="N35" s="228"/>
      <c r="O35" s="228"/>
      <c r="P35" s="228"/>
    </row>
    <row r="36" spans="2:16" s="20" customFormat="1" ht="18.75" hidden="1" x14ac:dyDescent="0.15">
      <c r="B36" s="207" t="s">
        <v>109</v>
      </c>
      <c r="C36" s="229" t="s">
        <v>110</v>
      </c>
      <c r="D36" s="209"/>
      <c r="E36" s="210"/>
      <c r="F36" s="210"/>
      <c r="G36" s="211" t="s">
        <v>22</v>
      </c>
      <c r="H36" s="300">
        <v>80</v>
      </c>
      <c r="I36" s="363">
        <v>80</v>
      </c>
      <c r="J36" s="300"/>
      <c r="K36" s="382">
        <v>80</v>
      </c>
      <c r="L36" s="300">
        <v>80</v>
      </c>
      <c r="M36" s="382">
        <v>80</v>
      </c>
      <c r="N36" s="300">
        <v>80</v>
      </c>
      <c r="O36" s="300"/>
      <c r="P36" s="300"/>
    </row>
    <row r="37" spans="2:16" ht="18.75" hidden="1" x14ac:dyDescent="0.15">
      <c r="B37" s="232" t="s">
        <v>101</v>
      </c>
      <c r="C37" s="233" t="s">
        <v>167</v>
      </c>
      <c r="D37" s="234"/>
      <c r="E37" s="235"/>
      <c r="F37" s="235"/>
      <c r="G37" s="219" t="s">
        <v>22</v>
      </c>
      <c r="H37" s="300">
        <v>18</v>
      </c>
      <c r="I37" s="363">
        <v>17</v>
      </c>
      <c r="J37" s="300"/>
      <c r="K37" s="382">
        <v>18</v>
      </c>
      <c r="L37" s="300">
        <v>18</v>
      </c>
      <c r="M37" s="382">
        <v>18</v>
      </c>
      <c r="N37" s="300">
        <v>18</v>
      </c>
      <c r="O37" s="300"/>
      <c r="P37" s="300"/>
    </row>
    <row r="38" spans="2:16" ht="19.5" hidden="1" thickBot="1" x14ac:dyDescent="0.2">
      <c r="B38" s="237" t="s">
        <v>111</v>
      </c>
      <c r="C38" s="238" t="s">
        <v>166</v>
      </c>
      <c r="D38" s="239"/>
      <c r="E38" s="240"/>
      <c r="F38" s="240"/>
      <c r="G38" s="241" t="s">
        <v>22</v>
      </c>
      <c r="H38" s="347">
        <v>17</v>
      </c>
      <c r="I38" s="366">
        <v>18</v>
      </c>
      <c r="J38" s="347"/>
      <c r="K38" s="385">
        <v>17.5</v>
      </c>
      <c r="L38" s="347">
        <v>17</v>
      </c>
      <c r="M38" s="385">
        <v>17</v>
      </c>
      <c r="N38" s="347">
        <v>17</v>
      </c>
      <c r="O38" s="347"/>
      <c r="P38" s="347"/>
    </row>
    <row r="39" spans="2:16" ht="15" hidden="1" customHeight="1" x14ac:dyDescent="0.15"/>
    <row r="40" spans="2:16" s="368" customFormat="1" ht="15.75" hidden="1" customHeight="1" x14ac:dyDescent="0.15">
      <c r="B40" s="367" t="s">
        <v>172</v>
      </c>
      <c r="C40" s="367"/>
      <c r="D40" s="367"/>
      <c r="E40" s="367"/>
      <c r="F40" s="367"/>
      <c r="G40" s="367"/>
      <c r="H40" s="367"/>
      <c r="I40" s="367"/>
      <c r="J40" s="367"/>
      <c r="K40" s="367"/>
      <c r="L40" s="367"/>
      <c r="M40" s="367"/>
      <c r="N40" s="367"/>
      <c r="O40" s="367"/>
      <c r="P40" s="367"/>
    </row>
    <row r="41" spans="2:16" s="368" customFormat="1" ht="15.75" hidden="1" customHeight="1" x14ac:dyDescent="0.15">
      <c r="B41" s="379" t="s">
        <v>175</v>
      </c>
    </row>
    <row r="42" spans="2:16" s="368" customFormat="1" ht="15.75" hidden="1" customHeight="1" x14ac:dyDescent="0.15">
      <c r="B42" s="379" t="s">
        <v>176</v>
      </c>
    </row>
    <row r="43" spans="2:16" s="368" customFormat="1" ht="19.5" hidden="1" x14ac:dyDescent="0.15">
      <c r="B43" s="368" t="s">
        <v>173</v>
      </c>
    </row>
    <row r="44" spans="2:16" s="368" customFormat="1" ht="19.5" hidden="1" x14ac:dyDescent="0.15">
      <c r="B44" s="368" t="s">
        <v>194</v>
      </c>
    </row>
    <row r="45" spans="2:16" s="368" customFormat="1" ht="19.5" hidden="1" x14ac:dyDescent="0.15">
      <c r="B45" s="368" t="s">
        <v>174</v>
      </c>
    </row>
    <row r="46" spans="2:16" s="368" customFormat="1" ht="19.5" hidden="1" x14ac:dyDescent="0.15">
      <c r="B46" s="368" t="s">
        <v>177</v>
      </c>
    </row>
    <row r="47" spans="2:16" s="368" customFormat="1" ht="19.5" hidden="1" x14ac:dyDescent="0.15">
      <c r="B47" s="368" t="s">
        <v>178</v>
      </c>
    </row>
    <row r="48" spans="2:16" s="368" customFormat="1" ht="19.5" hidden="1" x14ac:dyDescent="0.15">
      <c r="B48" s="368" t="s">
        <v>179</v>
      </c>
    </row>
    <row r="49" spans="2:16" s="368" customFormat="1" ht="19.5" hidden="1" x14ac:dyDescent="0.15">
      <c r="B49" s="368" t="s">
        <v>180</v>
      </c>
    </row>
    <row r="50" spans="2:16" s="369" customFormat="1" ht="19.5" hidden="1" x14ac:dyDescent="0.3">
      <c r="B50" s="380" t="s">
        <v>181</v>
      </c>
    </row>
    <row r="51" spans="2:16" s="369" customFormat="1" ht="19.5" hidden="1" x14ac:dyDescent="0.3">
      <c r="B51" s="380" t="s">
        <v>182</v>
      </c>
    </row>
    <row r="52" spans="2:16" s="369" customFormat="1" ht="19.5" hidden="1" x14ac:dyDescent="0.3">
      <c r="B52" s="380" t="s">
        <v>195</v>
      </c>
    </row>
    <row r="53" spans="2:16" s="369" customFormat="1" ht="19.5" hidden="1" x14ac:dyDescent="0.3">
      <c r="B53" s="380" t="s">
        <v>190</v>
      </c>
    </row>
    <row r="54" spans="2:16" s="369" customFormat="1" ht="19.5" hidden="1" x14ac:dyDescent="0.3">
      <c r="B54" s="380" t="s">
        <v>196</v>
      </c>
    </row>
    <row r="55" spans="2:16" ht="16.5" hidden="1" x14ac:dyDescent="0.25">
      <c r="B55" s="109"/>
      <c r="C55" s="109"/>
    </row>
    <row r="56" spans="2:16" s="368" customFormat="1" ht="15.75" hidden="1" customHeight="1" x14ac:dyDescent="0.15">
      <c r="B56" s="367" t="s">
        <v>229</v>
      </c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</row>
    <row r="57" spans="2:16" s="368" customFormat="1" ht="15.75" hidden="1" customHeight="1" x14ac:dyDescent="0.15">
      <c r="B57" s="379" t="s">
        <v>214</v>
      </c>
    </row>
    <row r="58" spans="2:16" s="380" customFormat="1" ht="19.5" hidden="1" x14ac:dyDescent="0.3">
      <c r="B58" s="380" t="s">
        <v>215</v>
      </c>
    </row>
    <row r="59" spans="2:16" s="380" customFormat="1" ht="19.5" hidden="1" x14ac:dyDescent="0.3">
      <c r="B59" s="380" t="s">
        <v>216</v>
      </c>
    </row>
    <row r="60" spans="2:16" s="380" customFormat="1" ht="19.5" hidden="1" x14ac:dyDescent="0.3">
      <c r="B60" s="380" t="s">
        <v>217</v>
      </c>
    </row>
    <row r="61" spans="2:16" s="247" customFormat="1" ht="16.5" hidden="1" x14ac:dyDescent="0.25">
      <c r="B61" s="388"/>
      <c r="C61" s="388"/>
    </row>
    <row r="62" spans="2:16" s="368" customFormat="1" ht="15.75" customHeight="1" x14ac:dyDescent="0.15">
      <c r="B62" s="367" t="s">
        <v>228</v>
      </c>
      <c r="C62" s="367"/>
      <c r="D62" s="367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</row>
    <row r="63" spans="2:16" s="368" customFormat="1" ht="15.75" customHeight="1" x14ac:dyDescent="0.15">
      <c r="B63" s="379" t="s">
        <v>230</v>
      </c>
    </row>
    <row r="64" spans="2:16" s="368" customFormat="1" ht="15.75" customHeight="1" x14ac:dyDescent="0.15">
      <c r="B64" s="379"/>
    </row>
    <row r="65" spans="2:3" s="247" customFormat="1" ht="19.5" x14ac:dyDescent="0.3">
      <c r="B65" s="380" t="s">
        <v>231</v>
      </c>
      <c r="C65" s="388"/>
    </row>
    <row r="66" spans="2:3" s="247" customFormat="1" ht="16.5" x14ac:dyDescent="0.25">
      <c r="B66" s="388"/>
      <c r="C66" s="388"/>
    </row>
    <row r="67" spans="2:3" s="247" customFormat="1" ht="19.5" x14ac:dyDescent="0.3">
      <c r="B67" s="380" t="s">
        <v>232</v>
      </c>
      <c r="C67" s="388"/>
    </row>
    <row r="68" spans="2:3" ht="16.5" x14ac:dyDescent="0.25">
      <c r="B68" s="109"/>
      <c r="C68" s="109"/>
    </row>
    <row r="69" spans="2:3" ht="16.5" x14ac:dyDescent="0.25">
      <c r="B69" s="109"/>
      <c r="C69" s="109"/>
    </row>
    <row r="70" spans="2:3" ht="16.5" x14ac:dyDescent="0.25">
      <c r="B70" s="109"/>
      <c r="C70" s="109"/>
    </row>
    <row r="71" spans="2:3" ht="16.5" x14ac:dyDescent="0.25">
      <c r="B71" s="109"/>
      <c r="C71" s="109"/>
    </row>
    <row r="72" spans="2:3" ht="16.5" x14ac:dyDescent="0.25">
      <c r="B72" s="109"/>
      <c r="C72" s="109"/>
    </row>
    <row r="73" spans="2:3" ht="16.5" x14ac:dyDescent="0.25">
      <c r="B73" s="109"/>
      <c r="C73" s="109"/>
    </row>
    <row r="74" spans="2:3" ht="16.5" x14ac:dyDescent="0.25">
      <c r="B74" s="109"/>
      <c r="C74" s="109"/>
    </row>
    <row r="75" spans="2:3" ht="16.5" x14ac:dyDescent="0.25">
      <c r="B75" s="109"/>
      <c r="C75" s="109"/>
    </row>
    <row r="76" spans="2:3" ht="16.5" x14ac:dyDescent="0.25">
      <c r="B76" s="109"/>
      <c r="C76" s="109"/>
    </row>
    <row r="77" spans="2:3" ht="16.5" x14ac:dyDescent="0.25">
      <c r="B77" s="109"/>
      <c r="C77" s="109"/>
    </row>
    <row r="78" spans="2:3" ht="16.5" x14ac:dyDescent="0.25">
      <c r="B78" s="109"/>
      <c r="C78" s="109"/>
    </row>
    <row r="79" spans="2:3" ht="16.5" x14ac:dyDescent="0.25">
      <c r="B79" s="109"/>
      <c r="C79" s="109"/>
    </row>
    <row r="80" spans="2:3" ht="16.5" x14ac:dyDescent="0.25">
      <c r="B80" s="109"/>
      <c r="C80" s="109"/>
    </row>
    <row r="81" spans="2:16" ht="16.5" x14ac:dyDescent="0.25">
      <c r="B81" s="109"/>
      <c r="C81" s="109"/>
    </row>
    <row r="82" spans="2:16" ht="16.5" x14ac:dyDescent="0.25">
      <c r="B82" s="109"/>
      <c r="C82" s="109"/>
    </row>
    <row r="83" spans="2:16" s="391" customFormat="1" ht="21" x14ac:dyDescent="0.3">
      <c r="B83" s="403" t="s">
        <v>241</v>
      </c>
      <c r="C83" s="390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</row>
    <row r="84" spans="2:16" s="391" customFormat="1" ht="19.5" x14ac:dyDescent="0.3">
      <c r="B84" s="391" t="s">
        <v>271</v>
      </c>
    </row>
    <row r="85" spans="2:16" s="391" customFormat="1" ht="30" x14ac:dyDescent="0.45">
      <c r="B85" s="401" t="s">
        <v>272</v>
      </c>
    </row>
    <row r="86" spans="2:16" s="391" customFormat="1" ht="19.5" x14ac:dyDescent="0.3">
      <c r="B86" s="391" t="s">
        <v>270</v>
      </c>
    </row>
    <row r="87" spans="2:16" s="391" customFormat="1" ht="30" x14ac:dyDescent="0.45">
      <c r="B87" s="401" t="s">
        <v>303</v>
      </c>
      <c r="I87" s="401" t="s">
        <v>305</v>
      </c>
    </row>
    <row r="88" spans="2:16" s="391" customFormat="1" ht="19.5" x14ac:dyDescent="0.3">
      <c r="B88" s="391" t="s">
        <v>236</v>
      </c>
    </row>
    <row r="89" spans="2:16" s="391" customFormat="1" ht="30" x14ac:dyDescent="0.45">
      <c r="B89" s="401" t="s">
        <v>304</v>
      </c>
    </row>
    <row r="90" spans="2:16" s="391" customFormat="1" ht="19.5" x14ac:dyDescent="0.3"/>
    <row r="91" spans="2:16" s="391" customFormat="1" ht="30" x14ac:dyDescent="0.45">
      <c r="B91" s="394" t="s">
        <v>247</v>
      </c>
      <c r="D91" s="402" t="s">
        <v>265</v>
      </c>
      <c r="K91" s="395"/>
    </row>
    <row r="92" spans="2:16" s="391" customFormat="1" ht="19.5" x14ac:dyDescent="0.3">
      <c r="B92" s="391" t="s">
        <v>248</v>
      </c>
      <c r="K92" s="395"/>
    </row>
    <row r="93" spans="2:16" s="391" customFormat="1" ht="30" x14ac:dyDescent="0.45">
      <c r="B93" s="401" t="s">
        <v>260</v>
      </c>
      <c r="K93" s="395"/>
    </row>
    <row r="94" spans="2:16" s="391" customFormat="1" ht="30" x14ac:dyDescent="0.45">
      <c r="B94" s="401" t="s">
        <v>261</v>
      </c>
      <c r="K94" s="395"/>
    </row>
    <row r="95" spans="2:16" s="391" customFormat="1" ht="19.5" x14ac:dyDescent="0.3"/>
    <row r="96" spans="2:16" s="391" customFormat="1" ht="30" x14ac:dyDescent="0.45">
      <c r="B96" s="394" t="s">
        <v>242</v>
      </c>
      <c r="D96" s="402" t="s">
        <v>264</v>
      </c>
    </row>
    <row r="97" spans="2:14" s="391" customFormat="1" ht="30" customHeight="1" x14ac:dyDescent="0.3">
      <c r="B97" s="391" t="s">
        <v>243</v>
      </c>
      <c r="I97" s="461" t="s">
        <v>306</v>
      </c>
      <c r="J97" s="461"/>
      <c r="K97" s="461"/>
      <c r="L97" s="461"/>
      <c r="M97" s="461"/>
      <c r="N97" s="461"/>
    </row>
    <row r="98" spans="2:14" s="391" customFormat="1" ht="30" x14ac:dyDescent="0.45">
      <c r="B98" s="401" t="s">
        <v>262</v>
      </c>
      <c r="I98" s="461"/>
      <c r="J98" s="461"/>
      <c r="K98" s="461"/>
      <c r="L98" s="461"/>
      <c r="M98" s="461"/>
      <c r="N98" s="461"/>
    </row>
    <row r="99" spans="2:14" s="391" customFormat="1" ht="19.5" x14ac:dyDescent="0.3">
      <c r="B99" s="391" t="s">
        <v>244</v>
      </c>
    </row>
    <row r="100" spans="2:14" s="391" customFormat="1" ht="30" x14ac:dyDescent="0.45">
      <c r="B100" s="401" t="s">
        <v>263</v>
      </c>
    </row>
    <row r="101" spans="2:14" s="389" customFormat="1" ht="19.5" x14ac:dyDescent="0.3">
      <c r="J101" s="369"/>
      <c r="L101" s="369"/>
    </row>
    <row r="102" spans="2:14" s="391" customFormat="1" ht="30" x14ac:dyDescent="0.45">
      <c r="B102" s="394" t="s">
        <v>245</v>
      </c>
      <c r="D102" s="402" t="s">
        <v>266</v>
      </c>
    </row>
    <row r="103" spans="2:14" s="391" customFormat="1" ht="19.5" x14ac:dyDescent="0.3">
      <c r="B103" s="391" t="s">
        <v>246</v>
      </c>
    </row>
    <row r="104" spans="2:14" s="391" customFormat="1" ht="30" x14ac:dyDescent="0.45">
      <c r="B104" s="401" t="s">
        <v>267</v>
      </c>
    </row>
    <row r="105" spans="2:14" s="398" customFormat="1" ht="19.5" x14ac:dyDescent="0.3">
      <c r="B105" s="391" t="s">
        <v>254</v>
      </c>
    </row>
    <row r="106" spans="2:14" ht="30" x14ac:dyDescent="0.45">
      <c r="B106" s="401" t="s">
        <v>268</v>
      </c>
    </row>
    <row r="107" spans="2:14" s="391" customFormat="1" ht="19.5" x14ac:dyDescent="0.3">
      <c r="B107" s="391" t="s">
        <v>269</v>
      </c>
    </row>
    <row r="108" spans="2:14" s="391" customFormat="1" ht="30" x14ac:dyDescent="0.45">
      <c r="B108" s="401" t="s">
        <v>273</v>
      </c>
    </row>
    <row r="109" spans="2:14" s="391" customFormat="1" ht="19.5" x14ac:dyDescent="0.3">
      <c r="B109" s="391" t="s">
        <v>256</v>
      </c>
    </row>
    <row r="110" spans="2:14" s="391" customFormat="1" ht="30" x14ac:dyDescent="0.45">
      <c r="B110" s="401" t="s">
        <v>274</v>
      </c>
    </row>
    <row r="141" spans="2:2" ht="19.5" x14ac:dyDescent="0.3">
      <c r="B141" s="395" t="s">
        <v>257</v>
      </c>
    </row>
    <row r="143" spans="2:2" ht="30" x14ac:dyDescent="0.45">
      <c r="B143" s="400" t="s">
        <v>259</v>
      </c>
    </row>
  </sheetData>
  <mergeCells count="4">
    <mergeCell ref="D1:M1"/>
    <mergeCell ref="B7:F7"/>
    <mergeCell ref="C24:F24"/>
    <mergeCell ref="I97:N98"/>
  </mergeCells>
  <phoneticPr fontId="22" type="noConversion"/>
  <printOptions horizontalCentered="1"/>
  <pageMargins left="0.23622047244094491" right="0.23622047244094491" top="0.55118110236220474" bottom="0.15748031496062992" header="0.31496062992125984" footer="0.31496062992125984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2"/>
  <sheetViews>
    <sheetView showGridLines="0" view="pageBreakPreview" topLeftCell="A7" zoomScale="90" zoomScaleNormal="100" zoomScaleSheetLayoutView="90" workbookViewId="0">
      <selection activeCell="A16" sqref="A16"/>
    </sheetView>
  </sheetViews>
  <sheetFormatPr defaultColWidth="12" defaultRowHeight="11.25" x14ac:dyDescent="0.15"/>
  <cols>
    <col min="1" max="1" width="10.1640625" customWidth="1"/>
    <col min="2" max="2" width="16.8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2"/>
      <c r="B1" s="29"/>
      <c r="C1" s="462" t="s">
        <v>52</v>
      </c>
      <c r="D1" s="462"/>
      <c r="E1" s="462"/>
      <c r="F1" s="462"/>
      <c r="G1" s="462"/>
      <c r="H1" s="462"/>
      <c r="I1" s="111" t="str">
        <f>'TECHNICAL SHEET GARMENT'!J1</f>
        <v>WINTER 2018/19</v>
      </c>
      <c r="J1" s="29"/>
      <c r="K1" s="29"/>
      <c r="L1" s="30"/>
    </row>
    <row r="2" spans="1:12" s="4" customFormat="1" ht="18" customHeight="1" x14ac:dyDescent="0.15">
      <c r="A2" s="129" t="str">
        <f>'TECHNICAL SHEET GARMENT'!A2</f>
        <v>LFV11441</v>
      </c>
      <c r="B2" s="55"/>
      <c r="C2" s="55"/>
      <c r="D2" s="56" t="str">
        <f>'TECHNICAL SHEET GARMENT'!C2</f>
        <v>CONEY WARM PARKA</v>
      </c>
      <c r="E2" s="55"/>
      <c r="F2" s="55"/>
      <c r="G2" s="55"/>
      <c r="H2" s="55"/>
      <c r="I2" s="128" t="s">
        <v>3</v>
      </c>
      <c r="J2" s="57" t="str">
        <f>'TECHNICAL SHEET GARMENT'!K2</f>
        <v>V1</v>
      </c>
      <c r="L2" s="58"/>
    </row>
    <row r="3" spans="1:12" s="3" customFormat="1" ht="18" customHeight="1" x14ac:dyDescent="0.15">
      <c r="A3" s="144" t="s">
        <v>1</v>
      </c>
      <c r="B3" s="50"/>
      <c r="C3" s="59" t="str">
        <f>'TECHNICAL SHEET GARMENT'!C3</f>
        <v>06302 / LIBOLON</v>
      </c>
      <c r="D3" s="50"/>
      <c r="E3" s="50"/>
      <c r="F3" s="50"/>
      <c r="G3" s="50"/>
      <c r="H3" s="50"/>
      <c r="I3" s="130" t="str">
        <f>'TECHNICAL SHEET GARMENT'!J3</f>
        <v>DEVELOPPER</v>
      </c>
      <c r="K3" s="112" t="str">
        <f>'TECHNICAL SHEET GARMENT'!L3</f>
        <v>Marjorie</v>
      </c>
      <c r="L3" s="51"/>
    </row>
    <row r="4" spans="1:12" s="3" customFormat="1" ht="18" customHeight="1" thickBot="1" x14ac:dyDescent="0.2">
      <c r="A4" s="116" t="s">
        <v>2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1" t="str">
        <f>'TECHNICAL SHEET GARMENT'!J4</f>
        <v xml:space="preserve">SUPPLIER : </v>
      </c>
      <c r="J4" s="76"/>
      <c r="K4" s="315" t="str">
        <f>'TECHNICAL SHEET GARMENT'!L4</f>
        <v>PRIMA CHANNEL</v>
      </c>
      <c r="L4" s="54"/>
    </row>
    <row r="5" spans="1:12" s="1" customFormat="1" ht="9" customHeight="1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x14ac:dyDescent="0.15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6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 ht="17.25" customHeight="1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1:12" s="1" customFormat="1" x14ac:dyDescent="0.15"/>
    <row r="42" spans="1:12" s="1" customFormat="1" x14ac:dyDescent="0.15"/>
  </sheetData>
  <mergeCells count="1">
    <mergeCell ref="C1:H1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1"/>
  <sheetViews>
    <sheetView showGridLines="0" tabSelected="1" view="pageBreakPreview" zoomScale="80" zoomScaleNormal="100" zoomScaleSheetLayoutView="80" workbookViewId="0">
      <selection activeCell="K12" sqref="K12"/>
    </sheetView>
  </sheetViews>
  <sheetFormatPr defaultColWidth="12" defaultRowHeight="11.25" x14ac:dyDescent="0.15"/>
  <cols>
    <col min="1" max="1" width="14.6640625" customWidth="1"/>
    <col min="2" max="2" width="16.6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15" customWidth="1"/>
  </cols>
  <sheetData>
    <row r="1" spans="1:12" s="1" customFormat="1" ht="42.75" customHeight="1" thickBot="1" x14ac:dyDescent="0.2">
      <c r="A1" s="32"/>
      <c r="B1" s="29"/>
      <c r="C1" s="462" t="s">
        <v>51</v>
      </c>
      <c r="D1" s="462"/>
      <c r="E1" s="462"/>
      <c r="F1" s="462"/>
      <c r="G1" s="462"/>
      <c r="H1" s="462"/>
      <c r="I1" s="111" t="str">
        <f>'TECHNICAL SHEET GARMENT'!J1</f>
        <v>WINTER 2018/19</v>
      </c>
      <c r="J1" s="29"/>
      <c r="K1" s="29"/>
      <c r="L1" s="30"/>
    </row>
    <row r="2" spans="1:12" s="4" customFormat="1" ht="18" customHeight="1" x14ac:dyDescent="0.15">
      <c r="A2" s="129" t="str">
        <f>'TECHNICAL SHEET GARMENT'!A2</f>
        <v>LFV11441</v>
      </c>
      <c r="B2" s="55"/>
      <c r="C2" s="55"/>
      <c r="D2" s="56" t="str">
        <f>'TECHNICAL SHEET GARMENT'!C2</f>
        <v>CONEY WARM PARKA</v>
      </c>
      <c r="E2" s="55"/>
      <c r="F2" s="55"/>
      <c r="G2" s="55"/>
      <c r="H2" s="55"/>
      <c r="I2" s="128" t="s">
        <v>3</v>
      </c>
      <c r="J2" s="57" t="str">
        <f>'TECHNICAL SHEET GARMENT'!K2</f>
        <v>V1</v>
      </c>
      <c r="L2" s="58"/>
    </row>
    <row r="3" spans="1:12" s="3" customFormat="1" ht="18" customHeight="1" x14ac:dyDescent="0.15">
      <c r="A3" s="115" t="s">
        <v>1</v>
      </c>
      <c r="B3" s="50"/>
      <c r="C3" s="59" t="str">
        <f>'TECHNICAL SHEET GARMENT'!C3</f>
        <v>06302 / LIBOLON</v>
      </c>
      <c r="D3" s="50"/>
      <c r="E3" s="50"/>
      <c r="F3" s="50"/>
      <c r="G3" s="50"/>
      <c r="H3" s="50"/>
      <c r="I3" s="130" t="str">
        <f>'TECHNICAL SHEET GARMENT'!J3</f>
        <v>DEVELOPPER</v>
      </c>
      <c r="K3" s="112" t="str">
        <f>'TECHNICAL SHEET GARMENT'!L3</f>
        <v>Marjorie</v>
      </c>
      <c r="L3" s="51"/>
    </row>
    <row r="4" spans="1:12" s="3" customFormat="1" ht="18" customHeight="1" thickBot="1" x14ac:dyDescent="0.2">
      <c r="A4" s="116" t="s">
        <v>2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1" t="str">
        <f>'TECHNICAL SHEET GARMENT'!J4</f>
        <v xml:space="preserve">SUPPLIER : </v>
      </c>
      <c r="J4" s="76"/>
      <c r="K4" s="315" t="str">
        <f>'TECHNICAL SHEET GARMENT'!L4</f>
        <v>PRIMA CHANNEL</v>
      </c>
      <c r="L4" s="54"/>
    </row>
    <row r="5" spans="1:12" s="1" customFormat="1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 ht="75" customHeight="1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1:12" s="1" customFormat="1" x14ac:dyDescent="0.15"/>
  </sheetData>
  <mergeCells count="1">
    <mergeCell ref="C1:H1"/>
  </mergeCells>
  <phoneticPr fontId="21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91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topLeftCell="A4" workbookViewId="0">
      <selection activeCell="K16" sqref="K16"/>
    </sheetView>
  </sheetViews>
  <sheetFormatPr defaultColWidth="12" defaultRowHeight="11.25" x14ac:dyDescent="0.15"/>
  <cols>
    <col min="1" max="1" width="12" customWidth="1"/>
    <col min="2" max="2" width="16.6640625" bestFit="1" customWidth="1"/>
    <col min="3" max="7" width="12" customWidth="1"/>
    <col min="8" max="8" width="28" customWidth="1"/>
  </cols>
  <sheetData>
    <row r="1" spans="1:12" ht="28.5" thickBot="1" x14ac:dyDescent="0.2">
      <c r="A1" s="32"/>
      <c r="B1" s="29"/>
      <c r="C1" s="462" t="s">
        <v>237</v>
      </c>
      <c r="D1" s="462"/>
      <c r="E1" s="462"/>
      <c r="F1" s="462"/>
      <c r="G1" s="462"/>
      <c r="H1" s="462"/>
      <c r="I1" s="111" t="str">
        <f>'TECHNICAL SHEET GARMENT'!J1</f>
        <v>WINTER 2018/19</v>
      </c>
      <c r="J1" s="29"/>
      <c r="K1" s="29"/>
      <c r="L1" s="30"/>
    </row>
    <row r="2" spans="1:12" ht="19.5" x14ac:dyDescent="0.15">
      <c r="A2" s="129" t="str">
        <f>'TECHNICAL SHEET GARMENT'!A2</f>
        <v>LFV11441</v>
      </c>
      <c r="B2" s="55"/>
      <c r="C2" s="55"/>
      <c r="D2" s="56" t="str">
        <f>'TECHNICAL SHEET GARMENT'!C2</f>
        <v>CONEY WARM PARKA</v>
      </c>
      <c r="E2" s="55"/>
      <c r="F2" s="55"/>
      <c r="G2" s="55"/>
      <c r="H2" s="55"/>
      <c r="I2" s="128" t="s">
        <v>3</v>
      </c>
      <c r="J2" s="57" t="str">
        <f>'TECHNICAL SHEET GARMENT'!K2</f>
        <v>V1</v>
      </c>
      <c r="K2" s="4"/>
      <c r="L2" s="58"/>
    </row>
    <row r="3" spans="1:12" ht="16.5" x14ac:dyDescent="0.15">
      <c r="A3" s="155" t="s">
        <v>1</v>
      </c>
      <c r="B3" s="50"/>
      <c r="C3" s="59" t="str">
        <f>'TECHNICAL SHEET GARMENT'!C3</f>
        <v>06302 / LIBOLON</v>
      </c>
      <c r="D3" s="50"/>
      <c r="E3" s="50"/>
      <c r="F3" s="50"/>
      <c r="G3" s="50"/>
      <c r="H3" s="50"/>
      <c r="I3" s="130" t="str">
        <f>'TECHNICAL SHEET GARMENT'!J3</f>
        <v>DEVELOPPER</v>
      </c>
      <c r="J3" s="3"/>
      <c r="K3" s="112" t="str">
        <f>'TECHNICAL SHEET GARMENT'!L3</f>
        <v>Marjorie</v>
      </c>
      <c r="L3" s="51"/>
    </row>
    <row r="4" spans="1:12" ht="17.25" thickBot="1" x14ac:dyDescent="0.2">
      <c r="A4" s="116" t="s">
        <v>2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1" t="str">
        <f>'TECHNICAL SHEET GARMENT'!J4</f>
        <v xml:space="preserve">SUPPLIER : </v>
      </c>
      <c r="J4" s="76"/>
      <c r="K4" s="315" t="str">
        <f>'TECHNICAL SHEET GARMENT'!L4</f>
        <v>PRIMA CHANNEL</v>
      </c>
      <c r="L4" s="54"/>
    </row>
    <row r="5" spans="1:12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ht="46.5" customHeight="1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</sheetData>
  <mergeCells count="1">
    <mergeCell ref="C1:H1"/>
  </mergeCells>
  <phoneticPr fontId="21" type="noConversion"/>
  <printOptions horizontalCentered="1"/>
  <pageMargins left="0.31496062992125984" right="0.31496062992125984" top="0.74803149606299213" bottom="0.35433070866141736" header="0.31496062992125984" footer="0.31496062992125984"/>
  <pageSetup paperSize="9" scale="9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2"/>
  <sheetViews>
    <sheetView showGridLines="0" view="pageBreakPreview" zoomScale="90" zoomScaleNormal="100" zoomScaleSheetLayoutView="90" workbookViewId="0">
      <selection activeCell="I33" sqref="I33"/>
    </sheetView>
  </sheetViews>
  <sheetFormatPr defaultColWidth="12" defaultRowHeight="11.25" x14ac:dyDescent="0.15"/>
  <cols>
    <col min="1" max="1" width="10.1640625" customWidth="1"/>
    <col min="2" max="2" width="15.3320312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2"/>
      <c r="B1" s="29"/>
      <c r="C1" s="462" t="s">
        <v>4</v>
      </c>
      <c r="D1" s="462"/>
      <c r="E1" s="462"/>
      <c r="F1" s="462"/>
      <c r="G1" s="462"/>
      <c r="H1" s="462"/>
      <c r="I1" s="111" t="str">
        <f>'TECHNICAL SHEET GARMENT'!J1</f>
        <v>WINTER 2018/19</v>
      </c>
      <c r="J1" s="29"/>
      <c r="K1" s="29"/>
      <c r="L1" s="30"/>
    </row>
    <row r="2" spans="1:12" s="4" customFormat="1" ht="18" customHeight="1" x14ac:dyDescent="0.15">
      <c r="A2" s="129" t="str">
        <f>'TECHNICAL SHEET GARMENT'!A2</f>
        <v>LFV11441</v>
      </c>
      <c r="B2" s="55"/>
      <c r="C2" s="55"/>
      <c r="D2" s="56" t="str">
        <f>'TECHNICAL SHEET GARMENT'!C2</f>
        <v>CONEY WARM PARKA</v>
      </c>
      <c r="E2" s="55"/>
      <c r="F2" s="55"/>
      <c r="G2" s="55"/>
      <c r="H2" s="55"/>
      <c r="I2" s="128" t="s">
        <v>3</v>
      </c>
      <c r="J2" s="57" t="str">
        <f>'TECHNICAL SHEET GARMENT'!K2</f>
        <v>V1</v>
      </c>
      <c r="L2" s="58"/>
    </row>
    <row r="3" spans="1:12" s="3" customFormat="1" ht="18" customHeight="1" x14ac:dyDescent="0.15">
      <c r="A3" s="115" t="s">
        <v>1</v>
      </c>
      <c r="B3" s="50"/>
      <c r="C3" s="59" t="str">
        <f>'TECHNICAL SHEET GARMENT'!C3</f>
        <v>06302 / LIBOLON</v>
      </c>
      <c r="D3" s="50"/>
      <c r="E3" s="50"/>
      <c r="F3" s="50"/>
      <c r="G3" s="50"/>
      <c r="H3" s="50"/>
      <c r="I3" s="130" t="str">
        <f>'TECHNICAL SHEET GARMENT'!J3</f>
        <v>DEVELOPPER</v>
      </c>
      <c r="K3" s="112" t="str">
        <f>'TECHNICAL SHEET GARMENT'!L3</f>
        <v>Marjorie</v>
      </c>
      <c r="L3" s="51"/>
    </row>
    <row r="4" spans="1:12" s="3" customFormat="1" ht="18" customHeight="1" thickBot="1" x14ac:dyDescent="0.2">
      <c r="A4" s="116" t="s">
        <v>2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1" t="str">
        <f>'TECHNICAL SHEET GARMENT'!J4</f>
        <v xml:space="preserve">SUPPLIER : </v>
      </c>
      <c r="J4" s="76"/>
      <c r="K4" s="315" t="str">
        <f>'TECHNICAL SHEET GARMENT'!L4</f>
        <v>PRIMA CHANNEL</v>
      </c>
      <c r="L4" s="54"/>
    </row>
    <row r="5" spans="1:12" s="1" customFormat="1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 ht="12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1:12" s="1" customFormat="1" x14ac:dyDescent="0.15"/>
    <row r="42" spans="1:12" s="1" customFormat="1" x14ac:dyDescent="0.15"/>
  </sheetData>
  <mergeCells count="1">
    <mergeCell ref="C1:H1"/>
  </mergeCells>
  <phoneticPr fontId="21" type="noConversion"/>
  <printOptions horizontalCentered="1"/>
  <pageMargins left="0.39370078740157483" right="0.39370078740157483" top="0.39370078740157483" bottom="0.35433070866141736" header="0.39370078740157483" footer="0.39370078740157483"/>
  <pageSetup paperSize="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44"/>
  <sheetViews>
    <sheetView showGridLines="0" view="pageBreakPreview" zoomScale="80" zoomScaleNormal="70" zoomScaleSheetLayoutView="80" workbookViewId="0">
      <pane ySplit="5" topLeftCell="A14" activePane="bottomLeft" state="frozen"/>
      <selection pane="bottomLeft" activeCell="A9" sqref="A9:D9"/>
    </sheetView>
  </sheetViews>
  <sheetFormatPr defaultColWidth="12" defaultRowHeight="11.25" x14ac:dyDescent="0.15"/>
  <cols>
    <col min="1" max="1" width="12.33203125" style="1" customWidth="1"/>
    <col min="2" max="2" width="23.5" style="1" customWidth="1"/>
    <col min="3" max="3" width="24.5" style="1" customWidth="1"/>
    <col min="4" max="4" width="15.1640625" style="1" customWidth="1"/>
    <col min="5" max="5" width="17.6640625" style="1" customWidth="1"/>
    <col min="6" max="6" width="36" customWidth="1"/>
    <col min="7" max="7" width="11.33203125" customWidth="1"/>
    <col min="8" max="8" width="37.33203125" style="22" customWidth="1"/>
    <col min="9" max="9" width="35.83203125" style="22" customWidth="1"/>
    <col min="10" max="10" width="35" style="22" customWidth="1"/>
    <col min="11" max="11" width="31.6640625" style="22" hidden="1" customWidth="1"/>
    <col min="12" max="12" width="31.6640625" style="22" customWidth="1"/>
    <col min="13" max="18" width="9.1640625" customWidth="1"/>
    <col min="19" max="20" width="7.6640625" customWidth="1"/>
  </cols>
  <sheetData>
    <row r="1" spans="1:23" s="1" customFormat="1" ht="43.5" customHeight="1" x14ac:dyDescent="0.15">
      <c r="A1" s="60"/>
      <c r="B1" s="61"/>
      <c r="C1" s="457" t="s">
        <v>5</v>
      </c>
      <c r="D1" s="457"/>
      <c r="E1" s="457"/>
      <c r="F1" s="457"/>
      <c r="G1" s="457"/>
      <c r="H1" s="457"/>
      <c r="I1" s="457"/>
      <c r="J1" s="457"/>
      <c r="K1" s="457"/>
      <c r="L1" s="314"/>
      <c r="M1" s="62" t="str">
        <f>'TECHNICAL SHEET GARMENT'!J1</f>
        <v>WINTER 2018/19</v>
      </c>
      <c r="N1" s="61"/>
      <c r="O1" s="61"/>
      <c r="P1" s="61"/>
      <c r="Q1" s="61"/>
      <c r="R1" s="63"/>
    </row>
    <row r="2" spans="1:23" s="4" customFormat="1" ht="21" customHeight="1" x14ac:dyDescent="0.3">
      <c r="A2" s="173" t="str">
        <f>'TECHNICAL SHEET GARMENT'!A2</f>
        <v>LFV11441</v>
      </c>
      <c r="B2" s="65"/>
      <c r="C2" s="64"/>
      <c r="D2" s="515" t="str">
        <f>'TECHNICAL SHEET GARMENT'!C2</f>
        <v>CONEY WARM PARKA</v>
      </c>
      <c r="E2" s="515"/>
      <c r="F2" s="515"/>
      <c r="G2" s="515"/>
      <c r="H2" s="515"/>
      <c r="I2" s="515"/>
      <c r="J2" s="515"/>
      <c r="K2" s="79"/>
      <c r="L2" s="79"/>
      <c r="M2" s="64" t="s">
        <v>3</v>
      </c>
      <c r="N2" s="72" t="str">
        <f>'TECHNICAL SHEET GARMENT'!K2</f>
        <v>V1</v>
      </c>
      <c r="O2" s="64"/>
      <c r="P2" s="64"/>
      <c r="Q2" s="64"/>
      <c r="R2" s="66"/>
    </row>
    <row r="3" spans="1:23" s="3" customFormat="1" ht="21" customHeight="1" x14ac:dyDescent="0.25">
      <c r="A3" s="174" t="s">
        <v>1</v>
      </c>
      <c r="B3" s="80"/>
      <c r="C3" s="68" t="str">
        <f>'TECHNICAL SHEET GARMENT'!C3</f>
        <v>06302 / LIBOLON</v>
      </c>
      <c r="D3" s="67"/>
      <c r="E3" s="74"/>
      <c r="F3" s="67"/>
      <c r="G3" s="67"/>
      <c r="H3" s="81"/>
      <c r="I3" s="82"/>
      <c r="J3" s="81"/>
      <c r="K3" s="81"/>
      <c r="L3" s="81"/>
      <c r="M3" s="67" t="s">
        <v>15</v>
      </c>
      <c r="N3" s="74"/>
      <c r="O3" s="112"/>
      <c r="P3" s="112" t="str">
        <f>'TECHNICAL SHEET GARMENT'!L3</f>
        <v>Marjorie</v>
      </c>
      <c r="Q3" s="112"/>
      <c r="R3" s="77"/>
    </row>
    <row r="4" spans="1:23" s="3" customFormat="1" ht="21" customHeight="1" thickBot="1" x14ac:dyDescent="0.3">
      <c r="A4" s="175" t="s">
        <v>2</v>
      </c>
      <c r="B4" s="52">
        <f ca="1">'TECHNICAL SHEET GARMENT'!B4</f>
        <v>43833</v>
      </c>
      <c r="C4" s="76"/>
      <c r="D4" s="76"/>
      <c r="E4" s="70"/>
      <c r="F4" s="70"/>
      <c r="G4" s="70"/>
      <c r="H4" s="83"/>
      <c r="I4" s="84"/>
      <c r="J4" s="83"/>
      <c r="K4" s="83"/>
      <c r="L4" s="83"/>
      <c r="M4" s="93" t="str">
        <f>'TECHNICAL SHEET GARMENT'!J4</f>
        <v xml:space="preserve">SUPPLIER : </v>
      </c>
      <c r="N4" s="76"/>
      <c r="O4" s="114"/>
      <c r="P4" s="114" t="str">
        <f>'TECHNICAL SHEET GARMENT'!L4</f>
        <v>PRIMA CHANNEL</v>
      </c>
      <c r="Q4" s="114"/>
      <c r="R4" s="78"/>
    </row>
    <row r="5" spans="1:23" s="2" customFormat="1" ht="41.25" customHeight="1" thickBot="1" x14ac:dyDescent="0.2">
      <c r="A5" s="325" t="s">
        <v>65</v>
      </c>
      <c r="B5" s="326"/>
      <c r="C5" s="324"/>
      <c r="D5" s="324"/>
      <c r="E5" s="324"/>
      <c r="F5" s="269"/>
      <c r="G5" s="269"/>
      <c r="H5" s="265" t="s">
        <v>183</v>
      </c>
      <c r="I5" s="265" t="s">
        <v>184</v>
      </c>
      <c r="J5" s="265" t="s">
        <v>185</v>
      </c>
      <c r="K5" s="265"/>
      <c r="L5" s="321"/>
      <c r="M5" s="270"/>
      <c r="N5" s="271"/>
      <c r="O5" s="269"/>
      <c r="P5" s="269"/>
      <c r="Q5" s="269"/>
      <c r="R5" s="272"/>
      <c r="S5" s="13"/>
      <c r="T5" s="14"/>
      <c r="U5" s="14"/>
      <c r="V5" s="15"/>
      <c r="W5" s="15"/>
    </row>
    <row r="6" spans="1:23" s="99" customFormat="1" ht="67.5" customHeight="1" x14ac:dyDescent="0.15">
      <c r="A6" s="471" t="s">
        <v>189</v>
      </c>
      <c r="B6" s="472"/>
      <c r="C6" s="472"/>
      <c r="D6" s="473"/>
      <c r="E6" s="327" t="s">
        <v>154</v>
      </c>
      <c r="F6" s="513" t="s">
        <v>104</v>
      </c>
      <c r="G6" s="514"/>
      <c r="H6" s="266" t="s">
        <v>188</v>
      </c>
      <c r="I6" s="267" t="s">
        <v>187</v>
      </c>
      <c r="J6" s="267" t="s">
        <v>225</v>
      </c>
      <c r="K6" s="143"/>
      <c r="L6" s="143"/>
      <c r="M6" s="262"/>
      <c r="N6" s="262"/>
      <c r="O6" s="262"/>
      <c r="P6" s="263"/>
      <c r="Q6" s="263"/>
      <c r="R6" s="268"/>
      <c r="S6" s="98"/>
      <c r="T6" s="12"/>
      <c r="U6" s="12"/>
      <c r="V6" s="9"/>
      <c r="W6" s="9"/>
    </row>
    <row r="7" spans="1:23" s="99" customFormat="1" ht="67.5" customHeight="1" x14ac:dyDescent="0.15">
      <c r="A7" s="468" t="s">
        <v>252</v>
      </c>
      <c r="B7" s="469"/>
      <c r="C7" s="469"/>
      <c r="D7" s="470"/>
      <c r="E7" s="374" t="s">
        <v>56</v>
      </c>
      <c r="F7" s="370" t="s">
        <v>222</v>
      </c>
      <c r="G7" s="371"/>
      <c r="H7" s="372" t="s">
        <v>253</v>
      </c>
      <c r="I7" s="137" t="s">
        <v>186</v>
      </c>
      <c r="J7" s="137" t="s">
        <v>186</v>
      </c>
      <c r="K7" s="143"/>
      <c r="L7" s="143"/>
      <c r="M7" s="263"/>
      <c r="N7" s="263"/>
      <c r="O7" s="263"/>
      <c r="P7" s="263"/>
      <c r="Q7" s="263"/>
      <c r="R7" s="268"/>
      <c r="S7" s="98"/>
      <c r="T7" s="12"/>
      <c r="U7" s="12"/>
      <c r="V7" s="9"/>
      <c r="W7" s="9"/>
    </row>
    <row r="8" spans="1:23" s="99" customFormat="1" ht="72.75" customHeight="1" x14ac:dyDescent="0.15">
      <c r="A8" s="471" t="s">
        <v>152</v>
      </c>
      <c r="B8" s="472"/>
      <c r="C8" s="472"/>
      <c r="D8" s="473"/>
      <c r="E8" s="327" t="s">
        <v>153</v>
      </c>
      <c r="F8" s="482" t="s">
        <v>199</v>
      </c>
      <c r="G8" s="482"/>
      <c r="H8" s="137" t="s">
        <v>200</v>
      </c>
      <c r="I8" s="137" t="s">
        <v>55</v>
      </c>
      <c r="J8" s="137" t="s">
        <v>55</v>
      </c>
      <c r="K8" s="137"/>
      <c r="L8" s="137"/>
      <c r="M8" s="103"/>
      <c r="N8" s="103"/>
      <c r="O8" s="103"/>
      <c r="P8" s="103"/>
      <c r="Q8" s="103"/>
      <c r="R8" s="176"/>
      <c r="S8" s="142"/>
      <c r="T8" s="142"/>
      <c r="U8" s="142"/>
      <c r="V8" s="142"/>
    </row>
    <row r="9" spans="1:23" s="99" customFormat="1" ht="72.75" customHeight="1" x14ac:dyDescent="0.15">
      <c r="A9" s="471" t="s">
        <v>219</v>
      </c>
      <c r="B9" s="472"/>
      <c r="C9" s="472"/>
      <c r="D9" s="473"/>
      <c r="E9" s="327" t="s">
        <v>56</v>
      </c>
      <c r="F9" s="375" t="s">
        <v>220</v>
      </c>
      <c r="G9" s="376"/>
      <c r="H9" s="377" t="s">
        <v>221</v>
      </c>
      <c r="I9" s="377" t="s">
        <v>221</v>
      </c>
      <c r="J9" s="377" t="s">
        <v>221</v>
      </c>
      <c r="K9" s="377"/>
      <c r="L9" s="377"/>
      <c r="M9" s="263"/>
      <c r="N9" s="263"/>
      <c r="O9" s="263"/>
      <c r="P9" s="263"/>
      <c r="Q9" s="103"/>
      <c r="R9" s="264"/>
      <c r="S9" s="142"/>
      <c r="T9" s="142"/>
      <c r="U9" s="142"/>
      <c r="V9" s="142"/>
    </row>
    <row r="10" spans="1:23" s="99" customFormat="1" ht="72.75" customHeight="1" x14ac:dyDescent="0.15">
      <c r="A10" s="471" t="s">
        <v>224</v>
      </c>
      <c r="B10" s="472"/>
      <c r="C10" s="472"/>
      <c r="D10" s="473"/>
      <c r="E10" s="327" t="s">
        <v>56</v>
      </c>
      <c r="F10" s="375" t="s">
        <v>223</v>
      </c>
      <c r="G10" s="376"/>
      <c r="H10" s="167" t="s">
        <v>55</v>
      </c>
      <c r="I10" s="167" t="s">
        <v>55</v>
      </c>
      <c r="J10" s="167" t="s">
        <v>55</v>
      </c>
      <c r="K10" s="377"/>
      <c r="L10" s="377"/>
      <c r="M10" s="263"/>
      <c r="N10" s="263"/>
      <c r="O10" s="263"/>
      <c r="P10" s="263"/>
      <c r="Q10" s="103"/>
      <c r="R10" s="264"/>
      <c r="S10" s="142"/>
      <c r="T10" s="142"/>
      <c r="U10" s="142"/>
      <c r="V10" s="142"/>
    </row>
    <row r="11" spans="1:23" s="99" customFormat="1" ht="72.75" customHeight="1" x14ac:dyDescent="0.15">
      <c r="A11" s="471" t="s">
        <v>155</v>
      </c>
      <c r="B11" s="472"/>
      <c r="C11" s="472"/>
      <c r="D11" s="473"/>
      <c r="E11" s="327" t="s">
        <v>56</v>
      </c>
      <c r="F11" s="463" t="s">
        <v>134</v>
      </c>
      <c r="G11" s="464"/>
      <c r="H11" s="167" t="s">
        <v>55</v>
      </c>
      <c r="I11" s="167" t="s">
        <v>55</v>
      </c>
      <c r="J11" s="167" t="s">
        <v>55</v>
      </c>
      <c r="K11" s="167"/>
      <c r="L11" s="167"/>
      <c r="M11" s="263"/>
      <c r="N11" s="263"/>
      <c r="O11" s="263"/>
      <c r="P11" s="263"/>
      <c r="Q11" s="103"/>
      <c r="R11" s="264"/>
      <c r="S11" s="142"/>
      <c r="T11" s="142"/>
      <c r="U11" s="142"/>
      <c r="V11" s="142"/>
    </row>
    <row r="12" spans="1:23" s="99" customFormat="1" ht="56.25" customHeight="1" x14ac:dyDescent="0.15">
      <c r="A12" s="471" t="s">
        <v>191</v>
      </c>
      <c r="B12" s="472"/>
      <c r="C12" s="472"/>
      <c r="D12" s="473"/>
      <c r="E12" s="327" t="s">
        <v>56</v>
      </c>
      <c r="F12" s="463" t="s">
        <v>133</v>
      </c>
      <c r="G12" s="464"/>
      <c r="H12" s="261" t="s">
        <v>103</v>
      </c>
      <c r="I12" s="261" t="s">
        <v>103</v>
      </c>
      <c r="J12" s="261" t="s">
        <v>103</v>
      </c>
      <c r="K12" s="261" t="s">
        <v>103</v>
      </c>
      <c r="L12" s="261"/>
      <c r="M12" s="262"/>
      <c r="N12" s="262"/>
      <c r="O12" s="263"/>
      <c r="P12" s="263"/>
      <c r="Q12" s="103"/>
      <c r="R12" s="264"/>
      <c r="S12" s="12"/>
      <c r="T12" s="12"/>
      <c r="U12" s="9"/>
      <c r="V12" s="9"/>
    </row>
    <row r="13" spans="1:23" s="99" customFormat="1" ht="56.25" customHeight="1" x14ac:dyDescent="0.15">
      <c r="A13" s="471" t="s">
        <v>192</v>
      </c>
      <c r="B13" s="472"/>
      <c r="C13" s="472"/>
      <c r="D13" s="473"/>
      <c r="E13" s="327" t="s">
        <v>56</v>
      </c>
      <c r="F13" s="322" t="s">
        <v>104</v>
      </c>
      <c r="G13" s="323"/>
      <c r="H13" s="261" t="s">
        <v>103</v>
      </c>
      <c r="I13" s="261" t="s">
        <v>103</v>
      </c>
      <c r="J13" s="261" t="s">
        <v>103</v>
      </c>
      <c r="K13" s="261" t="s">
        <v>103</v>
      </c>
      <c r="L13" s="261"/>
      <c r="M13" s="262"/>
      <c r="N13" s="262"/>
      <c r="O13" s="263"/>
      <c r="P13" s="263"/>
      <c r="Q13" s="103"/>
      <c r="R13" s="264"/>
      <c r="S13" s="12"/>
      <c r="T13" s="12"/>
      <c r="U13" s="9"/>
      <c r="V13" s="9"/>
    </row>
    <row r="14" spans="1:23" s="99" customFormat="1" ht="40.5" customHeight="1" x14ac:dyDescent="0.15">
      <c r="A14" s="471" t="s">
        <v>157</v>
      </c>
      <c r="B14" s="472"/>
      <c r="C14" s="472"/>
      <c r="D14" s="473"/>
      <c r="E14" s="327" t="s">
        <v>56</v>
      </c>
      <c r="F14" s="463" t="s">
        <v>132</v>
      </c>
      <c r="G14" s="464"/>
      <c r="H14" s="167" t="s">
        <v>53</v>
      </c>
      <c r="I14" s="167" t="s">
        <v>53</v>
      </c>
      <c r="J14" s="167" t="s">
        <v>53</v>
      </c>
      <c r="K14" s="167" t="s">
        <v>53</v>
      </c>
      <c r="L14" s="167"/>
      <c r="M14" s="97"/>
      <c r="N14" s="97"/>
      <c r="O14" s="103"/>
      <c r="P14" s="103"/>
      <c r="Q14" s="103"/>
      <c r="R14" s="176"/>
      <c r="S14" s="9"/>
      <c r="T14" s="9"/>
      <c r="U14" s="9"/>
      <c r="V14" s="9"/>
    </row>
    <row r="15" spans="1:23" s="99" customFormat="1" ht="40.5" customHeight="1" x14ac:dyDescent="0.15">
      <c r="A15" s="471" t="s">
        <v>156</v>
      </c>
      <c r="B15" s="472"/>
      <c r="C15" s="472"/>
      <c r="D15" s="473"/>
      <c r="E15" s="327" t="s">
        <v>56</v>
      </c>
      <c r="F15" s="465" t="s">
        <v>54</v>
      </c>
      <c r="G15" s="466"/>
      <c r="H15" s="167" t="s">
        <v>55</v>
      </c>
      <c r="I15" s="167" t="s">
        <v>55</v>
      </c>
      <c r="J15" s="167" t="s">
        <v>137</v>
      </c>
      <c r="K15" s="167" t="s">
        <v>137</v>
      </c>
      <c r="L15" s="167"/>
      <c r="M15" s="97"/>
      <c r="N15" s="97"/>
      <c r="O15" s="103"/>
      <c r="P15" s="103"/>
      <c r="Q15" s="103"/>
      <c r="R15" s="176"/>
      <c r="S15" s="9"/>
      <c r="T15" s="9"/>
      <c r="U15" s="9"/>
      <c r="V15" s="9"/>
    </row>
    <row r="16" spans="1:23" s="2" customFormat="1" ht="24.75" customHeight="1" x14ac:dyDescent="0.15">
      <c r="A16" s="474" t="s">
        <v>64</v>
      </c>
      <c r="B16" s="475"/>
      <c r="C16" s="475"/>
      <c r="D16" s="475"/>
      <c r="E16" s="475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6"/>
      <c r="Q16" s="476"/>
      <c r="R16" s="477"/>
      <c r="S16" s="16"/>
      <c r="T16" s="15"/>
      <c r="U16" s="15"/>
      <c r="V16" s="15"/>
      <c r="W16" s="15"/>
    </row>
    <row r="17" spans="1:23" s="2" customFormat="1" ht="39" customHeight="1" x14ac:dyDescent="0.15">
      <c r="A17" s="177"/>
      <c r="B17" s="100" t="s">
        <v>6</v>
      </c>
      <c r="C17" s="170"/>
      <c r="D17" s="171" t="s">
        <v>136</v>
      </c>
      <c r="E17" s="157" t="s">
        <v>135</v>
      </c>
      <c r="F17" s="18" t="s">
        <v>14</v>
      </c>
      <c r="G17" s="172" t="s">
        <v>8</v>
      </c>
      <c r="H17" s="257" t="str">
        <f>H5</f>
        <v>ECLIPSE BLUE
8598</v>
      </c>
      <c r="I17" s="258" t="str">
        <f>I5</f>
        <v>HEATHER GREY
4809</v>
      </c>
      <c r="J17" s="258" t="str">
        <f>J5</f>
        <v>BLACK
0247</v>
      </c>
      <c r="K17" s="157"/>
      <c r="L17" s="157">
        <f>L5</f>
        <v>0</v>
      </c>
      <c r="M17" s="18" t="s">
        <v>9</v>
      </c>
      <c r="N17" s="18" t="s">
        <v>10</v>
      </c>
      <c r="O17" s="18" t="s">
        <v>11</v>
      </c>
      <c r="P17" s="18" t="s">
        <v>12</v>
      </c>
      <c r="Q17" s="18" t="s">
        <v>13</v>
      </c>
      <c r="R17" s="18" t="s">
        <v>24</v>
      </c>
      <c r="U17" s="17"/>
      <c r="V17" s="467"/>
      <c r="W17" s="467"/>
    </row>
    <row r="18" spans="1:23" s="96" customFormat="1" ht="61.5" customHeight="1" x14ac:dyDescent="0.15">
      <c r="A18" s="479" t="s">
        <v>140</v>
      </c>
      <c r="B18" s="480"/>
      <c r="C18" s="481"/>
      <c r="D18" s="259"/>
      <c r="E18" s="259" t="s">
        <v>57</v>
      </c>
      <c r="F18" s="134" t="s">
        <v>79</v>
      </c>
      <c r="G18" s="152">
        <v>1</v>
      </c>
      <c r="H18" s="259" t="s">
        <v>201</v>
      </c>
      <c r="I18" s="259" t="s">
        <v>202</v>
      </c>
      <c r="J18" s="259" t="s">
        <v>203</v>
      </c>
      <c r="K18" s="259"/>
      <c r="L18" s="137"/>
      <c r="M18" s="95"/>
      <c r="N18" s="95"/>
      <c r="O18" s="275"/>
      <c r="P18" s="160"/>
      <c r="Q18" s="160"/>
      <c r="R18" s="160"/>
    </row>
    <row r="19" spans="1:23" s="96" customFormat="1" ht="71.25" customHeight="1" x14ac:dyDescent="0.15">
      <c r="A19" s="510" t="s">
        <v>143</v>
      </c>
      <c r="B19" s="511"/>
      <c r="C19" s="512"/>
      <c r="D19" s="137"/>
      <c r="E19" s="153" t="s">
        <v>57</v>
      </c>
      <c r="F19" s="134" t="s">
        <v>138</v>
      </c>
      <c r="G19" s="152">
        <v>1</v>
      </c>
      <c r="H19" s="259" t="s">
        <v>204</v>
      </c>
      <c r="I19" s="259" t="s">
        <v>205</v>
      </c>
      <c r="J19" s="259" t="s">
        <v>206</v>
      </c>
      <c r="K19" s="137"/>
      <c r="L19" s="137"/>
      <c r="M19" s="146"/>
      <c r="N19" s="146"/>
      <c r="O19" s="275"/>
      <c r="P19" s="146"/>
      <c r="Q19" s="146"/>
      <c r="R19" s="179"/>
    </row>
    <row r="20" spans="1:23" s="96" customFormat="1" ht="81" customHeight="1" x14ac:dyDescent="0.15">
      <c r="A20" s="478" t="s">
        <v>207</v>
      </c>
      <c r="B20" s="478"/>
      <c r="C20" s="478"/>
      <c r="D20" s="137" t="s">
        <v>208</v>
      </c>
      <c r="E20" s="137" t="s">
        <v>123</v>
      </c>
      <c r="F20" s="274" t="s">
        <v>158</v>
      </c>
      <c r="G20" s="139">
        <v>1</v>
      </c>
      <c r="H20" s="137" t="s">
        <v>186</v>
      </c>
      <c r="I20" s="137" t="s">
        <v>186</v>
      </c>
      <c r="J20" s="137" t="s">
        <v>186</v>
      </c>
      <c r="K20" s="137" t="s">
        <v>141</v>
      </c>
      <c r="L20" s="137"/>
      <c r="M20" s="160"/>
      <c r="N20" s="146"/>
      <c r="O20" s="106"/>
      <c r="P20" s="146"/>
      <c r="Q20" s="146"/>
      <c r="R20" s="179"/>
    </row>
    <row r="21" spans="1:23" s="96" customFormat="1" ht="87" customHeight="1" x14ac:dyDescent="0.25">
      <c r="A21" s="478" t="s">
        <v>126</v>
      </c>
      <c r="B21" s="478"/>
      <c r="C21" s="478"/>
      <c r="D21" s="317" t="s">
        <v>124</v>
      </c>
      <c r="E21" s="137" t="s">
        <v>125</v>
      </c>
      <c r="F21" s="136" t="s">
        <v>218</v>
      </c>
      <c r="G21" s="139">
        <v>9</v>
      </c>
      <c r="H21" s="318" t="s">
        <v>127</v>
      </c>
      <c r="I21" s="318" t="s">
        <v>127</v>
      </c>
      <c r="J21" s="318" t="s">
        <v>127</v>
      </c>
      <c r="K21" s="318" t="s">
        <v>142</v>
      </c>
      <c r="L21" s="318"/>
      <c r="M21" s="95"/>
      <c r="N21" s="95"/>
      <c r="O21" s="104"/>
      <c r="P21" s="95"/>
      <c r="Q21" s="158"/>
      <c r="R21" s="178"/>
    </row>
    <row r="22" spans="1:23" s="96" customFormat="1" ht="87" customHeight="1" x14ac:dyDescent="0.15">
      <c r="A22" s="495" t="s">
        <v>139</v>
      </c>
      <c r="B22" s="495"/>
      <c r="C22" s="495"/>
      <c r="D22" s="317"/>
      <c r="E22" s="137" t="s">
        <v>56</v>
      </c>
      <c r="F22" s="274" t="s">
        <v>235</v>
      </c>
      <c r="G22" s="139">
        <v>8</v>
      </c>
      <c r="H22" s="137" t="s">
        <v>102</v>
      </c>
      <c r="I22" s="137" t="s">
        <v>102</v>
      </c>
      <c r="J22" s="137" t="s">
        <v>102</v>
      </c>
      <c r="K22" s="137" t="s">
        <v>102</v>
      </c>
      <c r="L22" s="137"/>
      <c r="M22" s="95"/>
      <c r="N22" s="95"/>
      <c r="O22" s="104"/>
      <c r="P22" s="95"/>
      <c r="Q22" s="158"/>
      <c r="R22" s="178"/>
    </row>
    <row r="23" spans="1:23" s="256" customFormat="1" ht="60" customHeight="1" x14ac:dyDescent="0.15">
      <c r="A23" s="483" t="s">
        <v>80</v>
      </c>
      <c r="B23" s="484"/>
      <c r="C23" s="485"/>
      <c r="D23" s="139"/>
      <c r="E23" s="139" t="s">
        <v>56</v>
      </c>
      <c r="F23" s="274" t="s">
        <v>58</v>
      </c>
      <c r="G23" s="139">
        <v>1</v>
      </c>
      <c r="H23" s="259" t="s">
        <v>210</v>
      </c>
      <c r="I23" s="259" t="s">
        <v>209</v>
      </c>
      <c r="J23" s="260" t="s">
        <v>55</v>
      </c>
      <c r="K23" s="260" t="s">
        <v>145</v>
      </c>
      <c r="L23" s="260"/>
      <c r="M23" s="252"/>
      <c r="N23" s="252"/>
      <c r="O23" s="253"/>
      <c r="P23" s="254"/>
      <c r="Q23" s="254"/>
      <c r="R23" s="255"/>
    </row>
    <row r="24" spans="1:23" s="256" customFormat="1" ht="60" customHeight="1" x14ac:dyDescent="0.15">
      <c r="A24" s="483" t="s">
        <v>81</v>
      </c>
      <c r="B24" s="484"/>
      <c r="C24" s="485"/>
      <c r="D24" s="139"/>
      <c r="E24" s="139" t="s">
        <v>56</v>
      </c>
      <c r="F24" s="274" t="s">
        <v>59</v>
      </c>
      <c r="G24" s="139">
        <v>1</v>
      </c>
      <c r="H24" s="259" t="s">
        <v>210</v>
      </c>
      <c r="I24" s="259" t="s">
        <v>209</v>
      </c>
      <c r="J24" s="260" t="s">
        <v>55</v>
      </c>
      <c r="K24" s="260" t="s">
        <v>145</v>
      </c>
      <c r="L24" s="260"/>
      <c r="M24" s="252"/>
      <c r="N24" s="252"/>
      <c r="O24" s="253"/>
      <c r="P24" s="254"/>
      <c r="Q24" s="254"/>
      <c r="R24" s="255"/>
    </row>
    <row r="25" spans="1:23" s="2" customFormat="1" ht="24.75" customHeight="1" x14ac:dyDescent="0.15">
      <c r="A25" s="509" t="s">
        <v>63</v>
      </c>
      <c r="B25" s="476"/>
      <c r="C25" s="476"/>
      <c r="D25" s="476"/>
      <c r="E25" s="476"/>
      <c r="F25" s="476"/>
      <c r="G25" s="476"/>
      <c r="H25" s="476"/>
      <c r="I25" s="476"/>
      <c r="J25" s="476"/>
      <c r="K25" s="476"/>
      <c r="L25" s="476"/>
      <c r="M25" s="476"/>
      <c r="N25" s="476"/>
      <c r="O25" s="476"/>
      <c r="P25" s="476"/>
      <c r="Q25" s="476"/>
      <c r="R25" s="477"/>
      <c r="S25" s="16"/>
      <c r="T25" s="15"/>
      <c r="U25" s="15"/>
      <c r="V25" s="15"/>
      <c r="W25" s="15"/>
    </row>
    <row r="26" spans="1:23" s="2" customFormat="1" ht="105.75" customHeight="1" x14ac:dyDescent="0.15">
      <c r="A26" s="503" t="s">
        <v>60</v>
      </c>
      <c r="B26" s="497"/>
      <c r="C26" s="498"/>
      <c r="D26" s="152"/>
      <c r="E26" s="153" t="s">
        <v>144</v>
      </c>
      <c r="F26" s="134" t="s">
        <v>62</v>
      </c>
      <c r="G26" s="152">
        <v>1</v>
      </c>
      <c r="H26" s="137" t="s">
        <v>211</v>
      </c>
      <c r="I26" s="392" t="s">
        <v>239</v>
      </c>
      <c r="J26" s="392" t="s">
        <v>238</v>
      </c>
      <c r="K26" s="153"/>
      <c r="L26" s="153"/>
      <c r="M26" s="147"/>
      <c r="N26" s="147"/>
      <c r="O26" s="106"/>
      <c r="P26" s="105"/>
      <c r="Q26" s="105"/>
      <c r="R26" s="180"/>
      <c r="S26" s="16"/>
      <c r="T26" s="15"/>
      <c r="U26" s="15"/>
      <c r="V26" s="15"/>
      <c r="W26" s="15"/>
    </row>
    <row r="27" spans="1:23" s="2" customFormat="1" ht="105.75" customHeight="1" x14ac:dyDescent="0.15">
      <c r="A27" s="503" t="s">
        <v>88</v>
      </c>
      <c r="B27" s="497"/>
      <c r="C27" s="498"/>
      <c r="D27" s="152"/>
      <c r="E27" s="153" t="s">
        <v>144</v>
      </c>
      <c r="F27" s="134" t="s">
        <v>61</v>
      </c>
      <c r="G27" s="152">
        <v>1</v>
      </c>
      <c r="H27" s="137" t="s">
        <v>211</v>
      </c>
      <c r="I27" s="392" t="s">
        <v>239</v>
      </c>
      <c r="J27" s="392" t="s">
        <v>238</v>
      </c>
      <c r="K27" s="153"/>
      <c r="L27" s="153"/>
      <c r="M27" s="147"/>
      <c r="N27" s="147"/>
      <c r="O27" s="106"/>
      <c r="P27" s="105"/>
      <c r="Q27" s="105"/>
      <c r="R27" s="180"/>
      <c r="S27" s="16"/>
      <c r="T27" s="15"/>
      <c r="U27" s="15"/>
      <c r="V27" s="15"/>
      <c r="W27" s="15"/>
    </row>
    <row r="28" spans="1:23" s="2" customFormat="1" ht="105.75" customHeight="1" x14ac:dyDescent="0.15">
      <c r="A28" s="508" t="s">
        <v>86</v>
      </c>
      <c r="B28" s="497"/>
      <c r="C28" s="498"/>
      <c r="D28" s="152" t="s">
        <v>87</v>
      </c>
      <c r="E28" s="319" t="s">
        <v>128</v>
      </c>
      <c r="F28" s="134" t="s">
        <v>78</v>
      </c>
      <c r="G28" s="152">
        <v>1</v>
      </c>
      <c r="H28" s="153" t="s">
        <v>103</v>
      </c>
      <c r="I28" s="153" t="s">
        <v>103</v>
      </c>
      <c r="J28" s="153" t="s">
        <v>103</v>
      </c>
      <c r="K28" s="153" t="s">
        <v>103</v>
      </c>
      <c r="L28" s="153"/>
      <c r="M28" s="147"/>
      <c r="N28" s="147"/>
      <c r="O28" s="106"/>
      <c r="P28" s="105"/>
      <c r="Q28" s="105"/>
      <c r="R28" s="180"/>
      <c r="S28" s="16"/>
      <c r="T28" s="15"/>
      <c r="U28" s="15"/>
      <c r="V28" s="15"/>
      <c r="W28" s="15"/>
    </row>
    <row r="29" spans="1:23" s="2" customFormat="1" ht="19.5" x14ac:dyDescent="0.15">
      <c r="A29" s="509" t="s">
        <v>63</v>
      </c>
      <c r="B29" s="476"/>
      <c r="C29" s="476"/>
      <c r="D29" s="476"/>
      <c r="E29" s="476"/>
      <c r="F29" s="476"/>
      <c r="G29" s="476"/>
      <c r="H29" s="476"/>
      <c r="I29" s="476"/>
      <c r="J29" s="476"/>
      <c r="K29" s="476"/>
      <c r="L29" s="476"/>
      <c r="M29" s="476"/>
      <c r="N29" s="476"/>
      <c r="O29" s="476"/>
      <c r="P29" s="476"/>
      <c r="Q29" s="476"/>
      <c r="R29" s="477"/>
      <c r="S29" s="16"/>
      <c r="T29" s="15"/>
      <c r="U29" s="15"/>
      <c r="V29" s="15"/>
      <c r="W29" s="15"/>
    </row>
    <row r="30" spans="1:23" s="96" customFormat="1" ht="108.75" customHeight="1" x14ac:dyDescent="0.15">
      <c r="A30" s="489" t="s">
        <v>212</v>
      </c>
      <c r="B30" s="489"/>
      <c r="C30" s="489"/>
      <c r="D30" s="378" t="s">
        <v>213</v>
      </c>
      <c r="E30" s="343" t="s">
        <v>129</v>
      </c>
      <c r="F30" s="138" t="s">
        <v>66</v>
      </c>
      <c r="G30" s="139">
        <v>1</v>
      </c>
      <c r="H30" s="490" t="s">
        <v>67</v>
      </c>
      <c r="I30" s="491"/>
      <c r="J30" s="491"/>
      <c r="K30" s="492"/>
      <c r="L30" s="311"/>
      <c r="M30" s="147"/>
      <c r="N30" s="147"/>
      <c r="O30" s="106"/>
      <c r="P30" s="105"/>
      <c r="Q30" s="105"/>
      <c r="R30" s="180"/>
    </row>
    <row r="31" spans="1:23" s="96" customFormat="1" ht="108.75" customHeight="1" x14ac:dyDescent="0.15">
      <c r="A31" s="496" t="s">
        <v>168</v>
      </c>
      <c r="B31" s="497"/>
      <c r="C31" s="498"/>
      <c r="D31" s="359" t="s">
        <v>169</v>
      </c>
      <c r="E31" s="343" t="s">
        <v>129</v>
      </c>
      <c r="F31" s="138" t="s">
        <v>66</v>
      </c>
      <c r="G31" s="139">
        <v>1</v>
      </c>
      <c r="H31" s="490" t="s">
        <v>103</v>
      </c>
      <c r="I31" s="491"/>
      <c r="J31" s="491"/>
      <c r="K31" s="492"/>
      <c r="L31" s="311"/>
      <c r="M31" s="147"/>
      <c r="N31" s="147"/>
      <c r="O31" s="106"/>
      <c r="P31" s="105"/>
      <c r="Q31" s="105"/>
      <c r="R31" s="180"/>
    </row>
    <row r="32" spans="1:23" s="96" customFormat="1" ht="77.25" customHeight="1" x14ac:dyDescent="0.15">
      <c r="A32" s="499" t="s">
        <v>70</v>
      </c>
      <c r="B32" s="500"/>
      <c r="C32" s="501"/>
      <c r="D32" s="152" t="s">
        <v>69</v>
      </c>
      <c r="E32" s="137" t="s">
        <v>129</v>
      </c>
      <c r="F32" s="134" t="s">
        <v>73</v>
      </c>
      <c r="G32" s="152">
        <v>1</v>
      </c>
      <c r="H32" s="490" t="s">
        <v>74</v>
      </c>
      <c r="I32" s="491"/>
      <c r="J32" s="491"/>
      <c r="K32" s="492"/>
      <c r="L32" s="311"/>
      <c r="M32" s="147"/>
      <c r="N32" s="147"/>
      <c r="O32" s="106"/>
      <c r="P32" s="105"/>
      <c r="Q32" s="105"/>
      <c r="R32" s="180"/>
    </row>
    <row r="33" spans="1:23" s="2" customFormat="1" ht="19.5" x14ac:dyDescent="0.15">
      <c r="A33" s="509" t="s">
        <v>47</v>
      </c>
      <c r="B33" s="476"/>
      <c r="C33" s="476"/>
      <c r="D33" s="476"/>
      <c r="E33" s="476"/>
      <c r="F33" s="476"/>
      <c r="G33" s="476"/>
      <c r="H33" s="476"/>
      <c r="I33" s="476"/>
      <c r="J33" s="476"/>
      <c r="K33" s="476"/>
      <c r="L33" s="476"/>
      <c r="M33" s="476"/>
      <c r="N33" s="476"/>
      <c r="O33" s="476"/>
      <c r="P33" s="476"/>
      <c r="Q33" s="476"/>
      <c r="R33" s="477"/>
      <c r="S33" s="16"/>
      <c r="T33" s="15"/>
      <c r="U33" s="15"/>
      <c r="V33" s="15"/>
      <c r="W33" s="15"/>
    </row>
    <row r="34" spans="1:23" s="96" customFormat="1" ht="213" customHeight="1" x14ac:dyDescent="0.15">
      <c r="A34" s="486" t="s">
        <v>68</v>
      </c>
      <c r="B34" s="487"/>
      <c r="C34" s="488"/>
      <c r="D34" s="396" t="s">
        <v>250</v>
      </c>
      <c r="E34" s="153" t="s">
        <v>128</v>
      </c>
      <c r="F34" s="242" t="s">
        <v>147</v>
      </c>
      <c r="G34" s="152">
        <v>1</v>
      </c>
      <c r="H34" s="490" t="s">
        <v>103</v>
      </c>
      <c r="I34" s="491"/>
      <c r="J34" s="491"/>
      <c r="K34" s="492"/>
      <c r="L34" s="311"/>
      <c r="M34" s="147"/>
      <c r="N34" s="147"/>
      <c r="O34" s="106"/>
      <c r="P34" s="105"/>
      <c r="Q34" s="105"/>
      <c r="R34" s="180"/>
    </row>
    <row r="35" spans="1:23" s="96" customFormat="1" ht="188.25" customHeight="1" x14ac:dyDescent="0.15">
      <c r="A35" s="502" t="s">
        <v>130</v>
      </c>
      <c r="B35" s="493"/>
      <c r="C35" s="494"/>
      <c r="D35" s="397" t="s">
        <v>251</v>
      </c>
      <c r="E35" s="319" t="s">
        <v>128</v>
      </c>
      <c r="F35" s="242" t="s">
        <v>146</v>
      </c>
      <c r="G35" s="152">
        <v>1</v>
      </c>
      <c r="H35" s="505" t="s">
        <v>103</v>
      </c>
      <c r="I35" s="506"/>
      <c r="J35" s="506"/>
      <c r="K35" s="507"/>
      <c r="L35" s="312"/>
      <c r="M35" s="147"/>
      <c r="N35" s="147"/>
      <c r="O35" s="106"/>
      <c r="P35" s="105"/>
      <c r="Q35" s="105"/>
      <c r="R35" s="180"/>
    </row>
    <row r="36" spans="1:23" s="96" customFormat="1" ht="188.25" customHeight="1" x14ac:dyDescent="0.15">
      <c r="A36" s="493" t="s">
        <v>197</v>
      </c>
      <c r="B36" s="493"/>
      <c r="C36" s="494"/>
      <c r="D36" s="320" t="s">
        <v>198</v>
      </c>
      <c r="E36" s="373" t="s">
        <v>128</v>
      </c>
      <c r="F36" s="242"/>
      <c r="G36" s="152">
        <v>1</v>
      </c>
      <c r="H36" s="505" t="s">
        <v>103</v>
      </c>
      <c r="I36" s="506"/>
      <c r="J36" s="506"/>
      <c r="K36" s="506"/>
      <c r="L36" s="312"/>
      <c r="M36" s="147"/>
      <c r="N36" s="147"/>
      <c r="O36" s="106"/>
      <c r="P36" s="105"/>
      <c r="Q36" s="105"/>
      <c r="R36" s="180"/>
    </row>
    <row r="37" spans="1:23" s="96" customFormat="1" ht="87" customHeight="1" x14ac:dyDescent="0.15">
      <c r="A37" s="504" t="s">
        <v>71</v>
      </c>
      <c r="B37" s="500"/>
      <c r="C37" s="501"/>
      <c r="D37" s="152"/>
      <c r="E37" s="153" t="s">
        <v>56</v>
      </c>
      <c r="F37" s="136"/>
      <c r="G37" s="152">
        <v>2</v>
      </c>
      <c r="H37" s="490" t="s">
        <v>103</v>
      </c>
      <c r="I37" s="491"/>
      <c r="J37" s="491"/>
      <c r="K37" s="492"/>
      <c r="L37" s="311"/>
      <c r="M37" s="147"/>
      <c r="N37" s="147" t="s">
        <v>48</v>
      </c>
      <c r="O37" s="106"/>
      <c r="P37" s="105"/>
      <c r="Q37" s="105"/>
      <c r="R37" s="180"/>
    </row>
    <row r="38" spans="1:23" s="96" customFormat="1" ht="93" customHeight="1" x14ac:dyDescent="0.15">
      <c r="A38" s="499" t="s">
        <v>131</v>
      </c>
      <c r="B38" s="500"/>
      <c r="C38" s="501"/>
      <c r="D38" s="152"/>
      <c r="E38" s="153" t="s">
        <v>56</v>
      </c>
      <c r="F38" s="136"/>
      <c r="G38" s="152">
        <v>1</v>
      </c>
      <c r="M38" s="147"/>
      <c r="N38" s="147"/>
      <c r="O38" s="106"/>
      <c r="P38" s="105"/>
      <c r="Q38" s="105"/>
      <c r="R38" s="180"/>
    </row>
    <row r="39" spans="1:23" s="96" customFormat="1" ht="99.75" customHeight="1" x14ac:dyDescent="0.15">
      <c r="A39" s="504" t="s">
        <v>72</v>
      </c>
      <c r="B39" s="500"/>
      <c r="C39" s="501"/>
      <c r="D39" s="152"/>
      <c r="E39" s="153" t="s">
        <v>56</v>
      </c>
      <c r="F39" s="136" t="s">
        <v>83</v>
      </c>
      <c r="G39" s="152">
        <v>1</v>
      </c>
      <c r="H39" s="490" t="s">
        <v>103</v>
      </c>
      <c r="I39" s="491"/>
      <c r="J39" s="491"/>
      <c r="K39" s="492"/>
      <c r="L39" s="311"/>
      <c r="M39" s="147"/>
      <c r="N39" s="147"/>
      <c r="O39" s="106"/>
      <c r="P39" s="105"/>
      <c r="Q39" s="105"/>
      <c r="R39" s="180"/>
    </row>
    <row r="40" spans="1:23" s="96" customFormat="1" ht="75" customHeight="1" thickBot="1" x14ac:dyDescent="0.2">
      <c r="A40" s="181"/>
      <c r="B40" s="182"/>
      <c r="C40" s="183"/>
      <c r="D40" s="101"/>
      <c r="E40" s="184" t="s">
        <v>56</v>
      </c>
      <c r="F40" s="185" t="s">
        <v>82</v>
      </c>
      <c r="G40" s="101">
        <v>1</v>
      </c>
      <c r="H40" s="516" t="s">
        <v>103</v>
      </c>
      <c r="I40" s="517"/>
      <c r="J40" s="517"/>
      <c r="K40" s="518"/>
      <c r="L40" s="313"/>
      <c r="M40" s="102"/>
      <c r="N40" s="102"/>
      <c r="O40" s="186"/>
      <c r="P40" s="187"/>
      <c r="Q40" s="187"/>
      <c r="R40" s="188"/>
    </row>
    <row r="41" spans="1:23" s="10" customFormat="1" ht="15.75" x14ac:dyDescent="0.25">
      <c r="H41" s="19"/>
      <c r="I41" s="19"/>
      <c r="J41" s="19"/>
      <c r="K41" s="19"/>
      <c r="L41" s="19"/>
    </row>
    <row r="42" spans="1:23" s="2" customFormat="1" ht="15.75" x14ac:dyDescent="0.25">
      <c r="H42" s="23"/>
      <c r="I42" s="23"/>
      <c r="J42" s="23"/>
      <c r="K42" s="23"/>
      <c r="L42" s="23"/>
    </row>
    <row r="43" spans="1:23" s="1" customFormat="1" x14ac:dyDescent="0.15">
      <c r="H43" s="22"/>
      <c r="I43" s="22"/>
      <c r="J43" s="22"/>
      <c r="K43" s="22"/>
      <c r="L43" s="22"/>
    </row>
    <row r="44" spans="1:23" s="1" customFormat="1" x14ac:dyDescent="0.15">
      <c r="H44" s="22"/>
      <c r="I44" s="22"/>
      <c r="J44" s="22"/>
      <c r="K44" s="22"/>
      <c r="L44" s="22"/>
    </row>
  </sheetData>
  <mergeCells count="51">
    <mergeCell ref="C1:K1"/>
    <mergeCell ref="A25:R25"/>
    <mergeCell ref="A19:C19"/>
    <mergeCell ref="F6:G6"/>
    <mergeCell ref="D2:J2"/>
    <mergeCell ref="H40:K40"/>
    <mergeCell ref="H39:K39"/>
    <mergeCell ref="A39:C39"/>
    <mergeCell ref="A33:R33"/>
    <mergeCell ref="H34:K34"/>
    <mergeCell ref="A38:C38"/>
    <mergeCell ref="A26:C26"/>
    <mergeCell ref="A27:C27"/>
    <mergeCell ref="A20:C20"/>
    <mergeCell ref="A37:C37"/>
    <mergeCell ref="H37:K37"/>
    <mergeCell ref="H35:K35"/>
    <mergeCell ref="A28:C28"/>
    <mergeCell ref="A29:R29"/>
    <mergeCell ref="H36:K36"/>
    <mergeCell ref="A34:C34"/>
    <mergeCell ref="A30:C30"/>
    <mergeCell ref="H31:K31"/>
    <mergeCell ref="H30:K30"/>
    <mergeCell ref="A36:C36"/>
    <mergeCell ref="A22:C22"/>
    <mergeCell ref="A31:C31"/>
    <mergeCell ref="A32:C32"/>
    <mergeCell ref="H32:K32"/>
    <mergeCell ref="A35:C35"/>
    <mergeCell ref="A24:C24"/>
    <mergeCell ref="A6:D6"/>
    <mergeCell ref="A8:D8"/>
    <mergeCell ref="A11:D11"/>
    <mergeCell ref="A12:D12"/>
    <mergeCell ref="A9:D9"/>
    <mergeCell ref="A13:D13"/>
    <mergeCell ref="A21:C21"/>
    <mergeCell ref="A14:D14"/>
    <mergeCell ref="A15:D15"/>
    <mergeCell ref="A18:C18"/>
    <mergeCell ref="F8:G8"/>
    <mergeCell ref="A23:C23"/>
    <mergeCell ref="F14:G14"/>
    <mergeCell ref="F15:G15"/>
    <mergeCell ref="F11:G11"/>
    <mergeCell ref="V17:W17"/>
    <mergeCell ref="F12:G12"/>
    <mergeCell ref="A7:D7"/>
    <mergeCell ref="A10:D10"/>
    <mergeCell ref="A16:R16"/>
  </mergeCells>
  <phoneticPr fontId="21" type="noConversion"/>
  <printOptions horizontalCentered="1"/>
  <pageMargins left="0.23622047244094491" right="0.23622047244094491" top="0.39370078740157483" bottom="0.19685039370078741" header="0.31496062992125984" footer="0.11811023622047245"/>
  <pageSetup paperSize="9" scale="57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8"/>
  <sheetViews>
    <sheetView showGridLines="0" view="pageBreakPreview" topLeftCell="B1" zoomScale="80" zoomScaleNormal="85" zoomScaleSheetLayoutView="80" workbookViewId="0">
      <selection activeCell="H6" sqref="H6:L6"/>
    </sheetView>
  </sheetViews>
  <sheetFormatPr defaultColWidth="12" defaultRowHeight="11.25" x14ac:dyDescent="0.1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2"/>
      <c r="B1" s="29"/>
      <c r="C1" s="29"/>
      <c r="D1" s="28"/>
      <c r="E1" s="87" t="s">
        <v>16</v>
      </c>
      <c r="F1" s="29"/>
      <c r="G1" s="29"/>
      <c r="H1" s="29"/>
      <c r="I1" s="29"/>
      <c r="J1" s="31" t="str">
        <f>'TECHNICAL SHEET GARMENT'!J1</f>
        <v>WINTER 2018/19</v>
      </c>
      <c r="K1" s="29"/>
      <c r="L1" s="30"/>
    </row>
    <row r="2" spans="1:12" s="4" customFormat="1" ht="19.5" x14ac:dyDescent="0.15">
      <c r="A2" s="135" t="str">
        <f>'TECHNICAL SHEET GARMENT'!A2</f>
        <v>LFV11441</v>
      </c>
      <c r="B2" s="89"/>
      <c r="C2" s="89"/>
      <c r="D2" s="90" t="str">
        <f>'TECHNICAL SHEET GARMENT'!C2</f>
        <v>CONEY WARM PARKA</v>
      </c>
      <c r="E2" s="89"/>
      <c r="F2" s="89"/>
      <c r="G2" s="89"/>
      <c r="H2" s="89"/>
      <c r="I2" s="89"/>
      <c r="J2" s="89" t="s">
        <v>3</v>
      </c>
      <c r="K2" s="91" t="str">
        <f>'TECHNICAL SHEET GARMENT'!K2</f>
        <v>V1</v>
      </c>
      <c r="L2" s="92"/>
    </row>
    <row r="3" spans="1:12" s="3" customFormat="1" ht="16.5" x14ac:dyDescent="0.15">
      <c r="A3" s="132" t="s">
        <v>1</v>
      </c>
      <c r="B3" s="67"/>
      <c r="C3" s="68" t="str">
        <f>'TECHNICAL SHEET GARMENT'!C3</f>
        <v>06302 / LIBOLON</v>
      </c>
      <c r="D3" s="67"/>
      <c r="E3" s="67"/>
      <c r="F3" s="67"/>
      <c r="G3" s="67"/>
      <c r="H3" s="67"/>
      <c r="I3" s="67"/>
      <c r="J3" s="67" t="s">
        <v>15</v>
      </c>
      <c r="K3" s="67"/>
      <c r="L3" s="113" t="str">
        <f>'TECHNICAL SHEET GARMENT'!L3</f>
        <v>Marjorie</v>
      </c>
    </row>
    <row r="4" spans="1:12" s="3" customFormat="1" ht="17.25" thickBot="1" x14ac:dyDescent="0.2">
      <c r="A4" s="133" t="s">
        <v>2</v>
      </c>
      <c r="B4" s="52">
        <f ca="1">'TECHNICAL SHEET GARMENT'!B4</f>
        <v>43833</v>
      </c>
      <c r="C4" s="70"/>
      <c r="D4" s="70"/>
      <c r="E4" s="70"/>
      <c r="F4" s="70"/>
      <c r="G4" s="70"/>
      <c r="H4" s="70"/>
      <c r="I4" s="70"/>
      <c r="J4" s="93" t="str">
        <f>'TECHNICAL SHEET GARMENT'!J4</f>
        <v xml:space="preserve">SUPPLIER : </v>
      </c>
      <c r="K4" s="70"/>
      <c r="L4" s="316" t="str">
        <f>'TECHNICAL SHEET GARMENT'!L4</f>
        <v>PRIMA CHANNEL</v>
      </c>
    </row>
    <row r="5" spans="1:12" s="3" customFormat="1" ht="20.25" thickBot="1" x14ac:dyDescent="0.2">
      <c r="A5" s="189" t="s">
        <v>14</v>
      </c>
      <c r="B5" s="168"/>
      <c r="C5" s="169"/>
      <c r="D5" s="169"/>
      <c r="E5" s="169"/>
      <c r="F5" s="86"/>
      <c r="G5" s="86"/>
      <c r="H5" s="190"/>
      <c r="I5" s="191" t="s">
        <v>7</v>
      </c>
      <c r="J5" s="192"/>
      <c r="K5" s="193"/>
      <c r="L5" s="194"/>
    </row>
    <row r="6" spans="1:12" s="1" customFormat="1" ht="198.75" customHeight="1" thickBot="1" x14ac:dyDescent="0.2">
      <c r="A6" s="519" t="s">
        <v>60</v>
      </c>
      <c r="B6" s="520"/>
      <c r="C6" s="520"/>
      <c r="D6" s="520"/>
      <c r="E6" s="520"/>
      <c r="F6" s="520"/>
      <c r="G6" s="521"/>
      <c r="H6" s="525" t="s">
        <v>76</v>
      </c>
      <c r="I6" s="526"/>
      <c r="J6" s="526"/>
      <c r="K6" s="526"/>
      <c r="L6" s="527"/>
    </row>
    <row r="7" spans="1:12" s="1" customFormat="1" ht="237" customHeight="1" thickBot="1" x14ac:dyDescent="0.2">
      <c r="A7" s="519" t="s">
        <v>88</v>
      </c>
      <c r="B7" s="520"/>
      <c r="C7" s="520"/>
      <c r="D7" s="520"/>
      <c r="E7" s="520"/>
      <c r="F7" s="520"/>
      <c r="G7" s="521"/>
      <c r="H7" s="522" t="s">
        <v>75</v>
      </c>
      <c r="I7" s="523"/>
      <c r="J7" s="523"/>
      <c r="K7" s="523"/>
      <c r="L7" s="524"/>
    </row>
    <row r="8" spans="1:12" s="1" customFormat="1" ht="165" customHeight="1" thickBot="1" x14ac:dyDescent="0.2">
      <c r="A8" s="528" t="s">
        <v>121</v>
      </c>
      <c r="B8" s="529"/>
      <c r="C8" s="529"/>
      <c r="D8" s="529"/>
      <c r="E8" s="529"/>
      <c r="F8" s="529"/>
      <c r="G8" s="530"/>
      <c r="H8" s="531" t="s">
        <v>122</v>
      </c>
      <c r="I8" s="532"/>
      <c r="J8" s="532"/>
      <c r="K8" s="532"/>
      <c r="L8" s="533"/>
    </row>
  </sheetData>
  <mergeCells count="6">
    <mergeCell ref="A7:G7"/>
    <mergeCell ref="H7:L7"/>
    <mergeCell ref="A6:G6"/>
    <mergeCell ref="H6:L6"/>
    <mergeCell ref="A8:G8"/>
    <mergeCell ref="H8:L8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6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38"/>
  <sheetViews>
    <sheetView showGridLines="0" view="pageBreakPreview" topLeftCell="G10" zoomScale="80" zoomScaleNormal="85" zoomScaleSheetLayoutView="80" workbookViewId="0">
      <selection activeCell="J11" sqref="J11"/>
    </sheetView>
  </sheetViews>
  <sheetFormatPr defaultColWidth="12" defaultRowHeight="11.25" x14ac:dyDescent="0.15"/>
  <cols>
    <col min="1" max="1" width="5" style="107" customWidth="1"/>
    <col min="2" max="2" width="17.83203125" style="107" customWidth="1"/>
    <col min="3" max="3" width="32" style="107" customWidth="1"/>
    <col min="4" max="4" width="12" style="107"/>
    <col min="5" max="5" width="19.33203125" style="107" customWidth="1"/>
    <col min="6" max="6" width="63.5" style="107" bestFit="1" customWidth="1"/>
    <col min="7" max="7" width="21" style="107" customWidth="1"/>
    <col min="8" max="13" width="15.83203125" style="107" customWidth="1"/>
    <col min="14" max="14" width="15.83203125" style="148" customWidth="1"/>
    <col min="15" max="15" width="13.1640625" style="107" customWidth="1"/>
    <col min="16" max="17" width="12.6640625" style="107" customWidth="1"/>
    <col min="18" max="16384" width="12" style="107"/>
  </cols>
  <sheetData>
    <row r="1" spans="1:17" s="110" customFormat="1" ht="42.75" customHeight="1" x14ac:dyDescent="0.15">
      <c r="A1" s="291"/>
      <c r="B1" s="292"/>
      <c r="C1" s="292"/>
      <c r="D1" s="537" t="s">
        <v>32</v>
      </c>
      <c r="E1" s="537"/>
      <c r="F1" s="537"/>
      <c r="G1" s="537"/>
      <c r="H1" s="537"/>
      <c r="I1" s="537"/>
      <c r="J1" s="537"/>
      <c r="K1" s="537"/>
      <c r="L1" s="538" t="str">
        <f>'TECHNICAL SHEET GARMENT'!J1</f>
        <v>WINTER 2018/19</v>
      </c>
      <c r="M1" s="538"/>
      <c r="N1" s="538"/>
      <c r="O1" s="539"/>
    </row>
    <row r="2" spans="1:17" s="4" customFormat="1" ht="21.75" customHeight="1" x14ac:dyDescent="0.15">
      <c r="A2" s="71"/>
      <c r="B2" s="65" t="str">
        <f>'TECHNICAL SHEET GARMENT'!A2</f>
        <v>LFV11441</v>
      </c>
      <c r="C2" s="64"/>
      <c r="D2" s="64"/>
      <c r="E2" s="293" t="str">
        <f>'TECHNICAL SHEET GARMENT'!C2</f>
        <v>CONEY WARM PARKA</v>
      </c>
      <c r="F2" s="64"/>
      <c r="G2" s="64"/>
      <c r="H2" s="64"/>
      <c r="I2" s="64"/>
      <c r="J2" s="64"/>
      <c r="K2" s="64"/>
      <c r="L2" s="64" t="s">
        <v>3</v>
      </c>
      <c r="M2" s="64"/>
      <c r="N2" s="294" t="str">
        <f>'TECHNICAL SHEET GARMENT'!K2</f>
        <v>V1</v>
      </c>
      <c r="O2" s="308"/>
    </row>
    <row r="3" spans="1:17" s="3" customFormat="1" ht="21.75" customHeight="1" x14ac:dyDescent="0.15">
      <c r="A3" s="73"/>
      <c r="B3" s="159" t="s">
        <v>1</v>
      </c>
      <c r="C3" s="67"/>
      <c r="D3" s="68" t="str">
        <f>'TECHNICAL SHEET GARMENT'!C3</f>
        <v>06302 / LIBOLON</v>
      </c>
      <c r="E3" s="67"/>
      <c r="F3" s="67"/>
      <c r="G3" s="67"/>
      <c r="H3" s="67"/>
      <c r="I3" s="67"/>
      <c r="J3" s="67"/>
      <c r="K3" s="67"/>
      <c r="L3" s="67" t="s">
        <v>15</v>
      </c>
      <c r="M3" s="74"/>
      <c r="N3" s="286" t="str">
        <f>'TECHNICAL SHEET GARMENT'!L3</f>
        <v>Marjorie</v>
      </c>
      <c r="O3" s="287"/>
    </row>
    <row r="4" spans="1:17" s="3" customFormat="1" ht="21.75" customHeight="1" x14ac:dyDescent="0.15">
      <c r="A4" s="73"/>
      <c r="B4" s="296" t="s">
        <v>115</v>
      </c>
      <c r="C4" s="297">
        <f ca="1">'TECHNICAL SHEET GARMENT'!B4</f>
        <v>43833</v>
      </c>
      <c r="D4" s="67"/>
      <c r="E4" s="67"/>
      <c r="F4" s="67"/>
      <c r="G4" s="67"/>
      <c r="H4" s="67"/>
      <c r="I4" s="67"/>
      <c r="J4" s="67"/>
      <c r="K4" s="67"/>
      <c r="L4" s="298" t="str">
        <f>'TECHNICAL SHEET GARMENT'!J4</f>
        <v xml:space="preserve">SUPPLIER : </v>
      </c>
      <c r="M4" s="74"/>
      <c r="N4" s="286" t="str">
        <f>'TECHNICAL SHEET GARMENT'!L4</f>
        <v>PRIMA CHANNEL</v>
      </c>
      <c r="O4" s="287"/>
    </row>
    <row r="5" spans="1:17" s="110" customFormat="1" ht="16.5" x14ac:dyDescent="0.15">
      <c r="A5" s="117"/>
      <c r="B5" s="11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0"/>
    </row>
    <row r="6" spans="1:17" ht="17.25" thickBot="1" x14ac:dyDescent="0.3">
      <c r="A6" s="150"/>
      <c r="B6" s="26" t="s">
        <v>18</v>
      </c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51"/>
      <c r="P6" s="108"/>
      <c r="Q6" s="108"/>
    </row>
    <row r="7" spans="1:17" ht="19.5" thickBot="1" x14ac:dyDescent="0.2">
      <c r="A7" s="150"/>
      <c r="B7" s="534" t="s">
        <v>14</v>
      </c>
      <c r="C7" s="535"/>
      <c r="D7" s="535"/>
      <c r="E7" s="535"/>
      <c r="F7" s="535"/>
      <c r="G7" s="536"/>
      <c r="H7" s="540"/>
      <c r="I7" s="541"/>
      <c r="J7" s="541"/>
      <c r="K7" s="541"/>
      <c r="L7" s="541"/>
      <c r="M7" s="541"/>
      <c r="N7" s="541"/>
      <c r="O7" s="542"/>
    </row>
    <row r="8" spans="1:17" ht="21" x14ac:dyDescent="0.15">
      <c r="A8" s="150"/>
      <c r="B8" s="277" t="s">
        <v>26</v>
      </c>
      <c r="C8" s="278"/>
      <c r="D8" s="278"/>
      <c r="E8" s="278"/>
      <c r="F8" s="278"/>
      <c r="G8" s="279" t="s">
        <v>19</v>
      </c>
      <c r="H8" s="433" t="s">
        <v>159</v>
      </c>
      <c r="I8" s="433" t="s">
        <v>9</v>
      </c>
      <c r="J8" s="433" t="s">
        <v>10</v>
      </c>
      <c r="K8" s="434" t="s">
        <v>11</v>
      </c>
      <c r="L8" s="328" t="s">
        <v>12</v>
      </c>
      <c r="M8" s="435" t="s">
        <v>13</v>
      </c>
      <c r="N8" s="436" t="s">
        <v>24</v>
      </c>
      <c r="O8" s="437" t="s">
        <v>50</v>
      </c>
    </row>
    <row r="9" spans="1:17" ht="26.25" x14ac:dyDescent="0.15">
      <c r="A9" s="150"/>
      <c r="B9" s="207" t="s">
        <v>33</v>
      </c>
      <c r="C9" s="208" t="s">
        <v>160</v>
      </c>
      <c r="D9" s="209"/>
      <c r="E9" s="210"/>
      <c r="F9" s="421" t="s">
        <v>277</v>
      </c>
      <c r="G9" s="211" t="s">
        <v>22</v>
      </c>
      <c r="H9" s="438">
        <f>K9-5.4</f>
        <v>36.6</v>
      </c>
      <c r="I9" s="438">
        <f>K9-3.6</f>
        <v>38.4</v>
      </c>
      <c r="J9" s="439">
        <f>K9-1.8</f>
        <v>40.200000000000003</v>
      </c>
      <c r="K9" s="409">
        <v>42</v>
      </c>
      <c r="L9" s="439">
        <f>K9+1.8</f>
        <v>43.8</v>
      </c>
      <c r="M9" s="439">
        <f>K9+3.6</f>
        <v>45.6</v>
      </c>
      <c r="N9" s="439">
        <f>K9+5.4</f>
        <v>47.4</v>
      </c>
      <c r="O9" s="440">
        <f>K9+7.2</f>
        <v>49.2</v>
      </c>
    </row>
    <row r="10" spans="1:17" ht="26.25" x14ac:dyDescent="0.15">
      <c r="A10" s="150"/>
      <c r="B10" s="215" t="s">
        <v>34</v>
      </c>
      <c r="C10" s="216" t="s">
        <v>20</v>
      </c>
      <c r="D10" s="217"/>
      <c r="E10" s="218"/>
      <c r="F10" s="422" t="s">
        <v>278</v>
      </c>
      <c r="G10" s="219" t="s">
        <v>21</v>
      </c>
      <c r="H10" s="441">
        <f>K10-9</f>
        <v>50</v>
      </c>
      <c r="I10" s="441">
        <f>SUM(K10-6)</f>
        <v>53</v>
      </c>
      <c r="J10" s="442">
        <f>SUM(K10-3)</f>
        <v>56</v>
      </c>
      <c r="K10" s="409">
        <v>59</v>
      </c>
      <c r="L10" s="442">
        <f>SUM(K10+3)</f>
        <v>62</v>
      </c>
      <c r="M10" s="439">
        <f>SUM(K10+6)</f>
        <v>65</v>
      </c>
      <c r="N10" s="439">
        <f>K10+9</f>
        <v>68</v>
      </c>
      <c r="O10" s="440">
        <f>K10+12</f>
        <v>71</v>
      </c>
    </row>
    <row r="11" spans="1:17" ht="26.25" x14ac:dyDescent="0.15">
      <c r="A11" s="150"/>
      <c r="B11" s="215" t="s">
        <v>35</v>
      </c>
      <c r="C11" s="216" t="s">
        <v>161</v>
      </c>
      <c r="D11" s="217"/>
      <c r="E11" s="218"/>
      <c r="F11" s="422" t="s">
        <v>279</v>
      </c>
      <c r="G11" s="219" t="s">
        <v>21</v>
      </c>
      <c r="H11" s="441">
        <f>K11-9</f>
        <v>48</v>
      </c>
      <c r="I11" s="441">
        <f>SUM(K11-6)</f>
        <v>51</v>
      </c>
      <c r="J11" s="442">
        <f>SUM(K11-3)</f>
        <v>54</v>
      </c>
      <c r="K11" s="409">
        <v>57</v>
      </c>
      <c r="L11" s="442">
        <f>SUM(K11+3)</f>
        <v>60</v>
      </c>
      <c r="M11" s="439">
        <f>SUM(K11+6)</f>
        <v>63</v>
      </c>
      <c r="N11" s="439">
        <f>K11+9</f>
        <v>66</v>
      </c>
      <c r="O11" s="440">
        <f>K11+12</f>
        <v>69</v>
      </c>
    </row>
    <row r="12" spans="1:17" ht="26.25" x14ac:dyDescent="0.15">
      <c r="A12" s="150"/>
      <c r="B12" s="215" t="s">
        <v>36</v>
      </c>
      <c r="C12" s="216" t="s">
        <v>162</v>
      </c>
      <c r="D12" s="217"/>
      <c r="E12" s="218"/>
      <c r="F12" s="422" t="s">
        <v>280</v>
      </c>
      <c r="G12" s="219" t="s">
        <v>21</v>
      </c>
      <c r="H12" s="441">
        <f>K12-9</f>
        <v>48</v>
      </c>
      <c r="I12" s="441">
        <f>SUM(K12-6)</f>
        <v>51</v>
      </c>
      <c r="J12" s="442">
        <f>SUM(K12-3)</f>
        <v>54</v>
      </c>
      <c r="K12" s="409">
        <v>57</v>
      </c>
      <c r="L12" s="442">
        <f>SUM(K12+3)</f>
        <v>60</v>
      </c>
      <c r="M12" s="439">
        <f>SUM(K12+6)</f>
        <v>63</v>
      </c>
      <c r="N12" s="439">
        <f>K12+9</f>
        <v>66</v>
      </c>
      <c r="O12" s="440">
        <f>K12+12</f>
        <v>69</v>
      </c>
    </row>
    <row r="13" spans="1:17" ht="26.25" x14ac:dyDescent="0.15">
      <c r="A13" s="150"/>
      <c r="B13" s="220" t="s">
        <v>89</v>
      </c>
      <c r="C13" s="329" t="s">
        <v>90</v>
      </c>
      <c r="D13" s="280"/>
      <c r="E13" s="281"/>
      <c r="F13" s="423" t="s">
        <v>281</v>
      </c>
      <c r="G13" s="211" t="s">
        <v>21</v>
      </c>
      <c r="H13" s="438">
        <f>K13-4</f>
        <v>76</v>
      </c>
      <c r="I13" s="438">
        <f>SUM(K13-2)</f>
        <v>78</v>
      </c>
      <c r="J13" s="439">
        <f>SUM(K13)</f>
        <v>80</v>
      </c>
      <c r="K13" s="409">
        <v>80</v>
      </c>
      <c r="L13" s="439">
        <f>SUM(K13)</f>
        <v>80</v>
      </c>
      <c r="M13" s="439">
        <f>SUM(K13+2)</f>
        <v>82</v>
      </c>
      <c r="N13" s="439">
        <f>K13+4</f>
        <v>84</v>
      </c>
      <c r="O13" s="440">
        <f>K13+6</f>
        <v>86</v>
      </c>
    </row>
    <row r="14" spans="1:17" ht="26.25" x14ac:dyDescent="0.15">
      <c r="A14" s="150"/>
      <c r="B14" s="283" t="s">
        <v>84</v>
      </c>
      <c r="C14" s="284" t="s">
        <v>85</v>
      </c>
      <c r="D14" s="281"/>
      <c r="E14" s="281"/>
      <c r="F14" s="423" t="s">
        <v>283</v>
      </c>
      <c r="G14" s="211" t="s">
        <v>92</v>
      </c>
      <c r="H14" s="438">
        <f>K14-2.25</f>
        <v>10.75</v>
      </c>
      <c r="I14" s="438">
        <f>SUM(K14-1.5)</f>
        <v>11.5</v>
      </c>
      <c r="J14" s="439">
        <f>SUM(K14-0.75)</f>
        <v>12.25</v>
      </c>
      <c r="K14" s="409">
        <v>13</v>
      </c>
      <c r="L14" s="439">
        <f>SUM(K14+0.75)</f>
        <v>13.75</v>
      </c>
      <c r="M14" s="439">
        <f>SUM(K14+1.5)</f>
        <v>14.5</v>
      </c>
      <c r="N14" s="439">
        <f>K14+2.25</f>
        <v>15.25</v>
      </c>
      <c r="O14" s="440">
        <f>K14+3</f>
        <v>16</v>
      </c>
    </row>
    <row r="15" spans="1:17" ht="26.25" x14ac:dyDescent="0.15">
      <c r="A15" s="150"/>
      <c r="B15" s="302" t="s">
        <v>93</v>
      </c>
      <c r="C15" s="303" t="s">
        <v>163</v>
      </c>
      <c r="D15" s="304"/>
      <c r="E15" s="304"/>
      <c r="F15" s="424" t="s">
        <v>284</v>
      </c>
      <c r="G15" s="305" t="s">
        <v>92</v>
      </c>
      <c r="H15" s="438">
        <f>K15-2.25</f>
        <v>22.75</v>
      </c>
      <c r="I15" s="443">
        <f>SUM(K15-1.5)</f>
        <v>23.5</v>
      </c>
      <c r="J15" s="444">
        <f>SUM(K15-0.75)</f>
        <v>24.25</v>
      </c>
      <c r="K15" s="409">
        <v>25</v>
      </c>
      <c r="L15" s="444">
        <f>SUM(K15+0.75)</f>
        <v>25.75</v>
      </c>
      <c r="M15" s="444">
        <f>SUM(K15+1.5)</f>
        <v>26.5</v>
      </c>
      <c r="N15" s="444">
        <f>K15+2.25</f>
        <v>27.25</v>
      </c>
      <c r="O15" s="440">
        <f>K15+3</f>
        <v>28</v>
      </c>
    </row>
    <row r="16" spans="1:17" ht="26.25" x14ac:dyDescent="0.15">
      <c r="A16" s="150"/>
      <c r="B16" s="215" t="s">
        <v>37</v>
      </c>
      <c r="C16" s="216" t="s">
        <v>25</v>
      </c>
      <c r="D16" s="217"/>
      <c r="E16" s="218"/>
      <c r="F16" s="422" t="s">
        <v>285</v>
      </c>
      <c r="G16" s="219" t="s">
        <v>22</v>
      </c>
      <c r="H16" s="441">
        <f>K16-3</f>
        <v>21.5</v>
      </c>
      <c r="I16" s="441">
        <f>SUM(K16-2)</f>
        <v>22.5</v>
      </c>
      <c r="J16" s="442">
        <f>SUM(K16-1)</f>
        <v>23.5</v>
      </c>
      <c r="K16" s="409">
        <v>24.5</v>
      </c>
      <c r="L16" s="442">
        <f>SUM(K16+1)</f>
        <v>25.5</v>
      </c>
      <c r="M16" s="442">
        <f>SUM(K16+2)</f>
        <v>26.5</v>
      </c>
      <c r="N16" s="442">
        <f>SUM(K16+3)</f>
        <v>27.5</v>
      </c>
      <c r="O16" s="445">
        <f>K16+4</f>
        <v>28.5</v>
      </c>
    </row>
    <row r="17" spans="1:15" ht="26.25" x14ac:dyDescent="0.15">
      <c r="A17" s="150"/>
      <c r="B17" s="215" t="s">
        <v>38</v>
      </c>
      <c r="C17" s="216" t="s">
        <v>94</v>
      </c>
      <c r="D17" s="217"/>
      <c r="E17" s="218"/>
      <c r="F17" s="422" t="s">
        <v>286</v>
      </c>
      <c r="G17" s="219" t="s">
        <v>22</v>
      </c>
      <c r="H17" s="441">
        <f>K17-2.25</f>
        <v>16.25</v>
      </c>
      <c r="I17" s="441">
        <f>SUM(K17-1.5)</f>
        <v>17</v>
      </c>
      <c r="J17" s="442">
        <f>SUM(K17-0.75)</f>
        <v>17.75</v>
      </c>
      <c r="K17" s="409">
        <v>18.5</v>
      </c>
      <c r="L17" s="442">
        <f>SUM(K17+0.75)</f>
        <v>19.25</v>
      </c>
      <c r="M17" s="442">
        <f>SUM(K17+1.5)</f>
        <v>20</v>
      </c>
      <c r="N17" s="442">
        <f>SUM(K17+2.25)</f>
        <v>20.75</v>
      </c>
      <c r="O17" s="445">
        <f>K17+3</f>
        <v>21.5</v>
      </c>
    </row>
    <row r="18" spans="1:15" ht="26.25" x14ac:dyDescent="0.15">
      <c r="A18" s="150"/>
      <c r="B18" s="215" t="s">
        <v>39</v>
      </c>
      <c r="C18" s="216" t="s">
        <v>164</v>
      </c>
      <c r="D18" s="217"/>
      <c r="E18" s="218"/>
      <c r="F18" s="422" t="s">
        <v>287</v>
      </c>
      <c r="G18" s="219" t="s">
        <v>22</v>
      </c>
      <c r="H18" s="441">
        <f>K18-1.8</f>
        <v>12.7</v>
      </c>
      <c r="I18" s="441">
        <f>SUM(K18-1.2)</f>
        <v>13.3</v>
      </c>
      <c r="J18" s="442">
        <f>SUM(K18-0.6)</f>
        <v>13.9</v>
      </c>
      <c r="K18" s="409">
        <v>14.5</v>
      </c>
      <c r="L18" s="442">
        <f>SUM(K18+0.6)</f>
        <v>15.1</v>
      </c>
      <c r="M18" s="442">
        <f>SUM(K18+1.2)</f>
        <v>15.7</v>
      </c>
      <c r="N18" s="442">
        <f>SUM(K18+1.8)</f>
        <v>16.3</v>
      </c>
      <c r="O18" s="445">
        <f>K18+2.4</f>
        <v>16.899999999999999</v>
      </c>
    </row>
    <row r="19" spans="1:15" ht="18.75" customHeight="1" x14ac:dyDescent="0.15">
      <c r="A19" s="150"/>
      <c r="B19" s="283" t="s">
        <v>40</v>
      </c>
      <c r="C19" s="330" t="s">
        <v>41</v>
      </c>
      <c r="D19" s="331"/>
      <c r="E19" s="332"/>
      <c r="F19" s="425" t="s">
        <v>288</v>
      </c>
      <c r="G19" s="211" t="s">
        <v>21</v>
      </c>
      <c r="H19" s="438">
        <f>K19-2.4</f>
        <v>64.599999999999994</v>
      </c>
      <c r="I19" s="438">
        <f>SUM(K19-1.6)</f>
        <v>65.400000000000006</v>
      </c>
      <c r="J19" s="439">
        <f>SUM(K19-0.8)</f>
        <v>66.2</v>
      </c>
      <c r="K19" s="409">
        <v>67</v>
      </c>
      <c r="L19" s="439">
        <f>SUM(K19+0.8)</f>
        <v>67.8</v>
      </c>
      <c r="M19" s="439">
        <f>SUM(K19+1.6)</f>
        <v>68.599999999999994</v>
      </c>
      <c r="N19" s="439">
        <f>SUM(K19+2.4)</f>
        <v>69.400000000000006</v>
      </c>
      <c r="O19" s="440">
        <f>K19+3.2</f>
        <v>70.2</v>
      </c>
    </row>
    <row r="20" spans="1:15" ht="26.25" x14ac:dyDescent="0.15">
      <c r="A20" s="150"/>
      <c r="B20" s="223" t="s">
        <v>27</v>
      </c>
      <c r="C20" s="224"/>
      <c r="D20" s="224"/>
      <c r="E20" s="224"/>
      <c r="F20" s="419"/>
      <c r="G20" s="225"/>
      <c r="H20" s="446"/>
      <c r="I20" s="446"/>
      <c r="J20" s="446"/>
      <c r="K20" s="228"/>
      <c r="L20" s="446"/>
      <c r="M20" s="447"/>
      <c r="N20" s="448"/>
      <c r="O20" s="449"/>
    </row>
    <row r="21" spans="1:15" ht="26.25" x14ac:dyDescent="0.15">
      <c r="A21" s="150"/>
      <c r="B21" s="207" t="s">
        <v>42</v>
      </c>
      <c r="C21" s="229" t="s">
        <v>165</v>
      </c>
      <c r="D21" s="209"/>
      <c r="E21" s="210"/>
      <c r="F21" s="421" t="s">
        <v>289</v>
      </c>
      <c r="G21" s="211" t="s">
        <v>22</v>
      </c>
      <c r="H21" s="438">
        <f>K21-5.4</f>
        <v>39.6</v>
      </c>
      <c r="I21" s="438">
        <f>K21-3.6</f>
        <v>41.4</v>
      </c>
      <c r="J21" s="439">
        <f>K21-1.8</f>
        <v>43.2</v>
      </c>
      <c r="K21" s="409">
        <v>45</v>
      </c>
      <c r="L21" s="439">
        <f>K21+1.8</f>
        <v>46.8</v>
      </c>
      <c r="M21" s="439">
        <f>K21+3.6</f>
        <v>48.6</v>
      </c>
      <c r="N21" s="439">
        <f>K21+5.4</f>
        <v>50.4</v>
      </c>
      <c r="O21" s="440">
        <f>K21+7.2</f>
        <v>52.2</v>
      </c>
    </row>
    <row r="22" spans="1:15" ht="26.25" x14ac:dyDescent="0.15">
      <c r="A22" s="150"/>
      <c r="B22" s="333" t="s">
        <v>10</v>
      </c>
      <c r="C22" s="334" t="s">
        <v>23</v>
      </c>
      <c r="D22" s="331"/>
      <c r="E22" s="332"/>
      <c r="F22" s="425" t="s">
        <v>290</v>
      </c>
      <c r="G22" s="211" t="s">
        <v>21</v>
      </c>
      <c r="H22" s="438">
        <f>K22-4</f>
        <v>76</v>
      </c>
      <c r="I22" s="438">
        <f>SUM(K22-2)</f>
        <v>78</v>
      </c>
      <c r="J22" s="439">
        <f>SUM(K22)</f>
        <v>80</v>
      </c>
      <c r="K22" s="409">
        <v>80</v>
      </c>
      <c r="L22" s="439">
        <f>SUM(K22)</f>
        <v>80</v>
      </c>
      <c r="M22" s="439">
        <f>SUM(K22+2)</f>
        <v>82</v>
      </c>
      <c r="N22" s="439">
        <f>K22+4</f>
        <v>84</v>
      </c>
      <c r="O22" s="440">
        <f>K22+6</f>
        <v>86</v>
      </c>
    </row>
    <row r="23" spans="1:15" ht="27.75" x14ac:dyDescent="0.15">
      <c r="A23" s="150"/>
      <c r="B23" s="220" t="s">
        <v>106</v>
      </c>
      <c r="C23" s="404" t="s">
        <v>95</v>
      </c>
      <c r="D23" s="405"/>
      <c r="E23" s="405"/>
      <c r="F23" s="426" t="s">
        <v>291</v>
      </c>
      <c r="G23" s="211" t="s">
        <v>22</v>
      </c>
      <c r="H23" s="438">
        <f>K23-2</f>
        <v>19</v>
      </c>
      <c r="I23" s="438">
        <f>SUM(K23-1)</f>
        <v>20</v>
      </c>
      <c r="J23" s="439">
        <f>SUM(K23)</f>
        <v>21</v>
      </c>
      <c r="K23" s="409">
        <v>21</v>
      </c>
      <c r="L23" s="439">
        <f>SUM(K23)</f>
        <v>21</v>
      </c>
      <c r="M23" s="439">
        <f>SUM(K23+1)</f>
        <v>22</v>
      </c>
      <c r="N23" s="439">
        <f>SUM(K23+2)</f>
        <v>23</v>
      </c>
      <c r="O23" s="440">
        <f>K23+3</f>
        <v>24</v>
      </c>
    </row>
    <row r="24" spans="1:15" ht="26.25" x14ac:dyDescent="0.15">
      <c r="A24" s="150"/>
      <c r="B24" s="223" t="s">
        <v>28</v>
      </c>
      <c r="C24" s="224"/>
      <c r="D24" s="224"/>
      <c r="E24" s="224"/>
      <c r="F24" s="419"/>
      <c r="G24" s="225"/>
      <c r="H24" s="446"/>
      <c r="I24" s="446"/>
      <c r="J24" s="446"/>
      <c r="K24" s="228"/>
      <c r="L24" s="446"/>
      <c r="M24" s="447"/>
      <c r="N24" s="448"/>
      <c r="O24" s="449"/>
    </row>
    <row r="25" spans="1:15" ht="26.25" x14ac:dyDescent="0.15">
      <c r="A25" s="150"/>
      <c r="B25" s="232" t="s">
        <v>96</v>
      </c>
      <c r="C25" s="233" t="s">
        <v>97</v>
      </c>
      <c r="D25" s="234"/>
      <c r="E25" s="235"/>
      <c r="F25" s="427" t="s">
        <v>292</v>
      </c>
      <c r="G25" s="219" t="s">
        <v>21</v>
      </c>
      <c r="H25" s="441">
        <f>K25-1.8</f>
        <v>20.2</v>
      </c>
      <c r="I25" s="441">
        <f>SUM(K25-1.2)</f>
        <v>20.8</v>
      </c>
      <c r="J25" s="442">
        <f>SUM(K25-0.6)</f>
        <v>21.4</v>
      </c>
      <c r="K25" s="410">
        <v>22</v>
      </c>
      <c r="L25" s="442">
        <f>SUM(K25+0.6)</f>
        <v>22.6</v>
      </c>
      <c r="M25" s="439">
        <f>SUM(K25+1.2)</f>
        <v>23.2</v>
      </c>
      <c r="N25" s="439">
        <f>K25+1.8</f>
        <v>23.8</v>
      </c>
      <c r="O25" s="440">
        <f>K25+2.4</f>
        <v>24.4</v>
      </c>
    </row>
    <row r="26" spans="1:15" ht="26.25" x14ac:dyDescent="0.15">
      <c r="A26" s="150"/>
      <c r="B26" s="232" t="s">
        <v>98</v>
      </c>
      <c r="C26" s="233" t="s">
        <v>99</v>
      </c>
      <c r="D26" s="234"/>
      <c r="E26" s="235"/>
      <c r="F26" s="427" t="s">
        <v>293</v>
      </c>
      <c r="G26" s="219" t="s">
        <v>21</v>
      </c>
      <c r="H26" s="441">
        <f>K26-0.9</f>
        <v>9.1</v>
      </c>
      <c r="I26" s="441">
        <f>SUM(K26-0.6)</f>
        <v>9.4</v>
      </c>
      <c r="J26" s="442">
        <f>SUM(K26-0.3)</f>
        <v>9.6999999999999993</v>
      </c>
      <c r="K26" s="410">
        <v>10</v>
      </c>
      <c r="L26" s="442">
        <f>SUM(K26+0.3)</f>
        <v>10.3</v>
      </c>
      <c r="M26" s="439">
        <f>SUM(K26+0.6)</f>
        <v>10.6</v>
      </c>
      <c r="N26" s="439">
        <f>K26+0.9</f>
        <v>10.9</v>
      </c>
      <c r="O26" s="440">
        <f>K26+1.2</f>
        <v>11.2</v>
      </c>
    </row>
    <row r="27" spans="1:15" ht="26.25" x14ac:dyDescent="0.15">
      <c r="A27" s="150"/>
      <c r="B27" s="232" t="s">
        <v>43</v>
      </c>
      <c r="C27" s="233" t="s">
        <v>116</v>
      </c>
      <c r="D27" s="234"/>
      <c r="E27" s="235"/>
      <c r="F27" s="427" t="s">
        <v>294</v>
      </c>
      <c r="G27" s="219" t="s">
        <v>21</v>
      </c>
      <c r="H27" s="441">
        <f>K27-4.5</f>
        <v>55.5</v>
      </c>
      <c r="I27" s="441">
        <f>SUM(K27-3)</f>
        <v>57</v>
      </c>
      <c r="J27" s="442">
        <f>SUM(K27-1.5)</f>
        <v>58.5</v>
      </c>
      <c r="K27" s="410">
        <v>60</v>
      </c>
      <c r="L27" s="442">
        <f>SUM(K27+1.5)</f>
        <v>61.5</v>
      </c>
      <c r="M27" s="442">
        <f>SUM(K27+3)</f>
        <v>63</v>
      </c>
      <c r="N27" s="442">
        <f>SUM(K27+4.5)</f>
        <v>64.5</v>
      </c>
      <c r="O27" s="445">
        <f>K27+6</f>
        <v>66</v>
      </c>
    </row>
    <row r="28" spans="1:15" ht="26.25" x14ac:dyDescent="0.15">
      <c r="A28" s="150"/>
      <c r="B28" s="223" t="s">
        <v>30</v>
      </c>
      <c r="C28" s="224"/>
      <c r="D28" s="224"/>
      <c r="E28" s="224"/>
      <c r="F28" s="419"/>
      <c r="G28" s="225"/>
      <c r="H28" s="446"/>
      <c r="I28" s="446"/>
      <c r="J28" s="446"/>
      <c r="K28" s="228"/>
      <c r="L28" s="446"/>
      <c r="M28" s="447"/>
      <c r="N28" s="448"/>
      <c r="O28" s="449"/>
    </row>
    <row r="29" spans="1:15" ht="26.25" x14ac:dyDescent="0.15">
      <c r="A29" s="150"/>
      <c r="B29" s="232" t="s">
        <v>44</v>
      </c>
      <c r="C29" s="233" t="s">
        <v>29</v>
      </c>
      <c r="D29" s="234"/>
      <c r="E29" s="235"/>
      <c r="F29" s="427" t="s">
        <v>295</v>
      </c>
      <c r="G29" s="219" t="s">
        <v>21</v>
      </c>
      <c r="H29" s="441">
        <f>K29-1.8</f>
        <v>45.2</v>
      </c>
      <c r="I29" s="441">
        <f>SUM(K29-1.2)</f>
        <v>45.8</v>
      </c>
      <c r="J29" s="442">
        <f>SUM(K29-0.6)</f>
        <v>46.4</v>
      </c>
      <c r="K29" s="410">
        <v>47</v>
      </c>
      <c r="L29" s="442">
        <f>SUM(K29+0.6)</f>
        <v>47.6</v>
      </c>
      <c r="M29" s="439">
        <f>SUM(K29+1.2)</f>
        <v>48.2</v>
      </c>
      <c r="N29" s="439">
        <f>K29+1.8</f>
        <v>48.8</v>
      </c>
      <c r="O29" s="440">
        <f>K29+2.4</f>
        <v>49.4</v>
      </c>
    </row>
    <row r="30" spans="1:15" ht="26.25" x14ac:dyDescent="0.15">
      <c r="A30" s="150"/>
      <c r="B30" s="232" t="s">
        <v>45</v>
      </c>
      <c r="C30" s="236" t="s">
        <v>107</v>
      </c>
      <c r="D30" s="217"/>
      <c r="E30" s="218"/>
      <c r="F30" s="422" t="s">
        <v>296</v>
      </c>
      <c r="G30" s="219" t="s">
        <v>22</v>
      </c>
      <c r="H30" s="441">
        <f>K30-2.1</f>
        <v>23.9</v>
      </c>
      <c r="I30" s="441">
        <f>SUM(K30-1.4)</f>
        <v>24.6</v>
      </c>
      <c r="J30" s="442">
        <f>SUM(K30-0.7)</f>
        <v>25.3</v>
      </c>
      <c r="K30" s="410">
        <v>26</v>
      </c>
      <c r="L30" s="442">
        <f>SUM(K30+0.7)</f>
        <v>26.7</v>
      </c>
      <c r="M30" s="442">
        <f>SUM(K30+1.4)</f>
        <v>27.4</v>
      </c>
      <c r="N30" s="442">
        <f>K30+2.1</f>
        <v>28.1</v>
      </c>
      <c r="O30" s="445">
        <f>K30+2.7</f>
        <v>28.7</v>
      </c>
    </row>
    <row r="31" spans="1:15" ht="27" thickBot="1" x14ac:dyDescent="0.2">
      <c r="A31" s="289"/>
      <c r="B31" s="230" t="s">
        <v>46</v>
      </c>
      <c r="C31" s="231" t="s">
        <v>108</v>
      </c>
      <c r="D31" s="221"/>
      <c r="E31" s="222"/>
      <c r="F31" s="428" t="s">
        <v>297</v>
      </c>
      <c r="G31" s="306" t="s">
        <v>22</v>
      </c>
      <c r="H31" s="441">
        <f t="shared" ref="H31:I33" si="0">SUM(J31)</f>
        <v>36</v>
      </c>
      <c r="I31" s="441">
        <f t="shared" si="0"/>
        <v>36</v>
      </c>
      <c r="J31" s="442">
        <f>SUM(K31)</f>
        <v>36</v>
      </c>
      <c r="K31" s="410">
        <v>36</v>
      </c>
      <c r="L31" s="442">
        <f>SUM(K31+0.45)</f>
        <v>36.450000000000003</v>
      </c>
      <c r="M31" s="439">
        <f>SUM(K31+0.9)</f>
        <v>36.9</v>
      </c>
      <c r="N31" s="439">
        <f>K31+1.35</f>
        <v>37.35</v>
      </c>
      <c r="O31" s="440">
        <f>K31+1.8</f>
        <v>37.799999999999997</v>
      </c>
    </row>
    <row r="32" spans="1:15" ht="26.25" x14ac:dyDescent="0.15">
      <c r="B32" s="232" t="s">
        <v>117</v>
      </c>
      <c r="C32" s="216" t="s">
        <v>118</v>
      </c>
      <c r="D32" s="217"/>
      <c r="E32" s="218"/>
      <c r="F32" s="429" t="s">
        <v>298</v>
      </c>
      <c r="G32" s="219" t="s">
        <v>22</v>
      </c>
      <c r="H32" s="441">
        <f t="shared" si="0"/>
        <v>36</v>
      </c>
      <c r="I32" s="441">
        <f t="shared" si="0"/>
        <v>36</v>
      </c>
      <c r="J32" s="442">
        <f>SUM(K32)</f>
        <v>36</v>
      </c>
      <c r="K32" s="410">
        <v>36</v>
      </c>
      <c r="L32" s="442">
        <f>SUM(K32+0.45)</f>
        <v>36.450000000000003</v>
      </c>
      <c r="M32" s="439">
        <f>SUM(K32+0.9)</f>
        <v>36.9</v>
      </c>
      <c r="N32" s="439">
        <f>K32+1.35</f>
        <v>37.35</v>
      </c>
      <c r="O32" s="440">
        <f>K32+1.8</f>
        <v>37.799999999999997</v>
      </c>
    </row>
    <row r="33" spans="2:15" ht="27.75" x14ac:dyDescent="0.15">
      <c r="B33" s="335" t="s">
        <v>119</v>
      </c>
      <c r="C33" s="336" t="s">
        <v>120</v>
      </c>
      <c r="D33" s="80"/>
      <c r="E33" s="337"/>
      <c r="F33" s="430" t="s">
        <v>299</v>
      </c>
      <c r="G33" s="156" t="s">
        <v>22</v>
      </c>
      <c r="H33" s="441">
        <f t="shared" si="0"/>
        <v>9</v>
      </c>
      <c r="I33" s="441">
        <f t="shared" si="0"/>
        <v>9</v>
      </c>
      <c r="J33" s="442">
        <f>SUM(K33)</f>
        <v>9</v>
      </c>
      <c r="K33" s="410">
        <v>9</v>
      </c>
      <c r="L33" s="442">
        <f>SUM(K33)</f>
        <v>9</v>
      </c>
      <c r="M33" s="442">
        <f>SUM(K33)</f>
        <v>9</v>
      </c>
      <c r="N33" s="442">
        <f>SUM(L33)</f>
        <v>9</v>
      </c>
      <c r="O33" s="445">
        <f>SUM(M33)</f>
        <v>9</v>
      </c>
    </row>
    <row r="34" spans="2:15" ht="26.25" x14ac:dyDescent="0.15">
      <c r="B34" s="339" t="s">
        <v>100</v>
      </c>
      <c r="C34" s="340"/>
      <c r="D34" s="340"/>
      <c r="E34" s="340"/>
      <c r="F34" s="420"/>
      <c r="G34" s="285"/>
      <c r="H34" s="226"/>
      <c r="I34" s="227"/>
      <c r="J34" s="227"/>
      <c r="K34" s="228"/>
      <c r="L34" s="227"/>
      <c r="M34" s="206"/>
      <c r="N34" s="341"/>
      <c r="O34" s="342"/>
    </row>
    <row r="35" spans="2:15" ht="26.25" x14ac:dyDescent="0.15">
      <c r="B35" s="207" t="s">
        <v>109</v>
      </c>
      <c r="C35" s="229" t="s">
        <v>110</v>
      </c>
      <c r="D35" s="209"/>
      <c r="E35" s="210"/>
      <c r="F35" s="421" t="s">
        <v>300</v>
      </c>
      <c r="G35" s="211" t="s">
        <v>22</v>
      </c>
      <c r="H35" s="212">
        <f>K35-4</f>
        <v>76</v>
      </c>
      <c r="I35" s="212">
        <f>SUM(K35-2)</f>
        <v>78</v>
      </c>
      <c r="J35" s="213">
        <f>SUM(K35)</f>
        <v>80</v>
      </c>
      <c r="K35" s="300">
        <v>80</v>
      </c>
      <c r="L35" s="213">
        <f>SUM(K35)</f>
        <v>80</v>
      </c>
      <c r="M35" s="213">
        <f>SUM(K35+2)</f>
        <v>82</v>
      </c>
      <c r="N35" s="213">
        <f>K35+4</f>
        <v>84</v>
      </c>
      <c r="O35" s="214">
        <f>K35+6</f>
        <v>86</v>
      </c>
    </row>
    <row r="36" spans="2:15" ht="26.25" x14ac:dyDescent="0.15">
      <c r="B36" s="232" t="s">
        <v>101</v>
      </c>
      <c r="C36" s="233" t="s">
        <v>167</v>
      </c>
      <c r="D36" s="234"/>
      <c r="E36" s="235"/>
      <c r="F36" s="427" t="s">
        <v>301</v>
      </c>
      <c r="G36" s="219" t="s">
        <v>22</v>
      </c>
      <c r="H36" s="343">
        <f>K36-1</f>
        <v>17</v>
      </c>
      <c r="I36" s="343">
        <f>SUM(K36-1)</f>
        <v>17</v>
      </c>
      <c r="J36" s="343">
        <f>K36</f>
        <v>18</v>
      </c>
      <c r="K36" s="300">
        <v>18</v>
      </c>
      <c r="L36" s="343">
        <f>K36</f>
        <v>18</v>
      </c>
      <c r="M36" s="344">
        <f>SUM(K36+1)</f>
        <v>19</v>
      </c>
      <c r="N36" s="343">
        <f>SUM(K36+1)</f>
        <v>19</v>
      </c>
      <c r="O36" s="345">
        <f>K36+2</f>
        <v>20</v>
      </c>
    </row>
    <row r="37" spans="2:15" ht="27" thickBot="1" x14ac:dyDescent="0.2">
      <c r="B37" s="237" t="s">
        <v>111</v>
      </c>
      <c r="C37" s="238" t="s">
        <v>166</v>
      </c>
      <c r="D37" s="239"/>
      <c r="E37" s="240"/>
      <c r="F37" s="431" t="s">
        <v>302</v>
      </c>
      <c r="G37" s="241" t="s">
        <v>22</v>
      </c>
      <c r="H37" s="346">
        <f>K37-1</f>
        <v>16</v>
      </c>
      <c r="I37" s="346">
        <f>SUM(K37-1)</f>
        <v>16</v>
      </c>
      <c r="J37" s="346">
        <f>K37</f>
        <v>17</v>
      </c>
      <c r="K37" s="347">
        <v>17</v>
      </c>
      <c r="L37" s="346">
        <f>K37</f>
        <v>17</v>
      </c>
      <c r="M37" s="348">
        <f>SUM(K37+1)</f>
        <v>18</v>
      </c>
      <c r="N37" s="346">
        <f>SUM(K37+1)</f>
        <v>18</v>
      </c>
      <c r="O37" s="349">
        <f>K37+2</f>
        <v>19</v>
      </c>
    </row>
    <row r="38" spans="2:15" x14ac:dyDescent="0.15">
      <c r="F38" s="432"/>
    </row>
  </sheetData>
  <sheetProtection formatRows="0" insertColumns="0" deleteColumns="0" deleteRows="0"/>
  <mergeCells count="4">
    <mergeCell ref="B7:G7"/>
    <mergeCell ref="D1:K1"/>
    <mergeCell ref="L1:O1"/>
    <mergeCell ref="H7:O7"/>
  </mergeCells>
  <phoneticPr fontId="21" type="noConversion"/>
  <printOptions horizontalCentered="1"/>
  <pageMargins left="0.23622047244094491" right="0.23622047244094491" top="0.35433070866141736" bottom="0.39370078740157483" header="0.31496062992125984" footer="0.31496062992125984"/>
  <pageSetup paperSize="9" scale="5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N100"/>
  <sheetViews>
    <sheetView showGridLines="0" view="pageBreakPreview" topLeftCell="A5" zoomScaleNormal="85" zoomScaleSheetLayoutView="100" workbookViewId="0">
      <selection activeCell="Q30" sqref="Q30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15" customWidth="1"/>
    <col min="14" max="16" width="12.6640625" customWidth="1"/>
  </cols>
  <sheetData>
    <row r="1" spans="1:13" s="1" customFormat="1" ht="42.75" customHeight="1" thickBot="1" x14ac:dyDescent="0.2">
      <c r="A1" s="32"/>
      <c r="B1" s="29"/>
      <c r="C1" s="462" t="s">
        <v>31</v>
      </c>
      <c r="D1" s="462"/>
      <c r="E1" s="462"/>
      <c r="F1" s="462"/>
      <c r="G1" s="462"/>
      <c r="H1" s="462"/>
      <c r="I1" s="462"/>
      <c r="J1" s="462"/>
      <c r="K1" s="31" t="str">
        <f>'TECHNICAL SHEET GARMENT'!J1</f>
        <v>WINTER 2018/19</v>
      </c>
      <c r="L1" s="29"/>
      <c r="M1" s="30"/>
    </row>
    <row r="2" spans="1:13" s="4" customFormat="1" ht="19.5" x14ac:dyDescent="0.15">
      <c r="A2" s="88" t="str">
        <f>'TECHNICAL SHEET GARMENT'!A2</f>
        <v>LFV11441</v>
      </c>
      <c r="B2" s="89"/>
      <c r="C2" s="543" t="str">
        <f>'TECHNICAL SHEET GARMENT'!C2</f>
        <v>CONEY WARM PARKA</v>
      </c>
      <c r="D2" s="543"/>
      <c r="E2" s="543"/>
      <c r="F2" s="543"/>
      <c r="G2" s="543"/>
      <c r="H2" s="543"/>
      <c r="I2" s="543"/>
      <c r="J2" s="543"/>
      <c r="K2" s="543"/>
      <c r="L2" s="89" t="s">
        <v>3</v>
      </c>
      <c r="M2" s="94" t="str">
        <f>'TECHNICAL SHEET GARMENT'!K2</f>
        <v>V1</v>
      </c>
    </row>
    <row r="3" spans="1:13" s="3" customFormat="1" ht="16.5" x14ac:dyDescent="0.15">
      <c r="A3" s="73" t="s">
        <v>1</v>
      </c>
      <c r="B3" s="74"/>
      <c r="C3" s="119" t="str">
        <f>'TECHNICAL SHEET GARMENT'!C3</f>
        <v>06302 / LIBOLON</v>
      </c>
      <c r="D3" s="21"/>
      <c r="E3" s="67"/>
      <c r="F3" s="67"/>
      <c r="G3" s="67"/>
      <c r="H3" s="67"/>
      <c r="I3" s="67"/>
      <c r="J3" s="67"/>
      <c r="K3" s="67" t="str">
        <f>'TECHNICAL SHEET GARMENT'!J3</f>
        <v>DEVELOPPER</v>
      </c>
      <c r="L3" s="74"/>
      <c r="M3" s="287" t="str">
        <f>'TECHNICAL SHEET GARMENT'!L3</f>
        <v>Marjorie</v>
      </c>
    </row>
    <row r="4" spans="1:13" s="3" customFormat="1" ht="17.25" thickBot="1" x14ac:dyDescent="0.2">
      <c r="A4" s="197" t="s">
        <v>2</v>
      </c>
      <c r="B4" s="544">
        <f ca="1">'TECHNICAL SHEET GARMENT'!B4</f>
        <v>43833</v>
      </c>
      <c r="C4" s="544"/>
      <c r="D4" s="70"/>
      <c r="E4" s="70"/>
      <c r="F4" s="70"/>
      <c r="G4" s="70"/>
      <c r="H4" s="70"/>
      <c r="I4" s="70"/>
      <c r="J4" s="70"/>
      <c r="K4" s="93" t="str">
        <f>'TECHNICAL SHEET GARMENT'!J4</f>
        <v xml:space="preserve">SUPPLIER : </v>
      </c>
      <c r="L4" s="76"/>
      <c r="M4" s="288" t="str">
        <f>'TECHNICAL SHEET GARMENT'!L4</f>
        <v>PRIMA CHANNEL</v>
      </c>
    </row>
    <row r="5" spans="1:13" s="21" customFormat="1" ht="16.5" x14ac:dyDescent="0.15">
      <c r="A5" s="200"/>
      <c r="B5" s="201"/>
      <c r="C5" s="202"/>
      <c r="D5" s="203"/>
      <c r="E5" s="203"/>
      <c r="F5" s="203"/>
      <c r="G5" s="203"/>
      <c r="H5" s="203"/>
      <c r="I5" s="203"/>
      <c r="J5" s="203"/>
      <c r="K5" s="204"/>
      <c r="L5" s="202"/>
      <c r="M5" s="205"/>
    </row>
    <row r="6" spans="1:13" s="6" customFormat="1" ht="16.5" x14ac:dyDescent="0.15">
      <c r="A6" s="5"/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7"/>
    </row>
    <row r="7" spans="1:13" s="6" customFormat="1" ht="16.5" x14ac:dyDescent="0.15">
      <c r="A7" s="5"/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7"/>
    </row>
    <row r="8" spans="1:13" s="6" customFormat="1" ht="16.5" x14ac:dyDescent="0.15">
      <c r="A8" s="5"/>
      <c r="B8" s="121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7"/>
    </row>
    <row r="9" spans="1:13" s="6" customFormat="1" ht="16.5" x14ac:dyDescent="0.15">
      <c r="A9" s="5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7"/>
    </row>
    <row r="10" spans="1:13" s="6" customFormat="1" x14ac:dyDescent="0.15">
      <c r="A10" s="5"/>
      <c r="M10" s="7"/>
    </row>
    <row r="11" spans="1:13" s="6" customFormat="1" x14ac:dyDescent="0.15">
      <c r="A11" s="5"/>
      <c r="M11" s="7"/>
    </row>
    <row r="12" spans="1:13" s="6" customFormat="1" ht="16.5" x14ac:dyDescent="0.15">
      <c r="A12" s="5"/>
      <c r="B12" s="11"/>
      <c r="M12" s="7"/>
    </row>
    <row r="13" spans="1:13" s="6" customFormat="1" ht="16.5" x14ac:dyDescent="0.15">
      <c r="A13" s="5"/>
      <c r="B13" s="9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x14ac:dyDescent="0.15">
      <c r="A20" s="5"/>
      <c r="M20" s="7"/>
    </row>
    <row r="21" spans="1:13" s="6" customFormat="1" x14ac:dyDescent="0.15">
      <c r="A21" s="5"/>
      <c r="M21" s="7"/>
    </row>
    <row r="22" spans="1:13" s="6" customFormat="1" ht="16.5" x14ac:dyDescent="0.15">
      <c r="A22" s="5"/>
      <c r="B22" s="11"/>
      <c r="M22" s="7"/>
    </row>
    <row r="23" spans="1:13" s="6" customFormat="1" ht="16.5" x14ac:dyDescent="0.15">
      <c r="A23" s="5"/>
      <c r="B23" s="9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6" customFormat="1" x14ac:dyDescent="0.15">
      <c r="A32" s="5"/>
      <c r="M32" s="7"/>
    </row>
    <row r="33" spans="1:14" s="6" customFormat="1" x14ac:dyDescent="0.15">
      <c r="A33" s="5"/>
      <c r="M33" s="7"/>
    </row>
    <row r="34" spans="1:14" s="20" customFormat="1" x14ac:dyDescent="0.15">
      <c r="A34" s="122"/>
      <c r="M34" s="123"/>
    </row>
    <row r="35" spans="1:14" s="20" customFormat="1" x14ac:dyDescent="0.15">
      <c r="A35" s="122"/>
      <c r="M35" s="123"/>
    </row>
    <row r="36" spans="1:14" s="20" customFormat="1" x14ac:dyDescent="0.15">
      <c r="A36" s="122"/>
      <c r="M36" s="123"/>
    </row>
    <row r="37" spans="1:14" s="20" customFormat="1" x14ac:dyDescent="0.15">
      <c r="A37" s="122"/>
      <c r="M37" s="123"/>
    </row>
    <row r="38" spans="1:14" s="20" customFormat="1" x14ac:dyDescent="0.15">
      <c r="A38" s="122"/>
      <c r="M38" s="123"/>
    </row>
    <row r="39" spans="1:14" s="20" customFormat="1" x14ac:dyDescent="0.15">
      <c r="A39" s="122"/>
      <c r="M39" s="123"/>
    </row>
    <row r="40" spans="1:14" s="20" customFormat="1" ht="12" customHeight="1" thickBot="1" x14ac:dyDescent="0.2">
      <c r="A40" s="124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6"/>
    </row>
    <row r="41" spans="1:14" s="20" customFormat="1" x14ac:dyDescent="0.15">
      <c r="A41" s="122"/>
    </row>
    <row r="42" spans="1:14" x14ac:dyDescent="0.15">
      <c r="A42" s="122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1:14" x14ac:dyDescent="0.15">
      <c r="A43" s="122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1:14" x14ac:dyDescent="0.15">
      <c r="A44" s="122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1:14" x14ac:dyDescent="0.15">
      <c r="A45" s="122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1:14" x14ac:dyDescent="0.15">
      <c r="A46" s="122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1:14" x14ac:dyDescent="0.15">
      <c r="A47" s="122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1:14" x14ac:dyDescent="0.15">
      <c r="A48" s="122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1:14" x14ac:dyDescent="0.15">
      <c r="A49" s="122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1:14" x14ac:dyDescent="0.15">
      <c r="A50" s="122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1:14" x14ac:dyDescent="0.15">
      <c r="A51" s="122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1:14" x14ac:dyDescent="0.15">
      <c r="A52" s="122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1:14" x14ac:dyDescent="0.15">
      <c r="A53" s="122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1:14" x14ac:dyDescent="0.15">
      <c r="A54" s="122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1:14" x14ac:dyDescent="0.15">
      <c r="A55" s="122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1:14" x14ac:dyDescent="0.15">
      <c r="A56" s="122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1:14" x14ac:dyDescent="0.15">
      <c r="A57" s="122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1:14" x14ac:dyDescent="0.15">
      <c r="A58" s="122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1:14" x14ac:dyDescent="0.15">
      <c r="A59" s="122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1:14" x14ac:dyDescent="0.15">
      <c r="A60" s="122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1:14" x14ac:dyDescent="0.15">
      <c r="A61" s="122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1:14" x14ac:dyDescent="0.15">
      <c r="A62" s="122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1:14" s="20" customFormat="1" x14ac:dyDescent="0.15">
      <c r="A63" s="122"/>
    </row>
    <row r="64" spans="1:14" x14ac:dyDescent="0.15">
      <c r="A64" s="122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1:14" x14ac:dyDescent="0.15">
      <c r="A65" s="122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1:14" x14ac:dyDescent="0.15">
      <c r="A66" s="122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1:14" x14ac:dyDescent="0.15">
      <c r="A67" s="122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1:14" x14ac:dyDescent="0.15">
      <c r="A68" s="122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1:14" x14ac:dyDescent="0.15">
      <c r="A69" s="122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1:14" x14ac:dyDescent="0.15">
      <c r="A70" s="122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1:14" x14ac:dyDescent="0.15">
      <c r="A71" s="122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1:14" x14ac:dyDescent="0.15">
      <c r="A72" s="122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1:14" x14ac:dyDescent="0.15">
      <c r="A73" s="122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1:14" x14ac:dyDescent="0.15">
      <c r="A74" s="122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1:14" x14ac:dyDescent="0.15">
      <c r="A75" s="122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1:14" x14ac:dyDescent="0.15">
      <c r="A76" s="122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1:14" x14ac:dyDescent="0.15">
      <c r="A77" s="122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1:14" x14ac:dyDescent="0.15">
      <c r="A78" s="122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1:14" x14ac:dyDescent="0.15">
      <c r="A79" s="122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1:14" x14ac:dyDescent="0.15">
      <c r="A80" s="122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1:14" x14ac:dyDescent="0.15">
      <c r="A81" s="122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1:14" x14ac:dyDescent="0.15">
      <c r="A82" s="122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1:14" x14ac:dyDescent="0.15">
      <c r="A83" s="122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1:14" x14ac:dyDescent="0.15">
      <c r="A84" s="122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1:14" x14ac:dyDescent="0.15">
      <c r="A85" s="122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1:14" x14ac:dyDescent="0.15">
      <c r="A86" s="122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1:14" x14ac:dyDescent="0.15">
      <c r="A87" s="122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1:14" x14ac:dyDescent="0.15">
      <c r="A88" s="122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1:14" x14ac:dyDescent="0.15">
      <c r="A89" s="122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1:14" x14ac:dyDescent="0.15">
      <c r="A90" s="122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1:14" x14ac:dyDescent="0.15">
      <c r="A91" s="122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1:14" x14ac:dyDescent="0.15">
      <c r="A92" s="122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1:14" x14ac:dyDescent="0.15">
      <c r="A93" s="122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1:14" x14ac:dyDescent="0.15">
      <c r="A94" s="122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1:14" x14ac:dyDescent="0.15">
      <c r="A95" s="122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1:14" x14ac:dyDescent="0.15">
      <c r="A96" s="122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1:14" x14ac:dyDescent="0.15">
      <c r="A97" s="122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1:14" x14ac:dyDescent="0.15">
      <c r="A98" s="122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1:14" x14ac:dyDescent="0.15">
      <c r="A99" s="122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1:14" x14ac:dyDescent="0.1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</sheetData>
  <mergeCells count="3">
    <mergeCell ref="C2:K2"/>
    <mergeCell ref="B4:C4"/>
    <mergeCell ref="C1:J1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showGridLines="0" view="pageBreakPreview" zoomScale="64" zoomScaleNormal="85" zoomScaleSheetLayoutView="64" workbookViewId="0">
      <selection activeCell="L32" sqref="L32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15" customWidth="1"/>
    <col min="14" max="16" width="12.6640625" customWidth="1"/>
  </cols>
  <sheetData>
    <row r="1" spans="1:13" s="1" customFormat="1" ht="42.75" customHeight="1" thickBot="1" x14ac:dyDescent="0.2">
      <c r="A1" s="32"/>
      <c r="B1" s="29"/>
      <c r="C1" s="462" t="s">
        <v>77</v>
      </c>
      <c r="D1" s="462"/>
      <c r="E1" s="462"/>
      <c r="F1" s="462"/>
      <c r="G1" s="462"/>
      <c r="H1" s="462"/>
      <c r="I1" s="462"/>
      <c r="J1" s="462"/>
      <c r="K1" s="31" t="str">
        <f>'TECHNICAL SHEET GARMENT'!J1</f>
        <v>WINTER 2018/19</v>
      </c>
      <c r="L1" s="29"/>
      <c r="M1" s="30"/>
    </row>
    <row r="2" spans="1:13" s="4" customFormat="1" ht="19.5" x14ac:dyDescent="0.15">
      <c r="A2" s="88" t="str">
        <f>'TECHNICAL SHEET GARMENT'!A2</f>
        <v>LFV11441</v>
      </c>
      <c r="B2" s="89"/>
      <c r="C2" s="543" t="str">
        <f>'TECHNICAL SHEET GARMENT'!C2</f>
        <v>CONEY WARM PARKA</v>
      </c>
      <c r="D2" s="543"/>
      <c r="E2" s="543"/>
      <c r="F2" s="543"/>
      <c r="G2" s="543"/>
      <c r="H2" s="543"/>
      <c r="I2" s="543"/>
      <c r="J2" s="543"/>
      <c r="K2" s="543"/>
      <c r="L2" s="118" t="s">
        <v>3</v>
      </c>
      <c r="M2" s="94" t="str">
        <f>'TECHNICAL SHEET GARMENT'!K2</f>
        <v>V1</v>
      </c>
    </row>
    <row r="3" spans="1:13" s="3" customFormat="1" ht="16.5" x14ac:dyDescent="0.15">
      <c r="A3" s="73" t="s">
        <v>1</v>
      </c>
      <c r="B3" s="74"/>
      <c r="C3" s="119" t="str">
        <f>'TECHNICAL SHEET GARMENT'!C3</f>
        <v>06302 / LIBOLON</v>
      </c>
      <c r="D3" s="21"/>
      <c r="E3" s="67"/>
      <c r="F3" s="67"/>
      <c r="G3" s="67"/>
      <c r="H3" s="67"/>
      <c r="I3" s="67"/>
      <c r="J3" s="67"/>
      <c r="K3" s="67" t="str">
        <f>'TECHNICAL SHEET GARMENT'!J3</f>
        <v>DEVELOPPER</v>
      </c>
      <c r="L3" s="74"/>
      <c r="M3" s="287" t="str">
        <f>'TECHNICAL SHEET GARMENT'!L3</f>
        <v>Marjorie</v>
      </c>
    </row>
    <row r="4" spans="1:13" s="3" customFormat="1" ht="17.25" thickBot="1" x14ac:dyDescent="0.2">
      <c r="A4" s="197" t="s">
        <v>2</v>
      </c>
      <c r="B4" s="544">
        <f ca="1">'TECHNICAL SHEET GARMENT'!B4</f>
        <v>43833</v>
      </c>
      <c r="C4" s="544"/>
      <c r="D4" s="70"/>
      <c r="E4" s="70"/>
      <c r="F4" s="70"/>
      <c r="G4" s="70"/>
      <c r="H4" s="70"/>
      <c r="I4" s="70"/>
      <c r="J4" s="70"/>
      <c r="K4" s="93" t="str">
        <f>'TECHNICAL SHEET GARMENT'!J4</f>
        <v xml:space="preserve">SUPPLIER : </v>
      </c>
      <c r="L4" s="76"/>
      <c r="M4" s="288" t="str">
        <f>'TECHNICAL SHEET GARMENT'!L4</f>
        <v>PRIMA CHANNEL</v>
      </c>
    </row>
    <row r="5" spans="1:13" s="6" customFormat="1" ht="15.75" x14ac:dyDescent="0.15">
      <c r="A5" s="5"/>
      <c r="B5" s="243"/>
      <c r="C5" s="243"/>
      <c r="D5" s="243"/>
      <c r="E5" s="243"/>
      <c r="F5" s="243"/>
      <c r="G5" s="243"/>
      <c r="H5" s="243"/>
      <c r="I5" s="243"/>
      <c r="J5" s="243"/>
      <c r="K5" s="243"/>
      <c r="L5" s="243"/>
      <c r="M5" s="7"/>
    </row>
    <row r="6" spans="1:13" s="6" customFormat="1" ht="15.75" x14ac:dyDescent="0.15">
      <c r="A6" s="5"/>
      <c r="B6" s="243"/>
      <c r="C6" s="243"/>
      <c r="D6" s="243"/>
      <c r="E6" s="243"/>
      <c r="F6" s="243"/>
      <c r="G6" s="243"/>
      <c r="H6" s="243"/>
      <c r="I6" s="243"/>
      <c r="J6" s="243"/>
      <c r="K6" s="243"/>
      <c r="L6" s="243"/>
      <c r="M6" s="7"/>
    </row>
    <row r="7" spans="1:13" s="6" customFormat="1" ht="15.75" x14ac:dyDescent="0.15">
      <c r="A7" s="5"/>
      <c r="B7" s="243"/>
      <c r="C7" s="243"/>
      <c r="D7" s="243"/>
      <c r="E7" s="243"/>
      <c r="F7" s="243"/>
      <c r="G7" s="243"/>
      <c r="H7" s="243"/>
      <c r="I7" s="243"/>
      <c r="J7" s="243"/>
      <c r="K7" s="243"/>
      <c r="L7" s="243"/>
      <c r="M7" s="7"/>
    </row>
    <row r="8" spans="1:13" s="6" customFormat="1" ht="15.75" x14ac:dyDescent="0.15">
      <c r="A8" s="5"/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7"/>
    </row>
    <row r="9" spans="1:13" s="6" customFormat="1" x14ac:dyDescent="0.15">
      <c r="A9" s="5"/>
      <c r="M9" s="7"/>
    </row>
    <row r="10" spans="1:13" s="6" customFormat="1" x14ac:dyDescent="0.15">
      <c r="A10" s="5"/>
      <c r="M10" s="7"/>
    </row>
    <row r="11" spans="1:13" s="6" customFormat="1" ht="15.75" x14ac:dyDescent="0.15">
      <c r="A11" s="5"/>
      <c r="B11" s="244"/>
      <c r="M11" s="7"/>
    </row>
    <row r="12" spans="1:13" s="6" customFormat="1" ht="15.75" x14ac:dyDescent="0.15">
      <c r="A12" s="5"/>
      <c r="B12" s="245"/>
      <c r="M12" s="7"/>
    </row>
    <row r="13" spans="1:13" s="6" customFormat="1" x14ac:dyDescent="0.15">
      <c r="A13" s="5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x14ac:dyDescent="0.15">
      <c r="A20" s="5"/>
      <c r="M20" s="7"/>
    </row>
    <row r="21" spans="1:13" s="6" customFormat="1" ht="15.75" x14ac:dyDescent="0.15">
      <c r="A21" s="5"/>
      <c r="B21" s="244"/>
      <c r="M21" s="7"/>
    </row>
    <row r="22" spans="1:13" s="6" customFormat="1" ht="15.75" x14ac:dyDescent="0.15">
      <c r="A22" s="5"/>
      <c r="B22" s="245"/>
      <c r="M22" s="7"/>
    </row>
    <row r="23" spans="1:13" s="6" customFormat="1" x14ac:dyDescent="0.15">
      <c r="A23" s="5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6" customFormat="1" x14ac:dyDescent="0.15">
      <c r="A32" s="5"/>
      <c r="M32" s="7"/>
    </row>
    <row r="33" spans="1:14" s="20" customFormat="1" x14ac:dyDescent="0.15">
      <c r="A33" s="122"/>
      <c r="M33" s="123"/>
    </row>
    <row r="34" spans="1:14" s="20" customFormat="1" x14ac:dyDescent="0.15">
      <c r="A34" s="122"/>
      <c r="M34" s="123"/>
    </row>
    <row r="35" spans="1:14" s="20" customFormat="1" x14ac:dyDescent="0.15">
      <c r="A35" s="122"/>
      <c r="M35" s="123"/>
    </row>
    <row r="36" spans="1:14" s="20" customFormat="1" x14ac:dyDescent="0.15">
      <c r="A36" s="122"/>
      <c r="M36" s="123"/>
    </row>
    <row r="37" spans="1:14" s="20" customFormat="1" x14ac:dyDescent="0.15">
      <c r="A37" s="122"/>
      <c r="M37" s="123"/>
    </row>
    <row r="38" spans="1:14" s="20" customFormat="1" x14ac:dyDescent="0.15">
      <c r="A38" s="122"/>
      <c r="M38" s="123"/>
    </row>
    <row r="39" spans="1:14" s="20" customFormat="1" x14ac:dyDescent="0.15">
      <c r="A39" s="122"/>
      <c r="M39" s="123"/>
    </row>
    <row r="40" spans="1:14" s="20" customFormat="1" ht="12" thickBot="1" x14ac:dyDescent="0.2">
      <c r="A40" s="124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6"/>
    </row>
    <row r="41" spans="1:14" x14ac:dyDescent="0.15">
      <c r="A41" s="122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1:14" x14ac:dyDescent="0.15">
      <c r="A42" s="122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1:14" x14ac:dyDescent="0.15">
      <c r="A43" s="122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1:14" x14ac:dyDescent="0.15">
      <c r="A44" s="122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1:14" x14ac:dyDescent="0.15">
      <c r="A45" s="122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1:14" x14ac:dyDescent="0.15">
      <c r="A46" s="122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1:14" x14ac:dyDescent="0.15">
      <c r="A47" s="122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1:14" x14ac:dyDescent="0.15">
      <c r="A48" s="122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1:14" x14ac:dyDescent="0.15">
      <c r="A49" s="122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</sheetData>
  <mergeCells count="3">
    <mergeCell ref="C2:K2"/>
    <mergeCell ref="B4:C4"/>
    <mergeCell ref="C1:J1"/>
  </mergeCells>
  <phoneticPr fontId="21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已命名的範圍</vt:lpstr>
      </vt:variant>
      <vt:variant>
        <vt:i4>10</vt:i4>
      </vt:variant>
    </vt:vector>
  </HeadingPairs>
  <TitlesOfParts>
    <vt:vector size="22" baseType="lpstr">
      <vt:lpstr>TECHNICAL SHEET GARMENT</vt:lpstr>
      <vt:lpstr>MEN JKT COUNTER SAMPLE</vt:lpstr>
      <vt:lpstr>COMMENTS</vt:lpstr>
      <vt:lpstr>DETAILS</vt:lpstr>
      <vt:lpstr>DETAILS LINING </vt:lpstr>
      <vt:lpstr>HOOD DETAILS</vt:lpstr>
      <vt:lpstr>COLOR SKETCH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'COLOR SKETCH'!Print_Area</vt:lpstr>
      <vt:lpstr>COMMENTS!Print_Area</vt:lpstr>
      <vt:lpstr>DETAILS!Print_Area</vt:lpstr>
      <vt:lpstr>'DETAILS LINING '!Print_Area</vt:lpstr>
      <vt:lpstr>'HANG TAGS'!Print_Area</vt:lpstr>
      <vt:lpstr>'JACKET SKETCH MEASUREMENTS'!Print_Area</vt:lpstr>
      <vt:lpstr>'MEN JKT COUNTER SAMPLE'!Print_Area</vt:lpstr>
      <vt:lpstr>'MEN JKT SIZE SPEC '!Print_Area</vt:lpstr>
      <vt:lpstr>'TECHNICAL SHEET GARMENT'!Print_Area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2017-12-26T04:36:00Z</cp:lastPrinted>
  <dcterms:created xsi:type="dcterms:W3CDTF">2011-09-29T10:06:07Z</dcterms:created>
  <dcterms:modified xsi:type="dcterms:W3CDTF">2020-01-03T12:23:47Z</dcterms:modified>
</cp:coreProperties>
</file>