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0" windowWidth="12255" windowHeight="8370" tabRatio="960" firstSheet="4" activeTab="4"/>
  </bookViews>
  <sheets>
    <sheet name="TECHNICAL SHEET GARMENT" sheetId="1" r:id="rId1"/>
    <sheet name="MEN JKT COUNTER SAMPLE" sheetId="10" r:id="rId2"/>
    <sheet name="MEN JKT COUNTER SAMPLE (2)" sheetId="46" r:id="rId3"/>
    <sheet name="COMMENTS" sheetId="47" r:id="rId4"/>
    <sheet name="DETAILS OUTER JKT 1" sheetId="29" r:id="rId5"/>
    <sheet name="DETAILS LINING JKT 1" sheetId="24" r:id="rId6"/>
    <sheet name="zip in details" sheetId="45" r:id="rId7"/>
    <sheet name="COLORS DETAILS" sheetId="43" r:id="rId8"/>
    <sheet name="COLOR COMBINATION" sheetId="38" r:id="rId9"/>
    <sheet name="MARKING" sheetId="9" r:id="rId10"/>
    <sheet name="MEN JKT SIZE SPEC " sheetId="39" r:id="rId11"/>
    <sheet name="JACKET SKETCH MEASUREMENTS" sheetId="12" r:id="rId12"/>
    <sheet name="HANG TAGS" sheetId="37" r:id="rId13"/>
  </sheets>
  <definedNames>
    <definedName name="_xlnm.Print_Area" localSheetId="8">'COLOR COMBINATION'!$A$1:$O$40</definedName>
    <definedName name="_xlnm.Print_Area" localSheetId="3">COMMENTS!$A$1:$Q$116</definedName>
    <definedName name="_xlnm.Print_Area" localSheetId="5">'DETAILS LINING JKT 1'!$A$1:$L$38</definedName>
    <definedName name="_xlnm.Print_Area" localSheetId="12">'HANG TAGS'!$A$1:$M$54</definedName>
    <definedName name="_xlnm.Print_Area" localSheetId="11">'JACKET SKETCH MEASUREMENTS'!$A$1:$M$44</definedName>
    <definedName name="_xlnm.Print_Area" localSheetId="9">MARKING!$A$1:$L$8</definedName>
    <definedName name="_xlnm.Print_Area" localSheetId="1">'MEN JKT COUNTER SAMPLE'!$A$1:$Q$116</definedName>
    <definedName name="_xlnm.Print_Area" localSheetId="2">'MEN JKT COUNTER SAMPLE (2)'!$A$1:$Q$116</definedName>
    <definedName name="_xlnm.Print_Area" localSheetId="10">'MEN JKT SIZE SPEC '!$A$1:$O$37</definedName>
    <definedName name="_xlnm.Print_Area" localSheetId="0">'TECHNICAL SHEET GARMENT'!$A$1:$L$47</definedName>
    <definedName name="_xlnm.Print_Area" localSheetId="6">'zip in details'!$A$1:$L$38</definedName>
  </definedNames>
  <calcPr calcId="144525"/>
</workbook>
</file>

<file path=xl/calcChain.xml><?xml version="1.0" encoding="utf-8"?>
<calcChain xmlns="http://schemas.openxmlformats.org/spreadsheetml/2006/main">
  <c r="O3" i="47" l="1"/>
  <c r="N3" i="47"/>
  <c r="G3" i="47"/>
  <c r="O2" i="47"/>
  <c r="E2" i="47"/>
  <c r="B2" i="47"/>
  <c r="N1" i="47"/>
  <c r="O3" i="46"/>
  <c r="N3" i="46"/>
  <c r="G3" i="46"/>
  <c r="O2" i="46"/>
  <c r="E2" i="46"/>
  <c r="B2" i="46"/>
  <c r="N1" i="46"/>
  <c r="L18" i="39"/>
  <c r="M18" i="39"/>
  <c r="N18" i="39"/>
  <c r="O18" i="39"/>
  <c r="J18" i="39"/>
  <c r="I18" i="39"/>
  <c r="H18" i="39"/>
  <c r="O37" i="39"/>
  <c r="N37" i="39"/>
  <c r="M37" i="39"/>
  <c r="L37" i="39"/>
  <c r="J37" i="39"/>
  <c r="I37" i="39"/>
  <c r="H37" i="39"/>
  <c r="O36" i="39"/>
  <c r="N36" i="39"/>
  <c r="M36" i="39"/>
  <c r="L36" i="39"/>
  <c r="J36" i="39"/>
  <c r="I36" i="39"/>
  <c r="H36" i="39"/>
  <c r="O35" i="39"/>
  <c r="N35" i="39"/>
  <c r="M35" i="39"/>
  <c r="L35" i="39"/>
  <c r="J35" i="39"/>
  <c r="I35" i="39"/>
  <c r="H35" i="39"/>
  <c r="M33" i="39"/>
  <c r="O33" i="39"/>
  <c r="L33" i="39"/>
  <c r="N33" i="39"/>
  <c r="J33" i="39"/>
  <c r="H33" i="39"/>
  <c r="I33" i="39"/>
  <c r="O32" i="39"/>
  <c r="N32" i="39"/>
  <c r="M32" i="39"/>
  <c r="L32" i="39"/>
  <c r="J32" i="39"/>
  <c r="H32" i="39"/>
  <c r="I32" i="39"/>
  <c r="O31" i="39"/>
  <c r="N31" i="39"/>
  <c r="M31" i="39"/>
  <c r="L31" i="39"/>
  <c r="J31" i="39"/>
  <c r="H31" i="39"/>
  <c r="I31" i="39"/>
  <c r="O30" i="39"/>
  <c r="N30" i="39"/>
  <c r="M30" i="39"/>
  <c r="L30" i="39"/>
  <c r="J30" i="39"/>
  <c r="I30" i="39"/>
  <c r="H30" i="39"/>
  <c r="O29" i="39"/>
  <c r="N29" i="39"/>
  <c r="M29" i="39"/>
  <c r="L29" i="39"/>
  <c r="J29" i="39"/>
  <c r="I29" i="39"/>
  <c r="H29" i="39"/>
  <c r="O27" i="39"/>
  <c r="N27" i="39"/>
  <c r="M27" i="39"/>
  <c r="L27" i="39"/>
  <c r="J27" i="39"/>
  <c r="I27" i="39"/>
  <c r="H27" i="39"/>
  <c r="O26" i="39"/>
  <c r="N26" i="39"/>
  <c r="M26" i="39"/>
  <c r="L26" i="39"/>
  <c r="J26" i="39"/>
  <c r="I26" i="39"/>
  <c r="H26" i="39"/>
  <c r="O25" i="39"/>
  <c r="N25" i="39"/>
  <c r="M25" i="39"/>
  <c r="L25" i="39"/>
  <c r="J25" i="39"/>
  <c r="I25" i="39"/>
  <c r="H25" i="39"/>
  <c r="O23" i="39"/>
  <c r="N23" i="39"/>
  <c r="M23" i="39"/>
  <c r="L23" i="39"/>
  <c r="J23" i="39"/>
  <c r="I23" i="39"/>
  <c r="H23" i="39"/>
  <c r="O22" i="39"/>
  <c r="N22" i="39"/>
  <c r="M22" i="39"/>
  <c r="L22" i="39"/>
  <c r="J22" i="39"/>
  <c r="I22" i="39"/>
  <c r="H22" i="39"/>
  <c r="O21" i="39"/>
  <c r="N21" i="39"/>
  <c r="M21" i="39"/>
  <c r="L21" i="39"/>
  <c r="J21" i="39"/>
  <c r="I21" i="39"/>
  <c r="H21" i="39"/>
  <c r="O19" i="39"/>
  <c r="N19" i="39"/>
  <c r="M19" i="39"/>
  <c r="L19" i="39"/>
  <c r="J19" i="39"/>
  <c r="I19" i="39"/>
  <c r="H19" i="39"/>
  <c r="O17" i="39"/>
  <c r="N17" i="39"/>
  <c r="M17" i="39"/>
  <c r="L17" i="39"/>
  <c r="J17" i="39"/>
  <c r="I17" i="39"/>
  <c r="H17" i="39"/>
  <c r="O16" i="39"/>
  <c r="N16" i="39"/>
  <c r="M16" i="39"/>
  <c r="L16" i="39"/>
  <c r="J16" i="39"/>
  <c r="I16" i="39"/>
  <c r="H16" i="39"/>
  <c r="O15" i="39"/>
  <c r="N15" i="39"/>
  <c r="M15" i="39"/>
  <c r="L15" i="39"/>
  <c r="J15" i="39"/>
  <c r="I15" i="39"/>
  <c r="H15" i="39"/>
  <c r="O14" i="39"/>
  <c r="N14" i="39"/>
  <c r="M14" i="39"/>
  <c r="L14" i="39"/>
  <c r="J14" i="39"/>
  <c r="I14" i="39"/>
  <c r="H14" i="39"/>
  <c r="O13" i="39"/>
  <c r="N13" i="39"/>
  <c r="M13" i="39"/>
  <c r="L13" i="39"/>
  <c r="J13" i="39"/>
  <c r="I13" i="39"/>
  <c r="H13" i="39"/>
  <c r="O12" i="39"/>
  <c r="N12" i="39"/>
  <c r="M12" i="39"/>
  <c r="L12" i="39"/>
  <c r="J12" i="39"/>
  <c r="I12" i="39"/>
  <c r="H12" i="39"/>
  <c r="O11" i="39"/>
  <c r="N11" i="39"/>
  <c r="M11" i="39"/>
  <c r="L11" i="39"/>
  <c r="J11" i="39"/>
  <c r="I11" i="39"/>
  <c r="H11" i="39"/>
  <c r="O10" i="39"/>
  <c r="N10" i="39"/>
  <c r="M10" i="39"/>
  <c r="L10" i="39"/>
  <c r="J10" i="39"/>
  <c r="I10" i="39"/>
  <c r="H10" i="39"/>
  <c r="O9" i="39"/>
  <c r="N9" i="39"/>
  <c r="M9" i="39"/>
  <c r="L9" i="39"/>
  <c r="J9" i="39"/>
  <c r="I9" i="39"/>
  <c r="H9" i="39"/>
  <c r="O8" i="39"/>
  <c r="N8" i="39"/>
  <c r="M8" i="39"/>
  <c r="L8" i="39"/>
  <c r="J8" i="39"/>
  <c r="I8" i="39"/>
  <c r="H8" i="39"/>
  <c r="J2" i="29"/>
  <c r="J3" i="45"/>
  <c r="I3" i="45"/>
  <c r="F3" i="45"/>
  <c r="J2" i="45"/>
  <c r="D2" i="45"/>
  <c r="A2" i="45"/>
  <c r="I1" i="45"/>
  <c r="J3" i="43"/>
  <c r="I3" i="43"/>
  <c r="F3" i="43"/>
  <c r="J2" i="43"/>
  <c r="D2" i="43"/>
  <c r="A2" i="43"/>
  <c r="I1" i="43"/>
  <c r="J9" i="38"/>
  <c r="M3" i="37"/>
  <c r="M3" i="12"/>
  <c r="N3" i="39"/>
  <c r="O3" i="10"/>
  <c r="K3" i="9"/>
  <c r="M3" i="38"/>
  <c r="J3" i="24"/>
  <c r="J3" i="29"/>
  <c r="M1" i="39"/>
  <c r="N2" i="39"/>
  <c r="M3" i="39"/>
  <c r="G3" i="39"/>
  <c r="E2" i="39"/>
  <c r="B2" i="39"/>
  <c r="I9" i="38"/>
  <c r="H9" i="38"/>
  <c r="B3" i="1"/>
  <c r="B3" i="29" s="1"/>
  <c r="F3" i="29"/>
  <c r="F3" i="24"/>
  <c r="H3" i="38"/>
  <c r="G3" i="9"/>
  <c r="G3" i="10"/>
  <c r="G3" i="12"/>
  <c r="G3" i="37"/>
  <c r="F2" i="38"/>
  <c r="K3" i="38"/>
  <c r="L2" i="38"/>
  <c r="A2" i="38"/>
  <c r="K1" i="38"/>
  <c r="M2" i="12"/>
  <c r="M2" i="37"/>
  <c r="A1" i="37"/>
  <c r="B3" i="37"/>
  <c r="B3" i="12"/>
  <c r="K3" i="37"/>
  <c r="C2" i="37"/>
  <c r="A2" i="37"/>
  <c r="K1" i="37"/>
  <c r="K3" i="12"/>
  <c r="A2" i="29"/>
  <c r="K1" i="12"/>
  <c r="A2" i="12"/>
  <c r="C2" i="12"/>
  <c r="N1" i="10"/>
  <c r="B2" i="10"/>
  <c r="E2" i="10"/>
  <c r="O2" i="10"/>
  <c r="N3" i="10"/>
  <c r="J1" i="9"/>
  <c r="A2" i="9"/>
  <c r="D2" i="9"/>
  <c r="K2" i="9"/>
  <c r="J3" i="9"/>
  <c r="I1" i="24"/>
  <c r="A2" i="24"/>
  <c r="D2" i="24"/>
  <c r="J2" i="24"/>
  <c r="I3" i="24"/>
  <c r="I1" i="29"/>
  <c r="D2" i="29"/>
  <c r="I3" i="29"/>
  <c r="C3" i="10"/>
  <c r="B3" i="9"/>
  <c r="B3" i="24"/>
  <c r="C3" i="47"/>
  <c r="C3" i="46" l="1"/>
  <c r="C3" i="39"/>
  <c r="B3" i="38"/>
  <c r="B3" i="43"/>
  <c r="B3" i="45"/>
</calcChain>
</file>

<file path=xl/sharedStrings.xml><?xml version="1.0" encoding="utf-8"?>
<sst xmlns="http://schemas.openxmlformats.org/spreadsheetml/2006/main" count="833" uniqueCount="288">
  <si>
    <t>TECHNICAL SHEET GARMENT</t>
  </si>
  <si>
    <t>DATE</t>
  </si>
  <si>
    <t>INDEX</t>
  </si>
  <si>
    <t>COLOR COMBINATION</t>
  </si>
  <si>
    <t>DESCRIPTION</t>
  </si>
  <si>
    <t>POSITION</t>
  </si>
  <si>
    <t>QTY</t>
  </si>
  <si>
    <t>S</t>
  </si>
  <si>
    <t>M</t>
  </si>
  <si>
    <t>L</t>
  </si>
  <si>
    <t>XL</t>
  </si>
  <si>
    <t>DESIGNATION</t>
  </si>
  <si>
    <t>MARKING</t>
  </si>
  <si>
    <t>COUNTER SAMPLE</t>
  </si>
  <si>
    <t>MEASUREMENTS TAKEN ON FINISH PRODUCT</t>
  </si>
  <si>
    <t>ALLOWANCES</t>
  </si>
  <si>
    <t>1/2 CHEST ROUND</t>
  </si>
  <si>
    <t xml:space="preserve"> +/- 1 cm</t>
  </si>
  <si>
    <t xml:space="preserve"> +/- 0,5 cm</t>
  </si>
  <si>
    <t>CENTER BACK LENGTH</t>
  </si>
  <si>
    <t>XXL</t>
  </si>
  <si>
    <t>FRONT JACKET MEASUREMENTS (IN CM)</t>
  </si>
  <si>
    <t>BACK JACKET MEASUREMENTS (IN CM)</t>
  </si>
  <si>
    <t>COLLAR MEASUREMENTS (IN CM)</t>
  </si>
  <si>
    <t>HOOD LENGTH</t>
  </si>
  <si>
    <t>HOOD MEASUREMENTS (IN CM)</t>
  </si>
  <si>
    <t>HOW TO TAKE MEASUREMENTS</t>
  </si>
  <si>
    <t>KA</t>
  </si>
  <si>
    <t>B</t>
  </si>
  <si>
    <t>C</t>
  </si>
  <si>
    <t>D</t>
  </si>
  <si>
    <t>SHOULDER LENGHT</t>
  </si>
  <si>
    <t>LA</t>
  </si>
  <si>
    <t>LB</t>
  </si>
  <si>
    <t>LC</t>
  </si>
  <si>
    <t>N</t>
  </si>
  <si>
    <t>R</t>
  </si>
  <si>
    <t>UB1</t>
  </si>
  <si>
    <t xml:space="preserve">VA </t>
  </si>
  <si>
    <t>VB</t>
  </si>
  <si>
    <t>VHA</t>
  </si>
  <si>
    <t xml:space="preserve"> HANG TAG</t>
  </si>
  <si>
    <t xml:space="preserve"> </t>
  </si>
  <si>
    <t>XXXL</t>
  </si>
  <si>
    <t>FLAPS + EMBROIDERIES BACKSIDE</t>
  </si>
  <si>
    <t>BLACK</t>
  </si>
  <si>
    <t>Front zip</t>
  </si>
  <si>
    <t>LOCAL</t>
  </si>
  <si>
    <t>MAX
zipper</t>
  </si>
  <si>
    <t xml:space="preserve">Neckline / centered </t>
  </si>
  <si>
    <t xml:space="preserve">ORANGE </t>
  </si>
  <si>
    <t>HANGTAG LAFUMA CORPORATE</t>
  </si>
  <si>
    <t>LC011-E</t>
  </si>
  <si>
    <t>Care Label &amp; P.O. Label</t>
  </si>
  <si>
    <t>GENCODE STICKER</t>
  </si>
  <si>
    <t>POLYBAG</t>
  </si>
  <si>
    <t xml:space="preserve">left side seam </t>
  </si>
  <si>
    <t xml:space="preserve">WHITE satin </t>
  </si>
  <si>
    <t xml:space="preserve">HOW TO ATTACH HANG TAGS </t>
  </si>
  <si>
    <t>Marjorie</t>
  </si>
  <si>
    <t>SML</t>
  </si>
  <si>
    <t>SUPPLIER</t>
  </si>
  <si>
    <t>REF</t>
  </si>
  <si>
    <r>
      <t>NON WOVEN</t>
    </r>
    <r>
      <rPr>
        <b/>
        <sz val="12"/>
        <color indexed="8"/>
        <rFont val="Calibri"/>
        <family val="2"/>
      </rPr>
      <t xml:space="preserve">
</t>
    </r>
  </si>
  <si>
    <t>JA</t>
  </si>
  <si>
    <t>KD</t>
  </si>
  <si>
    <t xml:space="preserve">SUPPLIER : </t>
  </si>
  <si>
    <t>DEVELOPPER:</t>
  </si>
  <si>
    <t>DETAILS LINING JKT</t>
  </si>
  <si>
    <t>DETAILS OUTER JKT</t>
  </si>
  <si>
    <r>
      <t xml:space="preserve">17mm FLAT METAL SNAP  
</t>
    </r>
    <r>
      <rPr>
        <sz val="12"/>
        <rFont val="Calibri"/>
        <family val="2"/>
      </rPr>
      <t>(male &amp; female parts)</t>
    </r>
  </si>
  <si>
    <t>UNITEX</t>
  </si>
  <si>
    <t>BLACK
S9998</t>
  </si>
  <si>
    <t>ANTIC SILVER</t>
  </si>
  <si>
    <t>LW033-E</t>
  </si>
  <si>
    <t>Z1</t>
  </si>
  <si>
    <t>JC</t>
  </si>
  <si>
    <t>EMBROIDERY LAFUMA 72mm</t>
  </si>
  <si>
    <t>S1</t>
  </si>
  <si>
    <t>EMBROIDERY LEAF 20mm</t>
  </si>
  <si>
    <t>LW050-E</t>
  </si>
  <si>
    <t xml:space="preserve">CLIMACTIVE LABELS
</t>
  </si>
  <si>
    <t>LEFT TOP SLEEVE
* CENTRED: 8cm from top sleeve</t>
  </si>
  <si>
    <t xml:space="preserve">Label CLIMACTIVE
</t>
  </si>
  <si>
    <t>2x Pocket zipper</t>
  </si>
  <si>
    <t>2x Bottom sleeve</t>
  </si>
  <si>
    <t>VHB</t>
  </si>
  <si>
    <t>FULL GARMENT</t>
  </si>
  <si>
    <t xml:space="preserve">2,5mm ELASTIC CORD </t>
  </si>
  <si>
    <t>XS</t>
  </si>
  <si>
    <t>TOTAL LENGHT FROM HPS</t>
  </si>
  <si>
    <t>FRONT YOKE HEIGHT</t>
  </si>
  <si>
    <t xml:space="preserve"> +/- 0.5 cm</t>
  </si>
  <si>
    <t>1/2 UPPER ARM WIDTH</t>
  </si>
  <si>
    <r>
      <t xml:space="preserve">1/2 ELBOW WIDTH </t>
    </r>
    <r>
      <rPr>
        <sz val="12"/>
        <color indexed="10"/>
        <rFont val="Calibri"/>
        <family val="2"/>
      </rPr>
      <t>AT 30CM FROM BOTTOM</t>
    </r>
  </si>
  <si>
    <r>
      <t>1/2 CUFF WIDTH</t>
    </r>
    <r>
      <rPr>
        <sz val="12"/>
        <color indexed="10"/>
        <rFont val="Calibri"/>
        <family val="2"/>
      </rPr>
      <t xml:space="preserve"> RELAXED</t>
    </r>
  </si>
  <si>
    <t>TOTAL SLEEVE LENGHT</t>
  </si>
  <si>
    <t>BACK YOKE HEIGHT</t>
  </si>
  <si>
    <t>NECKLINE LENGHT</t>
  </si>
  <si>
    <t>SIZE SPEC</t>
  </si>
  <si>
    <t xml:space="preserve">HANG TAG CLIMACTIVE
</t>
  </si>
  <si>
    <t>TRIPLE STAR</t>
  </si>
  <si>
    <t>LEFT SIDE POCKET</t>
  </si>
  <si>
    <r>
      <t xml:space="preserve">17mm FLAT METAL SNAP  
</t>
    </r>
    <r>
      <rPr>
        <b/>
        <sz val="12"/>
        <color indexed="10"/>
        <rFont val="Calibri"/>
        <family val="2"/>
      </rPr>
      <t>(male part)</t>
    </r>
  </si>
  <si>
    <r>
      <t xml:space="preserve">FABRIC </t>
    </r>
    <r>
      <rPr>
        <b/>
        <sz val="14"/>
        <color indexed="10"/>
        <rFont val="Calibri"/>
        <family val="2"/>
      </rPr>
      <t>OUTER JKT</t>
    </r>
  </si>
  <si>
    <r>
      <t xml:space="preserve">TRIMMING AND ACCESSORIES </t>
    </r>
    <r>
      <rPr>
        <b/>
        <sz val="14"/>
        <color indexed="10"/>
        <rFont val="Calibri"/>
        <family val="2"/>
      </rPr>
      <t>OUTER JKT</t>
    </r>
  </si>
  <si>
    <r>
      <t xml:space="preserve">MARKING </t>
    </r>
    <r>
      <rPr>
        <b/>
        <sz val="14"/>
        <color indexed="10"/>
        <rFont val="Calibri"/>
        <family val="2"/>
      </rPr>
      <t>OUTER JKT</t>
    </r>
  </si>
  <si>
    <r>
      <t xml:space="preserve">LABELS </t>
    </r>
    <r>
      <rPr>
        <b/>
        <sz val="14"/>
        <color indexed="10"/>
        <rFont val="Calibri"/>
        <family val="2"/>
      </rPr>
      <t>OUTER JKT</t>
    </r>
  </si>
  <si>
    <t xml:space="preserve">12mm NYLON WEBBING </t>
  </si>
  <si>
    <t>8mm PLASTIC SNAP</t>
  </si>
  <si>
    <r>
      <t xml:space="preserve">MARKING  </t>
    </r>
    <r>
      <rPr>
        <b/>
        <sz val="12"/>
        <color indexed="10"/>
        <rFont val="Calibri"/>
        <family val="2"/>
      </rPr>
      <t>OUTER JKT</t>
    </r>
  </si>
  <si>
    <t>Z2</t>
  </si>
  <si>
    <t>UA1</t>
  </si>
  <si>
    <t>NECK WIDTH</t>
  </si>
  <si>
    <t>UA2</t>
  </si>
  <si>
    <t>FRONT NECK DEPTH</t>
  </si>
  <si>
    <r>
      <t xml:space="preserve">HOOD WIDTH </t>
    </r>
    <r>
      <rPr>
        <sz val="12"/>
        <color indexed="10"/>
        <rFont val="Calibri"/>
        <family val="2"/>
      </rPr>
      <t>AT 18CM FROM BACK NECKLINE</t>
    </r>
  </si>
  <si>
    <t>HOOD HEIGHT ON FRONT</t>
  </si>
  <si>
    <t>HOOD HEIGHT ON SHOULDER POINT</t>
  </si>
  <si>
    <t>VE</t>
  </si>
  <si>
    <t>CHIN HEIGHT</t>
  </si>
  <si>
    <t>OUTER JACKET</t>
  </si>
  <si>
    <t>MIDDLE FRONT ZIPPER LENGHT</t>
  </si>
  <si>
    <t>OTHER MEASUREMENTS (IN CM)</t>
  </si>
  <si>
    <t>FRONT POCKET LENGHT</t>
  </si>
  <si>
    <t>1x Jacket connection</t>
  </si>
  <si>
    <t>COLORS DETAILS</t>
  </si>
  <si>
    <t>YKK</t>
  </si>
  <si>
    <r>
      <rPr>
        <b/>
        <sz val="12"/>
        <color indexed="10"/>
        <rFont val="Calibri"/>
        <family val="2"/>
      </rPr>
      <t>Zipper VISLON #5 (left insert)</t>
    </r>
    <r>
      <rPr>
        <b/>
        <sz val="12"/>
        <rFont val="Calibri"/>
        <family val="2"/>
      </rPr>
      <t xml:space="preserve">
1WAY - separable - autolock -</t>
    </r>
    <r>
      <rPr>
        <sz val="12"/>
        <rFont val="Calibri"/>
        <family val="2"/>
      </rPr>
      <t xml:space="preserve">
VSOR-56 DA86 E P14 KENSIN </t>
    </r>
    <r>
      <rPr>
        <b/>
        <sz val="12"/>
        <rFont val="Calibri"/>
        <family val="2"/>
      </rPr>
      <t>MUSI</t>
    </r>
    <r>
      <rPr>
        <sz val="12"/>
        <rFont val="Calibri"/>
        <family val="2"/>
      </rPr>
      <t xml:space="preserve"> N-ANTI NEWKOB4</t>
    </r>
  </si>
  <si>
    <t>1x back neckline (jkt connection)
2x 7cm from bottom sleeve ( jkt connection)</t>
  </si>
  <si>
    <t>INSERT ON LEFT SIDE 
* VERTICAL POSITION : 7cm from bottom</t>
  </si>
  <si>
    <t>ZIP IN DETAILS</t>
  </si>
  <si>
    <t xml:space="preserve">FRONT ZIPPER </t>
  </si>
  <si>
    <t>BS053-E
Short tube</t>
  </si>
  <si>
    <t>UNITEX
 ref#
113-35205-C04426</t>
  </si>
  <si>
    <t>DRAGON TIMES</t>
  </si>
  <si>
    <r>
      <t xml:space="preserve">HANG TAG </t>
    </r>
    <r>
      <rPr>
        <b/>
        <sz val="12"/>
        <rFont val="Calibri"/>
        <family val="2"/>
      </rPr>
      <t>MIX &amp; MATCH</t>
    </r>
  </si>
  <si>
    <t>HT394325/NE</t>
  </si>
  <si>
    <t>PRIMA CHANNEL</t>
  </si>
  <si>
    <t>FLYINGTEX</t>
  </si>
  <si>
    <r>
      <rPr>
        <b/>
        <sz val="12"/>
        <color indexed="10"/>
        <rFont val="Calibri"/>
        <family val="2"/>
      </rPr>
      <t>Zipper DELRIN # 5</t>
    </r>
    <r>
      <rPr>
        <b/>
        <sz val="12"/>
        <rFont val="Calibri"/>
        <family val="2"/>
      </rPr>
      <t xml:space="preserve">
1WAY - separable - autolock</t>
    </r>
    <r>
      <rPr>
        <sz val="12"/>
        <rFont val="Calibri"/>
        <family val="2"/>
      </rPr>
      <t xml:space="preserve">
SD51MA.RT</t>
    </r>
  </si>
  <si>
    <r>
      <rPr>
        <b/>
        <sz val="12"/>
        <color indexed="10"/>
        <rFont val="Calibri"/>
        <family val="2"/>
      </rPr>
      <t>Zipper DELRIN # 5</t>
    </r>
    <r>
      <rPr>
        <b/>
        <sz val="12"/>
        <rFont val="Calibri"/>
        <family val="2"/>
      </rPr>
      <t xml:space="preserve">
1WAY - non separable - NON LOCK</t>
    </r>
    <r>
      <rPr>
        <sz val="12"/>
        <rFont val="Calibri"/>
        <family val="2"/>
      </rPr>
      <t xml:space="preserve">
SD51MA.RT</t>
    </r>
  </si>
  <si>
    <t xml:space="preserve">MAIN LABELS
</t>
  </si>
  <si>
    <t>INSERT ON CORPORATE HT</t>
  </si>
  <si>
    <t>XXS</t>
  </si>
  <si>
    <r>
      <t xml:space="preserve">FRONT BREADTH </t>
    </r>
    <r>
      <rPr>
        <sz val="12"/>
        <color indexed="10"/>
        <rFont val="Calibri"/>
        <family val="2"/>
      </rPr>
      <t>AT 15CM FROM HPS</t>
    </r>
  </si>
  <si>
    <r>
      <t xml:space="preserve">1/2 WAIST ROUND </t>
    </r>
    <r>
      <rPr>
        <sz val="12"/>
        <color indexed="10"/>
        <rFont val="Calibri"/>
        <family val="2"/>
      </rPr>
      <t>AT 44CM FROM HPS</t>
    </r>
  </si>
  <si>
    <t>IA</t>
  </si>
  <si>
    <r>
      <t xml:space="preserve">1/2 BOTTOM ROUND </t>
    </r>
    <r>
      <rPr>
        <sz val="12"/>
        <color indexed="10"/>
        <rFont val="Calibri"/>
        <family val="2"/>
      </rPr>
      <t>RELAXED</t>
    </r>
  </si>
  <si>
    <r>
      <t xml:space="preserve">ARMHOLE HEIGHT - </t>
    </r>
    <r>
      <rPr>
        <sz val="12"/>
        <color indexed="10"/>
        <rFont val="Calibri"/>
        <family val="2"/>
      </rPr>
      <t>FOLLOWING ARMHOLE ROUND</t>
    </r>
  </si>
  <si>
    <r>
      <t xml:space="preserve">BACK BREADTH </t>
    </r>
    <r>
      <rPr>
        <sz val="12"/>
        <color indexed="10"/>
        <rFont val="Calibri"/>
        <family val="2"/>
      </rPr>
      <t>AT 15CM FROM HPS</t>
    </r>
  </si>
  <si>
    <t>Z4</t>
  </si>
  <si>
    <t>CHEST POCKET LENGHT</t>
  </si>
  <si>
    <r>
      <t xml:space="preserve">Measures to follow for making 1st c/s </t>
    </r>
    <r>
      <rPr>
        <b/>
        <sz val="10"/>
        <rFont val="Calibri"/>
        <family val="2"/>
      </rPr>
      <t>SIZE</t>
    </r>
  </si>
  <si>
    <r>
      <t xml:space="preserve">  FABRICS / SUPPLIERS :</t>
    </r>
    <r>
      <rPr>
        <b/>
        <sz val="12"/>
        <color indexed="8"/>
        <rFont val="Calibri"/>
        <family val="2"/>
      </rPr>
      <t xml:space="preserve">  PFM0025 3L / FLYINGTEX</t>
    </r>
  </si>
  <si>
    <t>2x Cuff tab
1x chest pocket flap</t>
  </si>
  <si>
    <t>1x Bottom adjustment</t>
  </si>
  <si>
    <t>1x bottom adjustment</t>
  </si>
  <si>
    <t>YF ZIPPER</t>
  </si>
  <si>
    <t>4x Front hood adjustment
2x bottom adjustement</t>
  </si>
  <si>
    <t>2x bottom adjustement to hold stopper and cord</t>
  </si>
  <si>
    <t>10mm METAL EYELET</t>
  </si>
  <si>
    <t>MH</t>
  </si>
  <si>
    <t>CUFF HEIGHT</t>
  </si>
  <si>
    <r>
      <t xml:space="preserve">SHELL 1
</t>
    </r>
    <r>
      <rPr>
        <b/>
        <sz val="12"/>
        <color indexed="10"/>
        <rFont val="Calibri"/>
        <family val="2"/>
      </rPr>
      <t>PFM0025U87 3L</t>
    </r>
  </si>
  <si>
    <r>
      <t xml:space="preserve">SIZE WOVEN LABEL MMG 
</t>
    </r>
    <r>
      <rPr>
        <b/>
        <sz val="14"/>
        <color indexed="10"/>
        <rFont val="Calibri"/>
        <family val="2"/>
      </rPr>
      <t>MEN ALPHA/TOP</t>
    </r>
  </si>
  <si>
    <t>LWS18-01</t>
  </si>
  <si>
    <t>STANDARD</t>
  </si>
  <si>
    <t>LFV11442</t>
  </si>
  <si>
    <t>MEASURES TAKEN ON FINISH PRODUCT</t>
  </si>
  <si>
    <t>WINTER 2018/19</t>
  </si>
  <si>
    <t>Right top front</t>
  </si>
  <si>
    <t xml:space="preserve">Left Top sleeve </t>
  </si>
  <si>
    <t>ULSTER ZIP-IN JKT</t>
  </si>
  <si>
    <t>BLACK
0247</t>
  </si>
  <si>
    <t>NOIR</t>
  </si>
  <si>
    <t>ECLIPSE BLUE
8598</t>
  </si>
  <si>
    <t>SAPHIR</t>
  </si>
  <si>
    <t>LEATHER BROWN</t>
  </si>
  <si>
    <t>EIS15U-XMSTP01</t>
  </si>
  <si>
    <t>RIGHT TOP POCKET
* VERTICAL POSITION : 1,5 cm from chest seam
* ALONG FRONT ZIPPER : 1,5 cm from front zipper</t>
  </si>
  <si>
    <t>Reduce front breadth by 2cm to have 42cm</t>
  </si>
  <si>
    <t>Reduce chest pocket width by 1cm to have 16cm</t>
  </si>
  <si>
    <t>Move 1cm down front neck drop + Increase collar on chin (refer to picture)</t>
  </si>
  <si>
    <t>Move 1,5cm toward front bottom pocket</t>
  </si>
  <si>
    <t>Reduce bottom hem by 0,5cm to have 2cm</t>
  </si>
  <si>
    <t>Increase front lenght by 1cm, to leave a gap between bottom hem and connecting zipper</t>
  </si>
  <si>
    <t>Reduce by 0,5cm the flap wich hide connecting zipper inside</t>
  </si>
  <si>
    <t>Comment on 1st sample LFV11443 outer jacket the 16/04/2017</t>
  </si>
  <si>
    <t>OUTER JACKET of LFV11443</t>
  </si>
  <si>
    <t>1st  sample LFV11443 measures the 15/06/2017</t>
  </si>
  <si>
    <t xml:space="preserve">Measures to improve </t>
  </si>
  <si>
    <t>OUTER JACKET of LFV1143, applied same modification, don't need sample, wait for approval of LFV11443</t>
  </si>
  <si>
    <t>HANG TAG LOW IMPACT</t>
  </si>
  <si>
    <t>HT394299-E</t>
  </si>
  <si>
    <r>
      <t xml:space="preserve">HANG TAG PFC </t>
    </r>
    <r>
      <rPr>
        <b/>
        <sz val="12"/>
        <rFont val="Calibri"/>
        <family val="2"/>
      </rPr>
      <t>FREE</t>
    </r>
  </si>
  <si>
    <t>HT394145-E</t>
  </si>
  <si>
    <t>LEATHER BROWN
5583</t>
  </si>
  <si>
    <t>cord puller</t>
  </si>
  <si>
    <t>ZP072-E</t>
  </si>
  <si>
    <t>BLACK
580</t>
  </si>
  <si>
    <t>ECLIPSE BLUE
960</t>
  </si>
  <si>
    <t>LEATHER BROWN
079</t>
  </si>
  <si>
    <t>ECLIPSE BLUE
30055</t>
  </si>
  <si>
    <t>LEATHER BROWN
F785</t>
  </si>
  <si>
    <t>LOCAL / MING SHYANG</t>
  </si>
  <si>
    <t>Remove full seam tape, use overlock + stitching</t>
  </si>
  <si>
    <t>Remove cord adjuster leather and drawstring, replace by Elastic string + stopper + pearl</t>
  </si>
  <si>
    <t>Add seam on top yoke left side over flap pocket</t>
  </si>
  <si>
    <t>Remove tab adjustement on back hood (velcro)</t>
  </si>
  <si>
    <t>Use new zipper puller ZP072, only on front zipper</t>
  </si>
  <si>
    <t>Use mesh on top layer of chest pocket bag</t>
  </si>
  <si>
    <t>Remove Technowarm Hang Tag</t>
  </si>
  <si>
    <t>Comments on 2nd sample of LFV11443 in Taipei the 14/07/2017</t>
  </si>
  <si>
    <t>1x Front zipper</t>
  </si>
  <si>
    <t>CORD STOPPER 20MM</t>
  </si>
  <si>
    <t>SMALL CORD STOPPER 20MM</t>
  </si>
  <si>
    <t>CS-A7</t>
  </si>
  <si>
    <t>2x Front hood adjustment</t>
  </si>
  <si>
    <t>PLASTIC PEARL</t>
  </si>
  <si>
    <t>CP-A1</t>
  </si>
  <si>
    <t>Move down embroidery lafuma</t>
  </si>
  <si>
    <t>BLACK
TAPE : 580
TEETH : DARK NICKEL</t>
  </si>
  <si>
    <t>ECLIPSE BLUE
TAPE : 960
TEETH : DARK NICKEL</t>
  </si>
  <si>
    <t>LEATHER BROWN
TAPE : 079
TEETH : DARK NICKEL</t>
  </si>
  <si>
    <t>Leave a gap between bottom hem and connecting zipper arround 2cm to insert connecting zipper easely</t>
  </si>
  <si>
    <t>Increase chin by 1cm (see picture)</t>
  </si>
  <si>
    <t>Increase front zipper by 1cm</t>
  </si>
  <si>
    <t>Follow comments for making SMS</t>
  </si>
  <si>
    <t>Comments on 2nd sample of LFV11443 in France the 24/07/2017</t>
  </si>
  <si>
    <t>Measures to follow for  making SMS</t>
  </si>
  <si>
    <t>2nd sample of LFV11443 measured the 24/07/2017</t>
  </si>
  <si>
    <t>OUTER JACKET OF LFV11443</t>
  </si>
  <si>
    <t xml:space="preserve">5mm POLYESTER WEBBING </t>
  </si>
  <si>
    <t>EIS15U-XMTRE01</t>
  </si>
  <si>
    <t>FULL SEAM TAPE</t>
  </si>
  <si>
    <t>Comments after sales meeting the 21/11/2017</t>
  </si>
  <si>
    <t>To pass the puller of inner jacket easely, please follow comment on picture</t>
  </si>
  <si>
    <t>TON/TON
GREY</t>
  </si>
  <si>
    <t>HT-394082-E</t>
  </si>
  <si>
    <t>SMALL
HT394146-E</t>
  </si>
  <si>
    <t>HANT TAG</t>
  </si>
  <si>
    <t>Hang tag corporate and climactive must be small HT-394082-E and HT-394146-E</t>
  </si>
  <si>
    <t>MEASURES OUTER JACKET</t>
  </si>
  <si>
    <t>Increase front neck drop by 1cm to have 10cm i/o 9cm on SMS</t>
  </si>
  <si>
    <t>Measures to follow for BULK</t>
  </si>
  <si>
    <t>Measures of highlight LFV11443 OUTER JACKET</t>
  </si>
  <si>
    <t>V1</t>
  </si>
  <si>
    <t>Please send comformity sample to France</t>
  </si>
  <si>
    <t>Add seam tape tone on tone (grey) on full garment (back fabric)</t>
  </si>
  <si>
    <t>大貨</t>
    <phoneticPr fontId="31" type="noConversion"/>
  </si>
  <si>
    <t>銷售樣</t>
    <phoneticPr fontId="31" type="noConversion"/>
  </si>
  <si>
    <t>吊牌改為用#HT-394082-E (i/o #HT-394081-E)</t>
    <phoneticPr fontId="32" type="noConversion"/>
  </si>
  <si>
    <t>吊牌改為用#HT-394146-E (i/o #HT-394133-E)</t>
    <phoneticPr fontId="32" type="noConversion"/>
  </si>
  <si>
    <t>整件全封條</t>
    <phoneticPr fontId="32" type="noConversion"/>
  </si>
  <si>
    <t>前領深增加1CM, 改為10CM。</t>
    <phoneticPr fontId="32" type="noConversion"/>
  </si>
  <si>
    <t>請依以上修正後提供核可樣至法國</t>
    <phoneticPr fontId="32" type="noConversion"/>
  </si>
  <si>
    <t>To pass the puller of inner jacket easely, please follow comment on picture</t>
    <phoneticPr fontId="31" type="noConversion"/>
  </si>
  <si>
    <t>請依下圖修正讓內門襟拉鍊的拉頭容易拉出</t>
    <phoneticPr fontId="32" type="noConversion"/>
  </si>
  <si>
    <t>上胸寬(領肩點下15cm)</t>
  </si>
  <si>
    <t>1/2胸圍(腋點量)</t>
  </si>
  <si>
    <t>1/2腰圍(領肩點下44cm)</t>
  </si>
  <si>
    <t>1/2下襬(平量)</t>
  </si>
  <si>
    <t>前身長(領肩點量)</t>
  </si>
  <si>
    <t>前胸剪接高</t>
  </si>
  <si>
    <t>單肩寬</t>
  </si>
  <si>
    <t>袖襱直量</t>
  </si>
  <si>
    <t>1/2袖寬(腋點垂直量)</t>
  </si>
  <si>
    <t>1/2肘寬(袖口上30cm)</t>
  </si>
  <si>
    <t>1/2袖口寬(平量)</t>
  </si>
  <si>
    <t>袖口高</t>
  </si>
  <si>
    <t>袖長(肩點量)</t>
  </si>
  <si>
    <t>後背寬(領肩點下15cm)</t>
  </si>
  <si>
    <t>後身長(後領圍中心量)</t>
  </si>
  <si>
    <t>後背剪接高</t>
  </si>
  <si>
    <t>領寬</t>
  </si>
  <si>
    <t>前領深</t>
  </si>
  <si>
    <t>下領圍(不含拉鍊)</t>
  </si>
  <si>
    <t>帽中長</t>
  </si>
  <si>
    <t>1/2帽寬(領肩點上18cm)</t>
  </si>
  <si>
    <t>帽高(開口處)</t>
  </si>
  <si>
    <t>帽高(領肩點)</t>
  </si>
  <si>
    <t>帽前高</t>
  </si>
  <si>
    <t>門襟拉鍊長</t>
  </si>
  <si>
    <t>側袋開口長</t>
  </si>
  <si>
    <t>胸袋開口長</t>
  </si>
  <si>
    <t>TO Amenda,</t>
    <phoneticPr fontId="31" type="noConversion"/>
  </si>
  <si>
    <t>fm Elsa 12/18/17</t>
    <phoneticPr fontId="3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</si>
</sst>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84" formatCode="#,##0&quot; cm&quot;"/>
    <numFmt numFmtId="185" formatCode="#,##0&quot;cm&quot;"/>
  </numFmts>
  <fonts count="96">
    <font>
      <sz val="9"/>
      <color theme="1"/>
      <name val="新細明體"/>
      <family val="1"/>
      <charset val="136"/>
      <scheme val="minor"/>
    </font>
    <font>
      <sz val="11"/>
      <color indexed="8"/>
      <name val="Calibri"/>
      <family val="2"/>
    </font>
    <font>
      <sz val="10"/>
      <name val="Arial"/>
      <family val="2"/>
    </font>
    <font>
      <b/>
      <sz val="10"/>
      <name val="Calibri"/>
      <family val="2"/>
    </font>
    <font>
      <sz val="12"/>
      <color indexed="10"/>
      <name val="Calibri"/>
      <family val="2"/>
    </font>
    <font>
      <b/>
      <sz val="12"/>
      <color indexed="8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b/>
      <sz val="12"/>
      <name val="Calibri"/>
      <family val="2"/>
    </font>
    <font>
      <b/>
      <sz val="12"/>
      <color indexed="10"/>
      <name val="Calibri"/>
      <family val="2"/>
    </font>
    <font>
      <b/>
      <sz val="12"/>
      <color indexed="8"/>
      <name val="Calibri"/>
      <family val="2"/>
    </font>
    <font>
      <b/>
      <sz val="12"/>
      <name val="Calibri"/>
      <family val="2"/>
    </font>
    <font>
      <sz val="12"/>
      <name val="Calibri"/>
      <family val="2"/>
    </font>
    <font>
      <b/>
      <sz val="11"/>
      <color indexed="8"/>
      <name val="Calibri"/>
      <family val="2"/>
    </font>
    <font>
      <sz val="12"/>
      <name val="Calibri"/>
      <family val="2"/>
    </font>
    <font>
      <b/>
      <sz val="14"/>
      <color indexed="8"/>
      <name val="Calibri"/>
      <family val="2"/>
    </font>
    <font>
      <sz val="10"/>
      <name val="Calibri"/>
      <family val="2"/>
    </font>
    <font>
      <b/>
      <sz val="16"/>
      <color indexed="10"/>
      <name val="Calibri"/>
      <family val="2"/>
    </font>
    <font>
      <sz val="14"/>
      <color indexed="8"/>
      <name val="Calibri"/>
      <family val="2"/>
    </font>
    <font>
      <b/>
      <sz val="11"/>
      <name val="Calibri"/>
      <family val="2"/>
    </font>
    <font>
      <sz val="9"/>
      <name val="Calibri"/>
      <family val="2"/>
    </font>
    <font>
      <b/>
      <sz val="14"/>
      <name val="Calibri"/>
      <family val="2"/>
    </font>
    <font>
      <b/>
      <sz val="12"/>
      <color indexed="10"/>
      <name val="Calibri"/>
      <family val="2"/>
    </font>
    <font>
      <b/>
      <sz val="14"/>
      <color indexed="10"/>
      <name val="Calibri"/>
      <family val="2"/>
    </font>
    <font>
      <sz val="10"/>
      <color indexed="8"/>
      <name val="Arial"/>
      <family val="2"/>
    </font>
    <font>
      <b/>
      <sz val="16"/>
      <name val="Calibri"/>
      <family val="2"/>
    </font>
    <font>
      <b/>
      <sz val="12"/>
      <name val="Calibri"/>
      <family val="2"/>
    </font>
    <font>
      <b/>
      <sz val="12"/>
      <color indexed="10"/>
      <name val="Calibri"/>
      <family val="2"/>
    </font>
    <font>
      <b/>
      <sz val="14"/>
      <color indexed="10"/>
      <name val="Calibri"/>
      <family val="2"/>
    </font>
    <font>
      <sz val="14"/>
      <name val="Calibri"/>
      <family val="2"/>
    </font>
    <font>
      <sz val="16"/>
      <name val="Calibri"/>
      <family val="2"/>
    </font>
    <font>
      <sz val="9"/>
      <name val="新細明體"/>
      <family val="1"/>
      <charset val="136"/>
    </font>
    <font>
      <sz val="9"/>
      <name val="新細明體"/>
      <family val="1"/>
      <charset val="136"/>
    </font>
    <font>
      <b/>
      <sz val="24"/>
      <color indexed="10"/>
      <name val="Calibri"/>
      <family val="2"/>
    </font>
    <font>
      <b/>
      <sz val="18"/>
      <name val="Calibri"/>
      <family val="2"/>
    </font>
    <font>
      <sz val="9"/>
      <color theme="1"/>
      <name val="新細明體"/>
      <family val="1"/>
      <charset val="136"/>
      <scheme val="minor"/>
    </font>
    <font>
      <sz val="11"/>
      <color theme="1"/>
      <name val="新細明體"/>
      <family val="1"/>
      <charset val="136"/>
      <scheme val="minor"/>
    </font>
    <font>
      <b/>
      <sz val="9"/>
      <color rgb="FFFF0000"/>
      <name val="Comic Sans MS"/>
      <family val="4"/>
    </font>
    <font>
      <b/>
      <sz val="11"/>
      <color theme="1"/>
      <name val="新細明體"/>
      <family val="1"/>
      <charset val="136"/>
      <scheme val="minor"/>
    </font>
    <font>
      <b/>
      <sz val="9"/>
      <color theme="1"/>
      <name val="新細明體"/>
      <family val="1"/>
      <charset val="136"/>
      <scheme val="minor"/>
    </font>
    <font>
      <b/>
      <sz val="14"/>
      <color theme="1"/>
      <name val="新細明體"/>
      <family val="1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sz val="11"/>
      <name val="新細明體"/>
      <family val="1"/>
      <charset val="136"/>
      <scheme val="minor"/>
    </font>
    <font>
      <b/>
      <sz val="12"/>
      <color rgb="FFFF0000"/>
      <name val="新細明體"/>
      <family val="1"/>
      <charset val="136"/>
      <scheme val="minor"/>
    </font>
    <font>
      <b/>
      <sz val="8"/>
      <color rgb="FFFF0000"/>
      <name val="新細明體"/>
      <family val="1"/>
      <charset val="136"/>
      <scheme val="minor"/>
    </font>
    <font>
      <b/>
      <sz val="8"/>
      <color theme="1"/>
      <name val="新細明體"/>
      <family val="1"/>
      <charset val="136"/>
      <scheme val="minor"/>
    </font>
    <font>
      <b/>
      <sz val="9"/>
      <color theme="1"/>
      <name val="Comic Sans MS"/>
      <family val="4"/>
    </font>
    <font>
      <b/>
      <sz val="12"/>
      <name val="新細明體"/>
      <family val="1"/>
      <charset val="136"/>
      <scheme val="minor"/>
    </font>
    <font>
      <sz val="12"/>
      <color theme="1"/>
      <name val="新細明體"/>
      <family val="1"/>
      <charset val="136"/>
      <scheme val="minor"/>
    </font>
    <font>
      <b/>
      <sz val="20"/>
      <color theme="1"/>
      <name val="新細明體"/>
      <family val="1"/>
      <charset val="136"/>
      <scheme val="minor"/>
    </font>
    <font>
      <b/>
      <sz val="20"/>
      <color rgb="FFFF0000"/>
      <name val="新細明體"/>
      <family val="1"/>
      <charset val="136"/>
      <scheme val="minor"/>
    </font>
    <font>
      <b/>
      <sz val="14"/>
      <color rgb="FFFF000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  <font>
      <b/>
      <sz val="12"/>
      <color rgb="FF0000FF"/>
      <name val="新細明體"/>
      <family val="1"/>
      <charset val="136"/>
      <scheme val="minor"/>
    </font>
    <font>
      <sz val="10"/>
      <color theme="1"/>
      <name val="新細明體"/>
      <family val="1"/>
      <charset val="136"/>
      <scheme val="minor"/>
    </font>
    <font>
      <sz val="10"/>
      <name val="新細明體"/>
      <family val="1"/>
      <charset val="136"/>
      <scheme val="minor"/>
    </font>
    <font>
      <b/>
      <sz val="16"/>
      <color rgb="FFFF0000"/>
      <name val="新細明體"/>
      <family val="1"/>
      <charset val="136"/>
      <scheme val="minor"/>
    </font>
    <font>
      <b/>
      <sz val="16"/>
      <color theme="1"/>
      <name val="新細明體"/>
      <family val="1"/>
      <charset val="136"/>
      <scheme val="minor"/>
    </font>
    <font>
      <b/>
      <sz val="10"/>
      <name val="新細明體"/>
      <family val="1"/>
      <charset val="136"/>
      <scheme val="minor"/>
    </font>
    <font>
      <b/>
      <sz val="11"/>
      <color rgb="FF0000FF"/>
      <name val="新細明體"/>
      <family val="1"/>
      <charset val="136"/>
      <scheme val="minor"/>
    </font>
    <font>
      <b/>
      <sz val="12"/>
      <color rgb="FF0070C0"/>
      <name val="新細明體"/>
      <family val="1"/>
      <charset val="136"/>
      <scheme val="minor"/>
    </font>
    <font>
      <b/>
      <sz val="12"/>
      <color theme="3"/>
      <name val="新細明體"/>
      <family val="1"/>
      <charset val="136"/>
      <scheme val="minor"/>
    </font>
    <font>
      <b/>
      <sz val="20"/>
      <color rgb="FFFF0000"/>
      <name val="Impact"/>
      <family val="2"/>
    </font>
    <font>
      <b/>
      <sz val="12"/>
      <color rgb="FFFF0000"/>
      <name val="Adobe 繁黑體 Std B"/>
      <family val="3"/>
      <charset val="136"/>
    </font>
    <font>
      <b/>
      <sz val="12"/>
      <color theme="0" tint="-0.499984740745262"/>
      <name val="Calibri"/>
      <family val="2"/>
    </font>
    <font>
      <sz val="12"/>
      <color theme="0" tint="-0.499984740745262"/>
      <name val="Calibri"/>
      <family val="2"/>
    </font>
    <font>
      <b/>
      <sz val="10"/>
      <color rgb="FFFF0000"/>
      <name val="新細明體"/>
      <family val="1"/>
      <charset val="136"/>
      <scheme val="minor"/>
    </font>
    <font>
      <b/>
      <sz val="14"/>
      <color rgb="FFFF0000"/>
      <name val="Calibri"/>
      <family val="2"/>
    </font>
    <font>
      <b/>
      <sz val="12"/>
      <color rgb="FFFF0000"/>
      <name val="Calibri"/>
      <family val="2"/>
    </font>
    <font>
      <sz val="9"/>
      <color theme="0" tint="-0.499984740745262"/>
      <name val="新細明體"/>
      <family val="1"/>
      <charset val="136"/>
      <scheme val="minor"/>
    </font>
    <font>
      <sz val="12"/>
      <color theme="0" tint="-0.499984740745262"/>
      <name val="新細明體"/>
      <family val="1"/>
      <charset val="136"/>
      <scheme val="minor"/>
    </font>
    <font>
      <b/>
      <sz val="14"/>
      <color theme="0" tint="-0.499984740745262"/>
      <name val="新細明體"/>
      <family val="1"/>
      <charset val="136"/>
      <scheme val="minor"/>
    </font>
    <font>
      <sz val="10"/>
      <color theme="0" tint="-0.499984740745262"/>
      <name val="新細明體"/>
      <family val="1"/>
      <charset val="136"/>
      <scheme val="minor"/>
    </font>
    <font>
      <b/>
      <sz val="12"/>
      <color theme="0" tint="-0.499984740745262"/>
      <name val="新細明體"/>
      <family val="1"/>
      <charset val="136"/>
      <scheme val="minor"/>
    </font>
    <font>
      <b/>
      <u/>
      <sz val="14"/>
      <color theme="0" tint="-0.499984740745262"/>
      <name val="Calibri"/>
      <family val="2"/>
    </font>
    <font>
      <sz val="10"/>
      <color theme="0" tint="-0.499984740745262"/>
      <name val="Calibri"/>
      <family val="2"/>
    </font>
    <font>
      <b/>
      <sz val="14"/>
      <color theme="0" tint="-0.499984740745262"/>
      <name val="Calibri"/>
      <family val="2"/>
    </font>
    <font>
      <sz val="14"/>
      <color theme="1"/>
      <name val="Calibri"/>
      <family val="2"/>
    </font>
    <font>
      <sz val="12"/>
      <color theme="1"/>
      <name val="Calibri"/>
      <family val="2"/>
    </font>
    <font>
      <sz val="16"/>
      <color theme="1"/>
      <name val="Calibri"/>
      <family val="2"/>
    </font>
    <font>
      <sz val="12"/>
      <color rgb="FF0000FF"/>
      <name val="新細明體"/>
      <family val="1"/>
      <charset val="136"/>
      <scheme val="minor"/>
    </font>
    <font>
      <b/>
      <sz val="9"/>
      <color theme="0" tint="-0.499984740745262"/>
      <name val="新細明體"/>
      <family val="1"/>
      <charset val="136"/>
      <scheme val="minor"/>
    </font>
    <font>
      <sz val="14"/>
      <color theme="0" tint="-0.499984740745262"/>
      <name val="新細明體"/>
      <family val="1"/>
      <charset val="136"/>
      <scheme val="minor"/>
    </font>
    <font>
      <sz val="14"/>
      <color theme="0" tint="-0.499984740745262"/>
      <name val="Calibri"/>
      <family val="2"/>
    </font>
    <font>
      <u/>
      <sz val="14"/>
      <color theme="0" tint="-0.499984740745262"/>
      <name val="新細明體"/>
      <family val="1"/>
      <charset val="136"/>
      <scheme val="minor"/>
    </font>
    <font>
      <b/>
      <u/>
      <sz val="14"/>
      <color rgb="FFFF0000"/>
      <name val="新細明體"/>
      <family val="1"/>
      <charset val="136"/>
      <scheme val="minor"/>
    </font>
    <font>
      <sz val="9"/>
      <name val="新細明體"/>
      <family val="1"/>
      <charset val="136"/>
      <scheme val="minor"/>
    </font>
    <font>
      <b/>
      <sz val="9"/>
      <name val="新細明體"/>
      <family val="1"/>
      <charset val="136"/>
      <scheme val="minor"/>
    </font>
    <font>
      <sz val="9"/>
      <color rgb="FFFF0000"/>
      <name val="新細明體"/>
      <family val="1"/>
      <charset val="136"/>
      <scheme val="minor"/>
    </font>
    <font>
      <sz val="16"/>
      <color rgb="FFFF0000"/>
      <name val="新細明體"/>
      <family val="1"/>
      <charset val="136"/>
      <scheme val="minor"/>
    </font>
    <font>
      <b/>
      <sz val="22"/>
      <color theme="1"/>
      <name val="新細明體"/>
      <family val="1"/>
      <charset val="136"/>
      <scheme val="minor"/>
    </font>
    <font>
      <b/>
      <sz val="18"/>
      <color rgb="FFFF0000"/>
      <name val="新細明體"/>
      <family val="1"/>
      <charset val="136"/>
      <scheme val="minor"/>
    </font>
    <font>
      <b/>
      <sz val="24"/>
      <color rgb="FFFF0000"/>
      <name val="Calibri"/>
      <family val="2"/>
    </font>
    <font>
      <b/>
      <sz val="18"/>
      <color theme="1"/>
      <name val="新細明體"/>
      <family val="1"/>
      <charset val="136"/>
      <scheme val="minor"/>
    </font>
    <font>
      <b/>
      <sz val="18"/>
      <name val="新細明體"/>
      <family val="1"/>
      <charset val="136"/>
      <scheme val="minor"/>
    </font>
    <font>
      <sz val="18"/>
      <color theme="1"/>
      <name val="新細明體"/>
      <family val="1"/>
      <charset val="136"/>
      <scheme val="minor"/>
    </font>
  </fonts>
  <fills count="10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4">
    <border>
      <left/>
      <right/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2" fillId="0" borderId="0"/>
    <xf numFmtId="0" fontId="2" fillId="0" borderId="0"/>
    <xf numFmtId="0" fontId="2" fillId="0" borderId="0"/>
    <xf numFmtId="0" fontId="35" fillId="0" borderId="0"/>
    <xf numFmtId="0" fontId="36" fillId="0" borderId="0"/>
    <xf numFmtId="0" fontId="36" fillId="0" borderId="0"/>
    <xf numFmtId="0" fontId="36" fillId="0" borderId="0"/>
    <xf numFmtId="0" fontId="36" fillId="0" borderId="0"/>
    <xf numFmtId="0" fontId="37" fillId="0" borderId="1" applyBorder="0"/>
    <xf numFmtId="0" fontId="24" fillId="0" borderId="0"/>
  </cellStyleXfs>
  <cellXfs count="560">
    <xf numFmtId="0" fontId="0" fillId="0" borderId="0" xfId="0"/>
    <xf numFmtId="0" fontId="0" fillId="0" borderId="0" xfId="0" applyAlignment="1">
      <alignment vertical="center"/>
    </xf>
    <xf numFmtId="0" fontId="39" fillId="0" borderId="0" xfId="0" applyFont="1" applyAlignment="1">
      <alignment vertical="center"/>
    </xf>
    <xf numFmtId="0" fontId="40" fillId="0" borderId="0" xfId="0" applyFont="1" applyAlignment="1">
      <alignment vertical="center"/>
    </xf>
    <xf numFmtId="0" fontId="0" fillId="0" borderId="2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3" xfId="0" applyBorder="1" applyAlignment="1">
      <alignment vertical="center"/>
    </xf>
    <xf numFmtId="0" fontId="40" fillId="0" borderId="0" xfId="0" applyFont="1" applyBorder="1" applyAlignment="1">
      <alignment vertical="center"/>
    </xf>
    <xf numFmtId="0" fontId="41" fillId="0" borderId="0" xfId="0" applyFont="1" applyBorder="1" applyAlignment="1">
      <alignment vertical="center"/>
    </xf>
    <xf numFmtId="0" fontId="42" fillId="0" borderId="0" xfId="0" applyFont="1" applyAlignment="1">
      <alignment vertical="center"/>
    </xf>
    <xf numFmtId="0" fontId="43" fillId="0" borderId="0" xfId="0" applyFont="1" applyBorder="1" applyAlignment="1">
      <alignment vertical="center"/>
    </xf>
    <xf numFmtId="0" fontId="41" fillId="0" borderId="0" xfId="0" applyFont="1" applyBorder="1" applyAlignment="1">
      <alignment vertical="center" wrapText="1"/>
    </xf>
    <xf numFmtId="0" fontId="44" fillId="0" borderId="0" xfId="0" applyFont="1" applyBorder="1" applyAlignment="1">
      <alignment vertical="center"/>
    </xf>
    <xf numFmtId="0" fontId="45" fillId="0" borderId="0" xfId="0" applyFont="1" applyBorder="1" applyAlignment="1">
      <alignment vertical="center" wrapText="1"/>
    </xf>
    <xf numFmtId="0" fontId="45" fillId="0" borderId="0" xfId="0" applyFont="1" applyBorder="1" applyAlignment="1">
      <alignment vertical="center"/>
    </xf>
    <xf numFmtId="0" fontId="44" fillId="0" borderId="0" xfId="0" applyFont="1" applyBorder="1" applyAlignment="1">
      <alignment vertical="center" wrapText="1"/>
    </xf>
    <xf numFmtId="0" fontId="46" fillId="0" borderId="0" xfId="0" applyFont="1" applyBorder="1" applyAlignment="1">
      <alignment vertical="center"/>
    </xf>
    <xf numFmtId="0" fontId="47" fillId="5" borderId="4" xfId="0" applyFont="1" applyFill="1" applyBorder="1" applyAlignment="1">
      <alignment horizontal="center" vertical="center"/>
    </xf>
    <xf numFmtId="0" fontId="42" fillId="0" borderId="0" xfId="0" applyFont="1" applyAlignment="1"/>
    <xf numFmtId="0" fontId="0" fillId="0" borderId="0" xfId="0" applyBorder="1"/>
    <xf numFmtId="0" fontId="39" fillId="0" borderId="0" xfId="0" applyFont="1" applyBorder="1" applyAlignment="1">
      <alignment vertical="center"/>
    </xf>
    <xf numFmtId="0" fontId="0" fillId="0" borderId="0" xfId="0" applyAlignment="1"/>
    <xf numFmtId="0" fontId="48" fillId="0" borderId="5" xfId="0" applyFont="1" applyBorder="1" applyAlignment="1">
      <alignment vertical="center"/>
    </xf>
    <xf numFmtId="0" fontId="48" fillId="0" borderId="0" xfId="0" applyFont="1" applyBorder="1"/>
    <xf numFmtId="0" fontId="43" fillId="0" borderId="0" xfId="9" applyFont="1" applyBorder="1"/>
    <xf numFmtId="0" fontId="0" fillId="0" borderId="6" xfId="0" applyBorder="1" applyAlignment="1">
      <alignment vertical="center"/>
    </xf>
    <xf numFmtId="0" fontId="49" fillId="5" borderId="7" xfId="0" applyFont="1" applyFill="1" applyBorder="1" applyAlignment="1">
      <alignment horizontal="left" vertical="center" indent="8"/>
    </xf>
    <xf numFmtId="0" fontId="0" fillId="5" borderId="7" xfId="0" applyFill="1" applyBorder="1" applyAlignment="1">
      <alignment vertical="center"/>
    </xf>
    <xf numFmtId="0" fontId="0" fillId="5" borderId="8" xfId="0" applyFill="1" applyBorder="1" applyAlignment="1">
      <alignment vertical="center"/>
    </xf>
    <xf numFmtId="0" fontId="50" fillId="5" borderId="7" xfId="0" applyFont="1" applyFill="1" applyBorder="1" applyAlignment="1">
      <alignment horizontal="left" vertical="center" indent="1"/>
    </xf>
    <xf numFmtId="0" fontId="0" fillId="5" borderId="9" xfId="0" applyFill="1" applyBorder="1" applyAlignment="1">
      <alignment vertical="center"/>
    </xf>
    <xf numFmtId="0" fontId="0" fillId="5" borderId="6" xfId="0" applyFill="1" applyBorder="1" applyAlignment="1">
      <alignment vertical="center"/>
    </xf>
    <xf numFmtId="0" fontId="0" fillId="5" borderId="5" xfId="0" applyFill="1" applyBorder="1" applyAlignment="1">
      <alignment vertical="center"/>
    </xf>
    <xf numFmtId="0" fontId="48" fillId="0" borderId="6" xfId="0" applyFont="1" applyFill="1" applyBorder="1" applyAlignment="1">
      <alignment vertical="center"/>
    </xf>
    <xf numFmtId="0" fontId="48" fillId="0" borderId="5" xfId="0" applyFont="1" applyFill="1" applyBorder="1" applyAlignment="1">
      <alignment vertical="center"/>
    </xf>
    <xf numFmtId="0" fontId="48" fillId="0" borderId="2" xfId="0" applyFont="1" applyFill="1" applyBorder="1" applyAlignment="1">
      <alignment vertical="center"/>
    </xf>
    <xf numFmtId="0" fontId="48" fillId="0" borderId="0" xfId="0" applyFont="1" applyFill="1" applyBorder="1" applyAlignment="1">
      <alignment vertical="center"/>
    </xf>
    <xf numFmtId="0" fontId="0" fillId="0" borderId="2" xfId="0" applyFill="1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10" xfId="0" applyBorder="1" applyAlignment="1">
      <alignment vertical="center"/>
    </xf>
    <xf numFmtId="0" fontId="49" fillId="5" borderId="5" xfId="0" applyFont="1" applyFill="1" applyBorder="1" applyAlignment="1">
      <alignment horizontal="left" vertical="center" indent="2"/>
    </xf>
    <xf numFmtId="0" fontId="48" fillId="0" borderId="10" xfId="0" applyFont="1" applyFill="1" applyBorder="1" applyAlignment="1">
      <alignment vertical="center"/>
    </xf>
    <xf numFmtId="0" fontId="48" fillId="0" borderId="3" xfId="0" applyFont="1" applyFill="1" applyBorder="1" applyAlignment="1">
      <alignment vertical="center"/>
    </xf>
    <xf numFmtId="0" fontId="0" fillId="0" borderId="3" xfId="0" applyFill="1" applyBorder="1" applyAlignment="1">
      <alignment vertical="center"/>
    </xf>
    <xf numFmtId="0" fontId="0" fillId="0" borderId="11" xfId="0" applyFill="1" applyBorder="1" applyAlignment="1">
      <alignment vertical="center"/>
    </xf>
    <xf numFmtId="0" fontId="0" fillId="0" borderId="12" xfId="0" applyFill="1" applyBorder="1" applyAlignment="1">
      <alignment vertical="center"/>
    </xf>
    <xf numFmtId="0" fontId="0" fillId="0" borderId="13" xfId="0" applyFill="1" applyBorder="1" applyAlignment="1">
      <alignment vertical="center"/>
    </xf>
    <xf numFmtId="14" fontId="43" fillId="0" borderId="14" xfId="0" applyNumberFormat="1" applyFont="1" applyFill="1" applyBorder="1" applyAlignment="1">
      <alignment vertical="center"/>
    </xf>
    <xf numFmtId="0" fontId="41" fillId="0" borderId="14" xfId="0" applyFont="1" applyFill="1" applyBorder="1" applyAlignment="1">
      <alignment vertical="center"/>
    </xf>
    <xf numFmtId="0" fontId="41" fillId="0" borderId="15" xfId="0" applyFont="1" applyFill="1" applyBorder="1" applyAlignment="1">
      <alignment vertical="center"/>
    </xf>
    <xf numFmtId="0" fontId="40" fillId="0" borderId="1" xfId="0" applyFont="1" applyFill="1" applyBorder="1" applyAlignment="1">
      <alignment vertical="center"/>
    </xf>
    <xf numFmtId="0" fontId="51" fillId="0" borderId="1" xfId="0" applyFont="1" applyFill="1" applyBorder="1" applyAlignment="1">
      <alignment horizontal="left" vertical="center"/>
    </xf>
    <xf numFmtId="0" fontId="40" fillId="0" borderId="16" xfId="0" applyFont="1" applyFill="1" applyBorder="1" applyAlignment="1">
      <alignment vertical="center"/>
    </xf>
    <xf numFmtId="0" fontId="0" fillId="5" borderId="17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50" fillId="5" borderId="1" xfId="0" applyFont="1" applyFill="1" applyBorder="1" applyAlignment="1">
      <alignment horizontal="left" vertical="center" indent="1"/>
    </xf>
    <xf numFmtId="0" fontId="0" fillId="5" borderId="16" xfId="0" applyFill="1" applyBorder="1" applyAlignment="1">
      <alignment vertical="center"/>
    </xf>
    <xf numFmtId="0" fontId="40" fillId="0" borderId="18" xfId="0" applyFont="1" applyBorder="1" applyAlignment="1">
      <alignment vertical="center"/>
    </xf>
    <xf numFmtId="0" fontId="51" fillId="0" borderId="18" xfId="0" applyFont="1" applyBorder="1" applyAlignment="1">
      <alignment horizontal="left" vertical="center"/>
    </xf>
    <xf numFmtId="0" fontId="40" fillId="0" borderId="19" xfId="0" applyFont="1" applyBorder="1" applyAlignment="1">
      <alignment vertical="center"/>
    </xf>
    <xf numFmtId="14" fontId="43" fillId="0" borderId="14" xfId="0" applyNumberFormat="1" applyFont="1" applyBorder="1" applyAlignment="1">
      <alignment vertical="center"/>
    </xf>
    <xf numFmtId="0" fontId="41" fillId="0" borderId="14" xfId="0" applyFont="1" applyBorder="1" applyAlignment="1">
      <alignment vertical="center"/>
    </xf>
    <xf numFmtId="0" fontId="40" fillId="0" borderId="20" xfId="0" applyFont="1" applyBorder="1" applyAlignment="1">
      <alignment vertical="center"/>
    </xf>
    <xf numFmtId="0" fontId="51" fillId="0" borderId="18" xfId="0" applyFont="1" applyBorder="1" applyAlignment="1">
      <alignment horizontal="left" vertical="center" indent="2"/>
    </xf>
    <xf numFmtId="0" fontId="39" fillId="0" borderId="21" xfId="0" applyFont="1" applyBorder="1" applyAlignment="1">
      <alignment vertical="center"/>
    </xf>
    <xf numFmtId="0" fontId="39" fillId="0" borderId="14" xfId="0" applyFont="1" applyBorder="1" applyAlignment="1">
      <alignment vertical="center"/>
    </xf>
    <xf numFmtId="0" fontId="39" fillId="0" borderId="15" xfId="0" applyFont="1" applyBorder="1" applyAlignment="1">
      <alignment vertical="center"/>
    </xf>
    <xf numFmtId="0" fontId="40" fillId="0" borderId="18" xfId="0" applyFont="1" applyBorder="1" applyAlignment="1"/>
    <xf numFmtId="0" fontId="41" fillId="5" borderId="0" xfId="0" applyFont="1" applyFill="1" applyBorder="1" applyAlignment="1">
      <alignment vertical="center"/>
    </xf>
    <xf numFmtId="0" fontId="49" fillId="5" borderId="7" xfId="0" applyFont="1" applyFill="1" applyBorder="1" applyAlignment="1">
      <alignment horizontal="left" vertical="center" indent="12"/>
    </xf>
    <xf numFmtId="0" fontId="51" fillId="0" borderId="17" xfId="0" applyFont="1" applyBorder="1" applyAlignment="1">
      <alignment horizontal="left" vertical="center" indent="2"/>
    </xf>
    <xf numFmtId="0" fontId="40" fillId="0" borderId="1" xfId="0" applyFont="1" applyBorder="1" applyAlignment="1">
      <alignment vertical="center"/>
    </xf>
    <xf numFmtId="0" fontId="51" fillId="0" borderId="1" xfId="0" applyFont="1" applyBorder="1" applyAlignment="1">
      <alignment horizontal="left" vertical="center"/>
    </xf>
    <xf numFmtId="0" fontId="40" fillId="0" borderId="16" xfId="0" applyFont="1" applyBorder="1" applyAlignment="1">
      <alignment vertical="center"/>
    </xf>
    <xf numFmtId="0" fontId="47" fillId="0" borderId="14" xfId="0" applyFont="1" applyBorder="1" applyAlignment="1">
      <alignment horizontal="left" vertical="center"/>
    </xf>
    <xf numFmtId="0" fontId="51" fillId="0" borderId="16" xfId="0" applyFont="1" applyBorder="1" applyAlignment="1">
      <alignment horizontal="left" vertical="center"/>
    </xf>
    <xf numFmtId="184" fontId="52" fillId="0" borderId="22" xfId="0" applyNumberFormat="1" applyFont="1" applyBorder="1" applyAlignment="1">
      <alignment horizontal="center" vertical="center"/>
    </xf>
    <xf numFmtId="0" fontId="52" fillId="0" borderId="0" xfId="0" applyFont="1" applyAlignment="1">
      <alignment vertical="center"/>
    </xf>
    <xf numFmtId="0" fontId="48" fillId="0" borderId="22" xfId="0" applyFont="1" applyBorder="1" applyAlignment="1">
      <alignment vertical="center"/>
    </xf>
    <xf numFmtId="0" fontId="43" fillId="0" borderId="0" xfId="0" applyFont="1" applyBorder="1" applyAlignment="1">
      <alignment vertical="center" wrapText="1"/>
    </xf>
    <xf numFmtId="0" fontId="48" fillId="0" borderId="0" xfId="0" applyFont="1" applyAlignment="1">
      <alignment vertical="center"/>
    </xf>
    <xf numFmtId="0" fontId="47" fillId="5" borderId="23" xfId="0" applyFont="1" applyFill="1" applyBorder="1" applyAlignment="1">
      <alignment vertical="center"/>
    </xf>
    <xf numFmtId="0" fontId="52" fillId="0" borderId="24" xfId="0" applyFont="1" applyBorder="1" applyAlignment="1">
      <alignment horizontal="center" vertical="center"/>
    </xf>
    <xf numFmtId="0" fontId="52" fillId="0" borderId="24" xfId="0" applyFont="1" applyBorder="1" applyAlignment="1">
      <alignment vertical="center"/>
    </xf>
    <xf numFmtId="0" fontId="48" fillId="0" borderId="25" xfId="0" applyFont="1" applyBorder="1" applyAlignment="1">
      <alignment vertical="center"/>
    </xf>
    <xf numFmtId="184" fontId="52" fillId="0" borderId="25" xfId="0" applyNumberFormat="1" applyFont="1" applyBorder="1" applyAlignment="1">
      <alignment horizontal="center" vertical="center"/>
    </xf>
    <xf numFmtId="0" fontId="52" fillId="0" borderId="25" xfId="0" applyFont="1" applyBorder="1" applyAlignment="1">
      <alignment vertical="center"/>
    </xf>
    <xf numFmtId="185" fontId="47" fillId="0" borderId="22" xfId="0" applyNumberFormat="1" applyFont="1" applyBorder="1" applyAlignment="1">
      <alignment horizontal="center" vertical="center"/>
    </xf>
    <xf numFmtId="0" fontId="48" fillId="0" borderId="0" xfId="0" applyFont="1"/>
    <xf numFmtId="0" fontId="50" fillId="5" borderId="7" xfId="0" applyFont="1" applyFill="1" applyBorder="1" applyAlignment="1">
      <alignment vertical="center"/>
    </xf>
    <xf numFmtId="0" fontId="53" fillId="0" borderId="14" xfId="0" applyFont="1" applyFill="1" applyBorder="1" applyAlignment="1">
      <alignment horizontal="left" vertical="center"/>
    </xf>
    <xf numFmtId="0" fontId="53" fillId="0" borderId="15" xfId="0" applyFont="1" applyBorder="1" applyAlignment="1">
      <alignment horizontal="left" vertical="center" indent="1"/>
    </xf>
    <xf numFmtId="0" fontId="41" fillId="0" borderId="21" xfId="0" applyFont="1" applyFill="1" applyBorder="1" applyAlignment="1">
      <alignment horizontal="left" vertical="center" indent="1"/>
    </xf>
    <xf numFmtId="0" fontId="40" fillId="0" borderId="1" xfId="0" applyFont="1" applyBorder="1" applyAlignment="1">
      <alignment horizontal="left" vertical="center" indent="2"/>
    </xf>
    <xf numFmtId="0" fontId="43" fillId="0" borderId="5" xfId="0" applyFont="1" applyBorder="1" applyAlignment="1">
      <alignment vertical="center"/>
    </xf>
    <xf numFmtId="0" fontId="48" fillId="0" borderId="0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51" fillId="0" borderId="18" xfId="0" applyFont="1" applyBorder="1" applyAlignment="1">
      <alignment horizontal="left" vertical="center" indent="30"/>
    </xf>
    <xf numFmtId="0" fontId="40" fillId="0" borderId="1" xfId="0" applyFont="1" applyFill="1" applyBorder="1" applyAlignment="1">
      <alignment horizontal="left" vertical="center" indent="1"/>
    </xf>
    <xf numFmtId="0" fontId="51" fillId="0" borderId="17" xfId="0" applyFont="1" applyFill="1" applyBorder="1" applyAlignment="1">
      <alignment horizontal="left" vertical="center" indent="1"/>
    </xf>
    <xf numFmtId="0" fontId="47" fillId="0" borderId="14" xfId="0" applyFont="1" applyFill="1" applyBorder="1" applyAlignment="1">
      <alignment horizontal="left" vertical="center" indent="1"/>
    </xf>
    <xf numFmtId="0" fontId="41" fillId="0" borderId="21" xfId="0" applyFont="1" applyBorder="1" applyAlignment="1">
      <alignment horizontal="left" vertical="center" indent="1"/>
    </xf>
    <xf numFmtId="0" fontId="52" fillId="0" borderId="22" xfId="0" applyFont="1" applyBorder="1" applyAlignment="1">
      <alignment horizontal="left" vertical="center" indent="1"/>
    </xf>
    <xf numFmtId="0" fontId="51" fillId="0" borderId="17" xfId="0" applyFont="1" applyBorder="1" applyAlignment="1">
      <alignment horizontal="left" vertical="center" indent="1"/>
    </xf>
    <xf numFmtId="0" fontId="52" fillId="0" borderId="22" xfId="0" applyFont="1" applyBorder="1" applyAlignment="1">
      <alignment horizontal="left" vertical="center" wrapText="1" indent="1"/>
    </xf>
    <xf numFmtId="0" fontId="52" fillId="0" borderId="22" xfId="0" applyFont="1" applyFill="1" applyBorder="1" applyAlignment="1">
      <alignment horizontal="center" vertical="center" wrapText="1"/>
    </xf>
    <xf numFmtId="0" fontId="52" fillId="0" borderId="22" xfId="0" applyFont="1" applyFill="1" applyBorder="1" applyAlignment="1">
      <alignment horizontal="left" vertical="center" indent="1"/>
    </xf>
    <xf numFmtId="0" fontId="52" fillId="0" borderId="22" xfId="0" applyFont="1" applyFill="1" applyBorder="1" applyAlignment="1">
      <alignment horizontal="center" vertical="center"/>
    </xf>
    <xf numFmtId="0" fontId="48" fillId="0" borderId="2" xfId="0" applyFont="1" applyBorder="1"/>
    <xf numFmtId="0" fontId="48" fillId="0" borderId="3" xfId="0" applyFont="1" applyBorder="1"/>
    <xf numFmtId="185" fontId="47" fillId="0" borderId="22" xfId="0" applyNumberFormat="1" applyFont="1" applyFill="1" applyBorder="1" applyAlignment="1">
      <alignment horizontal="center" vertical="center"/>
    </xf>
    <xf numFmtId="0" fontId="40" fillId="6" borderId="18" xfId="0" applyFont="1" applyFill="1" applyBorder="1" applyAlignment="1">
      <alignment vertical="center"/>
    </xf>
    <xf numFmtId="0" fontId="54" fillId="6" borderId="18" xfId="0" applyFont="1" applyFill="1" applyBorder="1" applyAlignment="1"/>
    <xf numFmtId="0" fontId="54" fillId="6" borderId="18" xfId="0" applyFont="1" applyFill="1" applyBorder="1" applyAlignment="1">
      <alignment vertical="center"/>
    </xf>
    <xf numFmtId="185" fontId="38" fillId="6" borderId="18" xfId="0" applyNumberFormat="1" applyFont="1" applyFill="1" applyBorder="1" applyAlignment="1">
      <alignment horizontal="center" vertical="center"/>
    </xf>
    <xf numFmtId="0" fontId="52" fillId="0" borderId="22" xfId="0" applyFont="1" applyBorder="1" applyAlignment="1">
      <alignment vertical="center"/>
    </xf>
    <xf numFmtId="0" fontId="0" fillId="0" borderId="0" xfId="0" applyFont="1"/>
    <xf numFmtId="0" fontId="0" fillId="0" borderId="0" xfId="0" applyFont="1" applyBorder="1"/>
    <xf numFmtId="0" fontId="0" fillId="0" borderId="2" xfId="0" applyFont="1" applyBorder="1"/>
    <xf numFmtId="0" fontId="0" fillId="0" borderId="3" xfId="0" applyFont="1" applyBorder="1"/>
    <xf numFmtId="0" fontId="52" fillId="0" borderId="22" xfId="0" applyFont="1" applyBorder="1" applyAlignment="1">
      <alignment horizontal="center" vertical="center"/>
    </xf>
    <xf numFmtId="0" fontId="52" fillId="0" borderId="22" xfId="0" applyFont="1" applyBorder="1" applyAlignment="1">
      <alignment horizontal="center" vertical="center" wrapText="1"/>
    </xf>
    <xf numFmtId="14" fontId="41" fillId="0" borderId="14" xfId="0" applyNumberFormat="1" applyFont="1" applyBorder="1" applyAlignment="1">
      <alignment vertical="center"/>
    </xf>
    <xf numFmtId="0" fontId="55" fillId="0" borderId="22" xfId="0" applyFont="1" applyBorder="1" applyAlignment="1">
      <alignment horizontal="center" vertical="center"/>
    </xf>
    <xf numFmtId="0" fontId="47" fillId="5" borderId="26" xfId="0" applyFont="1" applyFill="1" applyBorder="1" applyAlignment="1">
      <alignment horizontal="center" vertical="center" wrapText="1"/>
    </xf>
    <xf numFmtId="0" fontId="47" fillId="5" borderId="4" xfId="0" applyFont="1" applyFill="1" applyBorder="1" applyAlignment="1">
      <alignment horizontal="center" vertical="center" wrapText="1"/>
    </xf>
    <xf numFmtId="184" fontId="52" fillId="0" borderId="27" xfId="0" applyNumberFormat="1" applyFont="1" applyBorder="1" applyAlignment="1">
      <alignment horizontal="center" vertical="center"/>
    </xf>
    <xf numFmtId="0" fontId="56" fillId="0" borderId="17" xfId="0" applyFont="1" applyFill="1" applyBorder="1" applyAlignment="1">
      <alignment horizontal="left" vertical="center" indent="1"/>
    </xf>
    <xf numFmtId="0" fontId="57" fillId="0" borderId="1" xfId="0" applyFont="1" applyFill="1" applyBorder="1" applyAlignment="1">
      <alignment vertical="center"/>
    </xf>
    <xf numFmtId="0" fontId="48" fillId="0" borderId="27" xfId="0" applyFont="1" applyFill="1" applyBorder="1" applyAlignment="1">
      <alignment horizontal="center" vertical="center" wrapText="1"/>
    </xf>
    <xf numFmtId="0" fontId="40" fillId="5" borderId="0" xfId="0" applyFont="1" applyFill="1" applyBorder="1" applyAlignment="1">
      <alignment vertical="center"/>
    </xf>
    <xf numFmtId="0" fontId="36" fillId="5" borderId="0" xfId="0" applyFont="1" applyFill="1" applyBorder="1" applyAlignment="1">
      <alignment vertical="center"/>
    </xf>
    <xf numFmtId="0" fontId="48" fillId="5" borderId="26" xfId="0" applyFont="1" applyFill="1" applyBorder="1" applyAlignment="1">
      <alignment vertical="center"/>
    </xf>
    <xf numFmtId="0" fontId="41" fillId="5" borderId="4" xfId="0" applyFont="1" applyFill="1" applyBorder="1" applyAlignment="1">
      <alignment horizontal="center" vertical="center"/>
    </xf>
    <xf numFmtId="0" fontId="58" fillId="5" borderId="4" xfId="0" applyFont="1" applyFill="1" applyBorder="1" applyAlignment="1">
      <alignment horizontal="center" vertical="center"/>
    </xf>
    <xf numFmtId="0" fontId="51" fillId="0" borderId="20" xfId="0" applyFont="1" applyBorder="1" applyAlignment="1">
      <alignment horizontal="left" vertical="center"/>
    </xf>
    <xf numFmtId="0" fontId="47" fillId="5" borderId="28" xfId="0" applyFont="1" applyFill="1" applyBorder="1" applyAlignment="1">
      <alignment vertical="center"/>
    </xf>
    <xf numFmtId="0" fontId="40" fillId="6" borderId="2" xfId="0" applyFont="1" applyFill="1" applyBorder="1" applyAlignment="1">
      <alignment horizontal="left" vertical="center"/>
    </xf>
    <xf numFmtId="0" fontId="52" fillId="7" borderId="21" xfId="0" applyFont="1" applyFill="1" applyBorder="1" applyAlignment="1">
      <alignment horizontal="left" vertical="center"/>
    </xf>
    <xf numFmtId="0" fontId="52" fillId="7" borderId="14" xfId="0" applyFont="1" applyFill="1" applyBorder="1" applyAlignment="1">
      <alignment horizontal="left" vertical="center"/>
    </xf>
    <xf numFmtId="0" fontId="52" fillId="7" borderId="29" xfId="0" applyFont="1" applyFill="1" applyBorder="1" applyAlignment="1">
      <alignment vertical="center"/>
    </xf>
    <xf numFmtId="0" fontId="52" fillId="0" borderId="24" xfId="0" applyFont="1" applyBorder="1" applyAlignment="1">
      <alignment horizontal="center" vertical="center" wrapText="1"/>
    </xf>
    <xf numFmtId="0" fontId="52" fillId="0" borderId="24" xfId="0" applyFont="1" applyBorder="1" applyAlignment="1">
      <alignment horizontal="left" vertical="center" wrapText="1" indent="1"/>
    </xf>
    <xf numFmtId="185" fontId="47" fillId="0" borderId="24" xfId="0" applyNumberFormat="1" applyFont="1" applyBorder="1" applyAlignment="1">
      <alignment horizontal="center" vertical="center"/>
    </xf>
    <xf numFmtId="0" fontId="52" fillId="0" borderId="30" xfId="0" applyFont="1" applyBorder="1" applyAlignment="1">
      <alignment vertical="center"/>
    </xf>
    <xf numFmtId="0" fontId="41" fillId="5" borderId="2" xfId="0" applyFont="1" applyFill="1" applyBorder="1" applyAlignment="1">
      <alignment horizontal="left" vertical="center" indent="25"/>
    </xf>
    <xf numFmtId="0" fontId="41" fillId="5" borderId="11" xfId="0" applyFont="1" applyFill="1" applyBorder="1" applyAlignment="1">
      <alignment vertical="center"/>
    </xf>
    <xf numFmtId="0" fontId="41" fillId="5" borderId="12" xfId="0" applyFont="1" applyFill="1" applyBorder="1" applyAlignment="1">
      <alignment horizontal="left" vertical="center" indent="12"/>
    </xf>
    <xf numFmtId="0" fontId="43" fillId="5" borderId="12" xfId="0" applyFont="1" applyFill="1" applyBorder="1" applyAlignment="1">
      <alignment horizontal="left" vertical="center"/>
    </xf>
    <xf numFmtId="0" fontId="41" fillId="5" borderId="12" xfId="0" applyFont="1" applyFill="1" applyBorder="1" applyAlignment="1">
      <alignment vertical="center"/>
    </xf>
    <xf numFmtId="0" fontId="41" fillId="5" borderId="13" xfId="0" applyFont="1" applyFill="1" applyBorder="1" applyAlignment="1">
      <alignment vertical="center"/>
    </xf>
    <xf numFmtId="0" fontId="55" fillId="2" borderId="31" xfId="0" applyFont="1" applyFill="1" applyBorder="1" applyAlignment="1">
      <alignment horizontal="center" vertical="center" wrapText="1"/>
    </xf>
    <xf numFmtId="0" fontId="55" fillId="2" borderId="32" xfId="0" applyFont="1" applyFill="1" applyBorder="1" applyAlignment="1">
      <alignment horizontal="center" vertical="center" wrapText="1"/>
    </xf>
    <xf numFmtId="0" fontId="55" fillId="2" borderId="33" xfId="0" applyFont="1" applyFill="1" applyBorder="1" applyAlignment="1">
      <alignment horizontal="center" vertical="center" wrapText="1"/>
    </xf>
    <xf numFmtId="0" fontId="41" fillId="0" borderId="21" xfId="0" applyFont="1" applyBorder="1" applyAlignment="1">
      <alignment vertical="center"/>
    </xf>
    <xf numFmtId="0" fontId="53" fillId="0" borderId="15" xfId="0" applyFont="1" applyBorder="1" applyAlignment="1">
      <alignment horizontal="left" vertical="center"/>
    </xf>
    <xf numFmtId="0" fontId="59" fillId="0" borderId="14" xfId="0" applyFont="1" applyBorder="1" applyAlignment="1">
      <alignment horizontal="left" vertical="center"/>
    </xf>
    <xf numFmtId="0" fontId="6" fillId="0" borderId="22" xfId="0" applyFont="1" applyFill="1" applyBorder="1" applyAlignment="1">
      <alignment horizontal="center" vertical="center" wrapText="1"/>
    </xf>
    <xf numFmtId="0" fontId="41" fillId="0" borderId="34" xfId="0" applyFont="1" applyBorder="1" applyAlignment="1">
      <alignment vertical="center"/>
    </xf>
    <xf numFmtId="0" fontId="41" fillId="0" borderId="34" xfId="0" applyFont="1" applyBorder="1" applyAlignment="1"/>
    <xf numFmtId="0" fontId="47" fillId="0" borderId="35" xfId="0" applyFont="1" applyBorder="1" applyAlignment="1">
      <alignment horizontal="left" vertical="center"/>
    </xf>
    <xf numFmtId="0" fontId="39" fillId="0" borderId="34" xfId="0" applyFont="1" applyBorder="1" applyAlignment="1">
      <alignment vertical="center"/>
    </xf>
    <xf numFmtId="0" fontId="39" fillId="0" borderId="34" xfId="0" applyFont="1" applyBorder="1" applyAlignment="1"/>
    <xf numFmtId="0" fontId="47" fillId="0" borderId="34" xfId="0" applyFont="1" applyBorder="1" applyAlignment="1">
      <alignment horizontal="left" vertical="center"/>
    </xf>
    <xf numFmtId="0" fontId="53" fillId="0" borderId="34" xfId="0" applyFont="1" applyBorder="1" applyAlignment="1">
      <alignment vertical="center"/>
    </xf>
    <xf numFmtId="0" fontId="48" fillId="0" borderId="26" xfId="0" quotePrefix="1" applyFont="1" applyBorder="1" applyAlignment="1">
      <alignment horizontal="center" vertical="center"/>
    </xf>
    <xf numFmtId="0" fontId="48" fillId="0" borderId="4" xfId="0" applyFont="1" applyBorder="1" applyAlignment="1">
      <alignment vertical="center"/>
    </xf>
    <xf numFmtId="0" fontId="48" fillId="0" borderId="36" xfId="0" applyFont="1" applyBorder="1" applyAlignment="1">
      <alignment vertical="center"/>
    </xf>
    <xf numFmtId="0" fontId="40" fillId="6" borderId="7" xfId="0" applyFont="1" applyFill="1" applyBorder="1" applyAlignment="1">
      <alignment vertical="center"/>
    </xf>
    <xf numFmtId="0" fontId="47" fillId="6" borderId="37" xfId="0" applyFont="1" applyFill="1" applyBorder="1" applyAlignment="1">
      <alignment horizontal="center" vertical="center" wrapText="1"/>
    </xf>
    <xf numFmtId="0" fontId="43" fillId="6" borderId="7" xfId="0" applyFont="1" applyFill="1" applyBorder="1" applyAlignment="1">
      <alignment vertical="center"/>
    </xf>
    <xf numFmtId="0" fontId="54" fillId="6" borderId="7" xfId="0" applyFont="1" applyFill="1" applyBorder="1" applyAlignment="1">
      <alignment vertical="center"/>
    </xf>
    <xf numFmtId="14" fontId="43" fillId="0" borderId="34" xfId="0" applyNumberFormat="1" applyFont="1" applyFill="1" applyBorder="1" applyAlignment="1">
      <alignment horizontal="left" vertical="center"/>
    </xf>
    <xf numFmtId="0" fontId="40" fillId="0" borderId="7" xfId="0" applyFont="1" applyFill="1" applyBorder="1" applyAlignment="1">
      <alignment horizontal="left" vertical="top" wrapText="1"/>
    </xf>
    <xf numFmtId="0" fontId="40" fillId="0" borderId="8" xfId="0" applyFont="1" applyFill="1" applyBorder="1" applyAlignment="1">
      <alignment horizontal="left" vertical="top" wrapText="1"/>
    </xf>
    <xf numFmtId="0" fontId="48" fillId="0" borderId="7" xfId="0" applyFont="1" applyBorder="1" applyAlignment="1">
      <alignment horizontal="left" vertical="top"/>
    </xf>
    <xf numFmtId="0" fontId="48" fillId="0" borderId="8" xfId="0" applyFont="1" applyBorder="1" applyAlignment="1">
      <alignment horizontal="left" vertical="top"/>
    </xf>
    <xf numFmtId="0" fontId="40" fillId="6" borderId="9" xfId="0" applyFont="1" applyFill="1" applyBorder="1" applyAlignment="1">
      <alignment horizontal="left" vertical="center"/>
    </xf>
    <xf numFmtId="0" fontId="36" fillId="6" borderId="7" xfId="0" applyFont="1" applyFill="1" applyBorder="1" applyAlignment="1">
      <alignment vertical="center"/>
    </xf>
    <xf numFmtId="0" fontId="36" fillId="0" borderId="0" xfId="0" applyFont="1" applyAlignment="1">
      <alignment vertical="center"/>
    </xf>
    <xf numFmtId="0" fontId="36" fillId="6" borderId="18" xfId="0" applyFont="1" applyFill="1" applyBorder="1" applyAlignment="1">
      <alignment vertical="center"/>
    </xf>
    <xf numFmtId="0" fontId="36" fillId="0" borderId="0" xfId="0" applyFont="1" applyAlignment="1"/>
    <xf numFmtId="0" fontId="60" fillId="0" borderId="14" xfId="0" applyFont="1" applyBorder="1" applyAlignment="1">
      <alignment vertical="center"/>
    </xf>
    <xf numFmtId="0" fontId="60" fillId="0" borderId="34" xfId="0" applyFont="1" applyBorder="1" applyAlignment="1"/>
    <xf numFmtId="0" fontId="41" fillId="0" borderId="14" xfId="0" applyFont="1" applyFill="1" applyBorder="1" applyAlignment="1">
      <alignment horizontal="right" vertical="center"/>
    </xf>
    <xf numFmtId="0" fontId="60" fillId="0" borderId="14" xfId="0" applyFont="1" applyFill="1" applyBorder="1" applyAlignment="1">
      <alignment vertical="center"/>
    </xf>
    <xf numFmtId="0" fontId="48" fillId="7" borderId="36" xfId="0" applyFont="1" applyFill="1" applyBorder="1" applyAlignment="1">
      <alignment horizontal="left" vertical="center" wrapText="1" indent="1"/>
    </xf>
    <xf numFmtId="0" fontId="48" fillId="7" borderId="26" xfId="0" applyFont="1" applyFill="1" applyBorder="1" applyAlignment="1">
      <alignment horizontal="left" vertical="center" wrapText="1" indent="1"/>
    </xf>
    <xf numFmtId="0" fontId="12" fillId="0" borderId="22" xfId="0" applyFont="1" applyFill="1" applyBorder="1" applyAlignment="1">
      <alignment horizontal="center" vertical="center" wrapText="1"/>
    </xf>
    <xf numFmtId="0" fontId="41" fillId="0" borderId="34" xfId="0" applyFont="1" applyFill="1" applyBorder="1" applyAlignment="1">
      <alignment vertical="center"/>
    </xf>
    <xf numFmtId="0" fontId="47" fillId="0" borderId="34" xfId="0" applyFont="1" applyFill="1" applyBorder="1" applyAlignment="1">
      <alignment vertical="center"/>
    </xf>
    <xf numFmtId="0" fontId="53" fillId="0" borderId="38" xfId="0" applyFont="1" applyFill="1" applyBorder="1" applyAlignment="1">
      <alignment horizontal="left" vertical="center"/>
    </xf>
    <xf numFmtId="0" fontId="41" fillId="0" borderId="35" xfId="0" applyFont="1" applyFill="1" applyBorder="1" applyAlignment="1">
      <alignment horizontal="left" vertical="center" indent="1"/>
    </xf>
    <xf numFmtId="14" fontId="43" fillId="0" borderId="34" xfId="0" applyNumberFormat="1" applyFont="1" applyFill="1" applyBorder="1" applyAlignment="1">
      <alignment vertical="center"/>
    </xf>
    <xf numFmtId="0" fontId="41" fillId="0" borderId="34" xfId="0" applyFont="1" applyFill="1" applyBorder="1" applyAlignment="1">
      <alignment horizontal="right" vertical="center"/>
    </xf>
    <xf numFmtId="0" fontId="53" fillId="0" borderId="34" xfId="0" applyFont="1" applyFill="1" applyBorder="1" applyAlignment="1">
      <alignment horizontal="left" vertical="center"/>
    </xf>
    <xf numFmtId="0" fontId="43" fillId="7" borderId="25" xfId="0" applyFont="1" applyFill="1" applyBorder="1" applyAlignment="1">
      <alignment vertical="center"/>
    </xf>
    <xf numFmtId="0" fontId="43" fillId="7" borderId="18" xfId="0" applyFont="1" applyFill="1" applyBorder="1" applyAlignment="1">
      <alignment vertical="center"/>
    </xf>
    <xf numFmtId="0" fontId="48" fillId="7" borderId="18" xfId="0" applyFont="1" applyFill="1" applyBorder="1" applyAlignment="1">
      <alignment vertical="center"/>
    </xf>
    <xf numFmtId="0" fontId="61" fillId="0" borderId="34" xfId="0" applyFont="1" applyFill="1" applyBorder="1" applyAlignment="1">
      <alignment vertical="center"/>
    </xf>
    <xf numFmtId="0" fontId="47" fillId="0" borderId="34" xfId="0" applyFont="1" applyFill="1" applyBorder="1" applyAlignment="1">
      <alignment horizontal="left" vertical="center" indent="1"/>
    </xf>
    <xf numFmtId="0" fontId="41" fillId="0" borderId="38" xfId="0" applyFont="1" applyFill="1" applyBorder="1" applyAlignment="1">
      <alignment vertical="center"/>
    </xf>
    <xf numFmtId="0" fontId="43" fillId="0" borderId="34" xfId="0" applyFont="1" applyFill="1" applyBorder="1" applyAlignment="1">
      <alignment vertical="center"/>
    </xf>
    <xf numFmtId="0" fontId="48" fillId="0" borderId="34" xfId="0" applyFont="1" applyFill="1" applyBorder="1" applyAlignment="1">
      <alignment vertical="center"/>
    </xf>
    <xf numFmtId="0" fontId="43" fillId="0" borderId="39" xfId="0" applyFont="1" applyFill="1" applyBorder="1" applyAlignment="1">
      <alignment vertical="center"/>
    </xf>
    <xf numFmtId="0" fontId="48" fillId="0" borderId="40" xfId="0" applyFont="1" applyFill="1" applyBorder="1" applyAlignment="1">
      <alignment vertical="center"/>
    </xf>
    <xf numFmtId="0" fontId="0" fillId="0" borderId="40" xfId="0" applyFill="1" applyBorder="1" applyAlignment="1">
      <alignment vertical="center"/>
    </xf>
    <xf numFmtId="0" fontId="0" fillId="0" borderId="41" xfId="0" applyFill="1" applyBorder="1" applyAlignment="1">
      <alignment vertical="center"/>
    </xf>
    <xf numFmtId="0" fontId="0" fillId="0" borderId="36" xfId="0" applyFill="1" applyBorder="1" applyAlignment="1">
      <alignment vertical="center"/>
    </xf>
    <xf numFmtId="0" fontId="0" fillId="0" borderId="23" xfId="0" applyFill="1" applyBorder="1" applyAlignment="1">
      <alignment vertical="center"/>
    </xf>
    <xf numFmtId="0" fontId="0" fillId="0" borderId="26" xfId="0" applyFill="1" applyBorder="1" applyAlignment="1">
      <alignment vertical="center"/>
    </xf>
    <xf numFmtId="0" fontId="41" fillId="0" borderId="14" xfId="0" applyFont="1" applyBorder="1" applyAlignment="1">
      <alignment horizontal="right" vertical="center"/>
    </xf>
    <xf numFmtId="0" fontId="0" fillId="0" borderId="6" xfId="0" applyFont="1" applyBorder="1" applyAlignment="1">
      <alignment vertical="center"/>
    </xf>
    <xf numFmtId="0" fontId="7" fillId="0" borderId="5" xfId="0" applyFont="1" applyBorder="1" applyAlignment="1">
      <alignment vertical="center"/>
    </xf>
    <xf numFmtId="0" fontId="6" fillId="0" borderId="5" xfId="0" applyFont="1" applyBorder="1" applyAlignment="1">
      <alignment vertical="center"/>
    </xf>
    <xf numFmtId="0" fontId="0" fillId="0" borderId="10" xfId="0" applyFont="1" applyBorder="1" applyAlignment="1">
      <alignment vertical="center"/>
    </xf>
    <xf numFmtId="0" fontId="0" fillId="0" borderId="0" xfId="0" applyFont="1" applyAlignment="1">
      <alignment vertical="center"/>
    </xf>
    <xf numFmtId="0" fontId="7" fillId="0" borderId="0" xfId="9" applyFont="1" applyBorder="1"/>
    <xf numFmtId="0" fontId="6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0" fontId="18" fillId="0" borderId="0" xfId="0" applyFont="1" applyFill="1" applyBorder="1" applyAlignment="1">
      <alignment horizontal="center" vertical="center"/>
    </xf>
    <xf numFmtId="0" fontId="19" fillId="0" borderId="0" xfId="0" applyFont="1" applyFill="1" applyBorder="1" applyAlignment="1">
      <alignment vertical="center"/>
    </xf>
    <xf numFmtId="0" fontId="20" fillId="0" borderId="0" xfId="0" applyFont="1" applyFill="1" applyBorder="1" applyAlignment="1">
      <alignment vertical="center"/>
    </xf>
    <xf numFmtId="0" fontId="20" fillId="0" borderId="0" xfId="0" applyFont="1" applyFill="1" applyBorder="1"/>
    <xf numFmtId="0" fontId="15" fillId="0" borderId="42" xfId="0" applyFont="1" applyFill="1" applyBorder="1" applyAlignment="1">
      <alignment horizontal="center" vertical="center"/>
    </xf>
    <xf numFmtId="0" fontId="12" fillId="0" borderId="36" xfId="0" applyFont="1" applyFill="1" applyBorder="1" applyAlignment="1">
      <alignment horizontal="left" vertical="center" indent="1"/>
    </xf>
    <xf numFmtId="0" fontId="6" fillId="0" borderId="23" xfId="0" applyFont="1" applyFill="1" applyBorder="1" applyAlignment="1">
      <alignment vertical="center"/>
    </xf>
    <xf numFmtId="0" fontId="12" fillId="0" borderId="23" xfId="0" applyFont="1" applyFill="1" applyBorder="1" applyAlignment="1">
      <alignment horizontal="center" vertical="center"/>
    </xf>
    <xf numFmtId="0" fontId="16" fillId="0" borderId="22" xfId="0" applyFont="1" applyFill="1" applyBorder="1" applyAlignment="1">
      <alignment horizontal="center" vertical="center"/>
    </xf>
    <xf numFmtId="0" fontId="12" fillId="0" borderId="27" xfId="2" applyFont="1" applyFill="1" applyBorder="1" applyAlignment="1">
      <alignment horizontal="center" vertical="center"/>
    </xf>
    <xf numFmtId="0" fontId="12" fillId="0" borderId="22" xfId="2" applyFont="1" applyFill="1" applyBorder="1" applyAlignment="1">
      <alignment horizontal="center" vertical="center"/>
    </xf>
    <xf numFmtId="0" fontId="12" fillId="0" borderId="43" xfId="2" applyFont="1" applyFill="1" applyBorder="1" applyAlignment="1">
      <alignment horizontal="center" vertical="center"/>
    </xf>
    <xf numFmtId="0" fontId="15" fillId="0" borderId="20" xfId="0" applyFont="1" applyBorder="1" applyAlignment="1">
      <alignment horizontal="center" vertical="center"/>
    </xf>
    <xf numFmtId="0" fontId="12" fillId="0" borderId="25" xfId="0" applyFont="1" applyBorder="1" applyAlignment="1">
      <alignment horizontal="left" vertical="center" indent="1"/>
    </xf>
    <xf numFmtId="0" fontId="6" fillId="0" borderId="18" xfId="0" applyFont="1" applyBorder="1" applyAlignment="1">
      <alignment vertical="center"/>
    </xf>
    <xf numFmtId="0" fontId="12" fillId="0" borderId="18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 vertical="center"/>
    </xf>
    <xf numFmtId="0" fontId="12" fillId="0" borderId="27" xfId="2" applyFont="1" applyBorder="1" applyAlignment="1">
      <alignment horizontal="center" vertical="center"/>
    </xf>
    <xf numFmtId="0" fontId="12" fillId="0" borderId="22" xfId="2" applyFont="1" applyBorder="1" applyAlignment="1">
      <alignment horizontal="center" vertical="center"/>
    </xf>
    <xf numFmtId="0" fontId="7" fillId="0" borderId="22" xfId="2" applyFont="1" applyBorder="1" applyAlignment="1" applyProtection="1">
      <alignment horizontal="center" vertical="center"/>
      <protection locked="0"/>
    </xf>
    <xf numFmtId="0" fontId="15" fillId="0" borderId="20" xfId="0" applyFont="1" applyFill="1" applyBorder="1" applyAlignment="1">
      <alignment horizontal="center" vertical="center"/>
    </xf>
    <xf numFmtId="0" fontId="15" fillId="7" borderId="35" xfId="0" applyFont="1" applyFill="1" applyBorder="1" applyAlignment="1">
      <alignment horizontal="center" vertical="center"/>
    </xf>
    <xf numFmtId="0" fontId="16" fillId="7" borderId="22" xfId="0" applyFont="1" applyFill="1" applyBorder="1" applyAlignment="1">
      <alignment horizontal="center" vertical="center"/>
    </xf>
    <xf numFmtId="0" fontId="12" fillId="7" borderId="27" xfId="2" applyFont="1" applyFill="1" applyBorder="1" applyAlignment="1">
      <alignment horizontal="center" vertical="center"/>
    </xf>
    <xf numFmtId="0" fontId="12" fillId="7" borderId="22" xfId="2" applyFont="1" applyFill="1" applyBorder="1" applyAlignment="1">
      <alignment horizontal="center" vertical="center"/>
    </xf>
    <xf numFmtId="0" fontId="12" fillId="0" borderId="43" xfId="2" applyFont="1" applyBorder="1" applyAlignment="1">
      <alignment horizontal="center" vertical="center"/>
    </xf>
    <xf numFmtId="0" fontId="6" fillId="0" borderId="34" xfId="0" applyFont="1" applyBorder="1" applyAlignment="1">
      <alignment vertical="center"/>
    </xf>
    <xf numFmtId="0" fontId="12" fillId="0" borderId="34" xfId="0" applyFont="1" applyBorder="1" applyAlignment="1">
      <alignment horizontal="center" vertical="center"/>
    </xf>
    <xf numFmtId="0" fontId="12" fillId="0" borderId="23" xfId="0" applyFont="1" applyFill="1" applyBorder="1" applyAlignment="1">
      <alignment horizontal="left" vertical="center" indent="1"/>
    </xf>
    <xf numFmtId="0" fontId="15" fillId="0" borderId="44" xfId="0" applyFont="1" applyBorder="1" applyAlignment="1">
      <alignment horizontal="center" vertical="center"/>
    </xf>
    <xf numFmtId="0" fontId="12" fillId="0" borderId="34" xfId="0" applyFont="1" applyBorder="1" applyAlignment="1">
      <alignment horizontal="left" vertical="center" indent="1"/>
    </xf>
    <xf numFmtId="0" fontId="15" fillId="0" borderId="42" xfId="0" applyFont="1" applyBorder="1" applyAlignment="1">
      <alignment horizontal="center" vertical="center"/>
    </xf>
    <xf numFmtId="0" fontId="12" fillId="0" borderId="23" xfId="0" applyFont="1" applyBorder="1" applyAlignment="1">
      <alignment horizontal="left" vertical="center" indent="1"/>
    </xf>
    <xf numFmtId="0" fontId="6" fillId="0" borderId="23" xfId="0" applyFont="1" applyBorder="1" applyAlignment="1">
      <alignment vertical="center"/>
    </xf>
    <xf numFmtId="0" fontId="12" fillId="0" borderId="23" xfId="0" applyFont="1" applyBorder="1" applyAlignment="1">
      <alignment horizontal="center" vertical="center"/>
    </xf>
    <xf numFmtId="0" fontId="12" fillId="0" borderId="18" xfId="0" applyFont="1" applyBorder="1" applyAlignment="1">
      <alignment horizontal="left" vertical="center" indent="1"/>
    </xf>
    <xf numFmtId="0" fontId="16" fillId="0" borderId="45" xfId="0" applyFont="1" applyBorder="1" applyAlignment="1">
      <alignment horizontal="center" vertical="center"/>
    </xf>
    <xf numFmtId="0" fontId="12" fillId="0" borderId="27" xfId="0" applyFont="1" applyBorder="1" applyAlignment="1">
      <alignment horizontal="center" vertical="center"/>
    </xf>
    <xf numFmtId="0" fontId="0" fillId="0" borderId="34" xfId="0" applyBorder="1"/>
    <xf numFmtId="0" fontId="62" fillId="0" borderId="0" xfId="0" applyFont="1" applyBorder="1"/>
    <xf numFmtId="0" fontId="52" fillId="0" borderId="22" xfId="2" applyFont="1" applyFill="1" applyBorder="1" applyAlignment="1">
      <alignment horizontal="center" vertical="center" wrapText="1"/>
    </xf>
    <xf numFmtId="0" fontId="48" fillId="0" borderId="22" xfId="0" applyFont="1" applyFill="1" applyBorder="1" applyAlignment="1">
      <alignment horizontal="center" vertical="center"/>
    </xf>
    <xf numFmtId="0" fontId="48" fillId="0" borderId="22" xfId="0" applyFont="1" applyFill="1" applyBorder="1" applyAlignment="1">
      <alignment horizontal="center" vertical="center" wrapText="1"/>
    </xf>
    <xf numFmtId="0" fontId="41" fillId="0" borderId="34" xfId="0" applyFont="1" applyFill="1" applyBorder="1" applyAlignment="1">
      <alignment horizontal="right" vertical="center"/>
    </xf>
    <xf numFmtId="0" fontId="41" fillId="0" borderId="14" xfId="0" applyFont="1" applyBorder="1" applyAlignment="1">
      <alignment horizontal="right" vertical="center"/>
    </xf>
    <xf numFmtId="0" fontId="12" fillId="7" borderId="25" xfId="0" applyFont="1" applyFill="1" applyBorder="1" applyAlignment="1">
      <alignment horizontal="left" vertical="center"/>
    </xf>
    <xf numFmtId="0" fontId="12" fillId="7" borderId="18" xfId="0" applyFont="1" applyFill="1" applyBorder="1" applyAlignment="1">
      <alignment horizontal="left" vertical="center"/>
    </xf>
    <xf numFmtId="0" fontId="48" fillId="0" borderId="4" xfId="0" applyFont="1" applyBorder="1" applyAlignment="1">
      <alignment horizontal="center" vertical="center" wrapText="1"/>
    </xf>
    <xf numFmtId="184" fontId="52" fillId="0" borderId="0" xfId="0" applyNumberFormat="1" applyFont="1" applyBorder="1" applyAlignment="1">
      <alignment horizontal="center" vertical="center"/>
    </xf>
    <xf numFmtId="0" fontId="13" fillId="6" borderId="37" xfId="0" applyFont="1" applyFill="1" applyBorder="1" applyAlignment="1">
      <alignment horizontal="center" vertical="center"/>
    </xf>
    <xf numFmtId="0" fontId="5" fillId="8" borderId="2" xfId="0" applyFont="1" applyFill="1" applyBorder="1" applyAlignment="1">
      <alignment horizontal="left" vertical="center" indent="1"/>
    </xf>
    <xf numFmtId="0" fontId="8" fillId="8" borderId="23" xfId="0" applyFont="1" applyFill="1" applyBorder="1" applyAlignment="1">
      <alignment vertical="center"/>
    </xf>
    <xf numFmtId="0" fontId="3" fillId="8" borderId="22" xfId="0" applyFont="1" applyFill="1" applyBorder="1" applyAlignment="1">
      <alignment horizontal="center" vertical="center"/>
    </xf>
    <xf numFmtId="0" fontId="21" fillId="8" borderId="40" xfId="2" applyFont="1" applyFill="1" applyBorder="1" applyAlignment="1">
      <alignment horizontal="center" vertical="center"/>
    </xf>
    <xf numFmtId="0" fontId="21" fillId="8" borderId="46" xfId="2" applyFont="1" applyFill="1" applyBorder="1" applyAlignment="1">
      <alignment horizontal="center" vertical="center"/>
    </xf>
    <xf numFmtId="0" fontId="6" fillId="0" borderId="18" xfId="0" applyFont="1" applyFill="1" applyBorder="1" applyAlignment="1">
      <alignment horizontal="left" vertical="center"/>
    </xf>
    <xf numFmtId="0" fontId="12" fillId="0" borderId="18" xfId="0" applyFont="1" applyFill="1" applyBorder="1" applyAlignment="1">
      <alignment horizontal="left" vertical="center"/>
    </xf>
    <xf numFmtId="0" fontId="12" fillId="0" borderId="27" xfId="0" applyFont="1" applyFill="1" applyBorder="1" applyAlignment="1">
      <alignment horizontal="left" vertical="center"/>
    </xf>
    <xf numFmtId="0" fontId="15" fillId="0" borderId="35" xfId="0" applyFont="1" applyFill="1" applyBorder="1" applyAlignment="1">
      <alignment horizontal="center" vertical="center"/>
    </xf>
    <xf numFmtId="0" fontId="12" fillId="0" borderId="25" xfId="0" applyFont="1" applyFill="1" applyBorder="1" applyAlignment="1">
      <alignment horizontal="left" vertical="center"/>
    </xf>
    <xf numFmtId="0" fontId="8" fillId="2" borderId="18" xfId="0" applyFont="1" applyFill="1" applyBorder="1" applyAlignment="1">
      <alignment vertical="center"/>
    </xf>
    <xf numFmtId="0" fontId="0" fillId="2" borderId="22" xfId="0" applyFill="1" applyBorder="1" applyAlignment="1">
      <alignment vertical="center"/>
    </xf>
    <xf numFmtId="0" fontId="5" fillId="2" borderId="20" xfId="0" applyFont="1" applyFill="1" applyBorder="1" applyAlignment="1">
      <alignment horizontal="left" vertical="center" indent="1"/>
    </xf>
    <xf numFmtId="0" fontId="0" fillId="2" borderId="0" xfId="0" applyFill="1" applyBorder="1" applyAlignment="1">
      <alignment vertical="center"/>
    </xf>
    <xf numFmtId="0" fontId="21" fillId="2" borderId="0" xfId="2" applyFont="1" applyFill="1" applyBorder="1" applyAlignment="1">
      <alignment horizontal="center" vertical="center"/>
    </xf>
    <xf numFmtId="0" fontId="21" fillId="2" borderId="40" xfId="2" applyFont="1" applyFill="1" applyBorder="1" applyAlignment="1">
      <alignment horizontal="center" vertical="center"/>
    </xf>
    <xf numFmtId="0" fontId="7" fillId="0" borderId="22" xfId="2" applyFont="1" applyFill="1" applyBorder="1" applyAlignment="1" applyProtection="1">
      <alignment horizontal="center" vertical="center"/>
      <protection locked="0"/>
    </xf>
    <xf numFmtId="0" fontId="17" fillId="2" borderId="0" xfId="2" applyFont="1" applyFill="1" applyBorder="1" applyAlignment="1" applyProtection="1">
      <alignment horizontal="center" vertical="center"/>
      <protection locked="0"/>
    </xf>
    <xf numFmtId="0" fontId="0" fillId="2" borderId="4" xfId="0" applyFill="1" applyBorder="1" applyAlignment="1">
      <alignment vertical="center"/>
    </xf>
    <xf numFmtId="0" fontId="63" fillId="0" borderId="22" xfId="10" applyFont="1" applyBorder="1" applyAlignment="1">
      <alignment horizontal="center" vertical="center" wrapText="1"/>
    </xf>
    <xf numFmtId="0" fontId="52" fillId="7" borderId="25" xfId="0" applyFont="1" applyFill="1" applyBorder="1" applyAlignment="1">
      <alignment horizontal="center" vertical="center" wrapText="1"/>
    </xf>
    <xf numFmtId="0" fontId="15" fillId="0" borderId="0" xfId="0" applyFont="1" applyBorder="1" applyAlignment="1">
      <alignment horizontal="center" vertical="center"/>
    </xf>
    <xf numFmtId="0" fontId="12" fillId="0" borderId="0" xfId="0" applyFont="1" applyBorder="1" applyAlignment="1">
      <alignment horizontal="left" vertical="center" indent="1"/>
    </xf>
    <xf numFmtId="0" fontId="6" fillId="0" borderId="0" xfId="0" applyFont="1" applyBorder="1" applyAlignment="1">
      <alignment vertical="center"/>
    </xf>
    <xf numFmtId="0" fontId="12" fillId="0" borderId="0" xfId="0" applyFont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0" fontId="12" fillId="0" borderId="0" xfId="2" applyFont="1" applyBorder="1" applyAlignment="1" applyProtection="1">
      <alignment horizontal="center" vertical="center"/>
      <protection locked="0"/>
    </xf>
    <xf numFmtId="0" fontId="7" fillId="0" borderId="0" xfId="2" applyFont="1" applyBorder="1" applyAlignment="1" applyProtection="1">
      <alignment horizontal="center" vertical="center"/>
      <protection locked="0"/>
    </xf>
    <xf numFmtId="0" fontId="41" fillId="0" borderId="34" xfId="0" applyFont="1" applyFill="1" applyBorder="1" applyAlignment="1">
      <alignment horizontal="right" vertical="center"/>
    </xf>
    <xf numFmtId="0" fontId="52" fillId="0" borderId="25" xfId="0" applyFont="1" applyFill="1" applyBorder="1" applyAlignment="1">
      <alignment horizontal="center" vertical="center" wrapText="1"/>
    </xf>
    <xf numFmtId="0" fontId="52" fillId="0" borderId="18" xfId="0" applyFont="1" applyFill="1" applyBorder="1" applyAlignment="1">
      <alignment horizontal="center" vertical="center" wrapText="1"/>
    </xf>
    <xf numFmtId="0" fontId="53" fillId="0" borderId="15" xfId="0" applyFont="1" applyBorder="1" applyAlignment="1">
      <alignment horizontal="right" vertical="center"/>
    </xf>
    <xf numFmtId="0" fontId="64" fillId="0" borderId="0" xfId="2" applyFont="1" applyBorder="1" applyAlignment="1" applyProtection="1">
      <alignment horizontal="center" vertical="center"/>
      <protection locked="0"/>
    </xf>
    <xf numFmtId="0" fontId="65" fillId="0" borderId="0" xfId="2" applyFont="1" applyBorder="1" applyAlignment="1" applyProtection="1">
      <alignment horizontal="center" vertical="center"/>
      <protection locked="0"/>
    </xf>
    <xf numFmtId="185" fontId="47" fillId="0" borderId="25" xfId="0" applyNumberFormat="1" applyFont="1" applyFill="1" applyBorder="1" applyAlignment="1">
      <alignment horizontal="center" vertical="center"/>
    </xf>
    <xf numFmtId="0" fontId="47" fillId="0" borderId="27" xfId="0" applyFont="1" applyFill="1" applyBorder="1" applyAlignment="1">
      <alignment vertical="top"/>
    </xf>
    <xf numFmtId="0" fontId="66" fillId="2" borderId="32" xfId="0" applyFont="1" applyFill="1" applyBorder="1" applyAlignment="1">
      <alignment horizontal="center" vertical="center" wrapText="1"/>
    </xf>
    <xf numFmtId="0" fontId="67" fillId="8" borderId="46" xfId="2" applyFont="1" applyFill="1" applyBorder="1" applyAlignment="1">
      <alignment horizontal="center" vertical="center"/>
    </xf>
    <xf numFmtId="0" fontId="25" fillId="8" borderId="46" xfId="2" applyFont="1" applyFill="1" applyBorder="1" applyAlignment="1" applyProtection="1">
      <alignment horizontal="center" vertical="center"/>
    </xf>
    <xf numFmtId="0" fontId="21" fillId="8" borderId="4" xfId="2" applyFont="1" applyFill="1" applyBorder="1" applyAlignment="1">
      <alignment horizontal="center" vertical="center"/>
    </xf>
    <xf numFmtId="0" fontId="21" fillId="8" borderId="47" xfId="2" applyFont="1" applyFill="1" applyBorder="1" applyAlignment="1">
      <alignment horizontal="center" vertical="center"/>
    </xf>
    <xf numFmtId="0" fontId="48" fillId="0" borderId="22" xfId="0" applyFont="1" applyFill="1" applyBorder="1" applyAlignment="1">
      <alignment horizontal="left" vertical="center"/>
    </xf>
    <xf numFmtId="0" fontId="48" fillId="0" borderId="25" xfId="0" applyFont="1" applyFill="1" applyBorder="1" applyAlignment="1">
      <alignment horizontal="left" vertical="center"/>
    </xf>
    <xf numFmtId="0" fontId="12" fillId="0" borderId="22" xfId="2" applyFont="1" applyFill="1" applyBorder="1" applyAlignment="1" applyProtection="1">
      <alignment horizontal="center" vertical="center"/>
    </xf>
    <xf numFmtId="0" fontId="12" fillId="0" borderId="43" xfId="2" applyFont="1" applyFill="1" applyBorder="1" applyAlignment="1" applyProtection="1">
      <alignment horizontal="center" vertical="center"/>
    </xf>
    <xf numFmtId="0" fontId="12" fillId="0" borderId="39" xfId="0" applyFont="1" applyFill="1" applyBorder="1" applyAlignment="1">
      <alignment horizontal="left" vertical="center" indent="1"/>
    </xf>
    <xf numFmtId="0" fontId="6" fillId="0" borderId="34" xfId="0" applyFont="1" applyFill="1" applyBorder="1" applyAlignment="1">
      <alignment vertical="center"/>
    </xf>
    <xf numFmtId="0" fontId="12" fillId="0" borderId="34" xfId="0" applyFont="1" applyFill="1" applyBorder="1" applyAlignment="1">
      <alignment horizontal="center" vertical="center"/>
    </xf>
    <xf numFmtId="0" fontId="21" fillId="2" borderId="22" xfId="2" applyFont="1" applyFill="1" applyBorder="1" applyAlignment="1">
      <alignment horizontal="center" vertical="center"/>
    </xf>
    <xf numFmtId="0" fontId="21" fillId="2" borderId="43" xfId="2" applyFont="1" applyFill="1" applyBorder="1" applyAlignment="1">
      <alignment horizontal="center" vertical="center"/>
    </xf>
    <xf numFmtId="0" fontId="15" fillId="0" borderId="44" xfId="0" applyFont="1" applyFill="1" applyBorder="1" applyAlignment="1">
      <alignment horizontal="center" vertical="center"/>
    </xf>
    <xf numFmtId="0" fontId="12" fillId="0" borderId="34" xfId="0" applyFont="1" applyFill="1" applyBorder="1" applyAlignment="1">
      <alignment horizontal="left" vertical="center" indent="1"/>
    </xf>
    <xf numFmtId="0" fontId="40" fillId="0" borderId="42" xfId="0" applyFont="1" applyBorder="1" applyAlignment="1">
      <alignment horizontal="center" vertical="center"/>
    </xf>
    <xf numFmtId="0" fontId="52" fillId="0" borderId="18" xfId="0" applyFont="1" applyBorder="1" applyAlignment="1">
      <alignment horizontal="left" vertical="center" indent="1"/>
    </xf>
    <xf numFmtId="0" fontId="48" fillId="0" borderId="18" xfId="0" applyFont="1" applyBorder="1" applyAlignment="1">
      <alignment vertical="center"/>
    </xf>
    <xf numFmtId="0" fontId="52" fillId="0" borderId="18" xfId="0" applyFont="1" applyBorder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5" fillId="2" borderId="28" xfId="0" applyFont="1" applyFill="1" applyBorder="1" applyAlignment="1">
      <alignment horizontal="left" vertical="center" indent="1"/>
    </xf>
    <xf numFmtId="0" fontId="8" fillId="2" borderId="23" xfId="0" applyFont="1" applyFill="1" applyBorder="1" applyAlignment="1">
      <alignment vertical="center"/>
    </xf>
    <xf numFmtId="0" fontId="21" fillId="2" borderId="25" xfId="2" applyFont="1" applyFill="1" applyBorder="1" applyAlignment="1">
      <alignment horizontal="center" vertical="center"/>
    </xf>
    <xf numFmtId="0" fontId="21" fillId="2" borderId="19" xfId="2" applyFont="1" applyFill="1" applyBorder="1" applyAlignment="1">
      <alignment horizontal="center" vertical="center"/>
    </xf>
    <xf numFmtId="0" fontId="48" fillId="0" borderId="22" xfId="0" applyFont="1" applyBorder="1" applyAlignment="1">
      <alignment horizontal="center" vertical="center"/>
    </xf>
    <xf numFmtId="0" fontId="48" fillId="0" borderId="25" xfId="0" applyFont="1" applyBorder="1" applyAlignment="1">
      <alignment horizontal="center" vertical="center"/>
    </xf>
    <xf numFmtId="0" fontId="48" fillId="0" borderId="43" xfId="0" applyFont="1" applyBorder="1" applyAlignment="1">
      <alignment horizontal="center" vertical="center"/>
    </xf>
    <xf numFmtId="0" fontId="15" fillId="0" borderId="48" xfId="0" applyFont="1" applyBorder="1" applyAlignment="1">
      <alignment horizontal="center" vertical="center"/>
    </xf>
    <xf numFmtId="0" fontId="12" fillId="0" borderId="14" xfId="0" applyFont="1" applyBorder="1" applyAlignment="1">
      <alignment horizontal="left" vertical="center" indent="1"/>
    </xf>
    <xf numFmtId="0" fontId="6" fillId="0" borderId="14" xfId="0" applyFont="1" applyBorder="1" applyAlignment="1">
      <alignment vertical="center"/>
    </xf>
    <xf numFmtId="0" fontId="12" fillId="0" borderId="14" xfId="0" applyFont="1" applyBorder="1" applyAlignment="1">
      <alignment horizontal="center" vertical="center"/>
    </xf>
    <xf numFmtId="0" fontId="16" fillId="0" borderId="24" xfId="0" applyFont="1" applyBorder="1" applyAlignment="1">
      <alignment horizontal="center" vertical="center"/>
    </xf>
    <xf numFmtId="0" fontId="48" fillId="0" borderId="24" xfId="0" applyFont="1" applyBorder="1" applyAlignment="1">
      <alignment horizontal="center" vertical="center"/>
    </xf>
    <xf numFmtId="0" fontId="7" fillId="0" borderId="24" xfId="2" applyFont="1" applyFill="1" applyBorder="1" applyAlignment="1" applyProtection="1">
      <alignment horizontal="center" vertical="center"/>
      <protection locked="0"/>
    </xf>
    <xf numFmtId="0" fontId="48" fillId="0" borderId="30" xfId="0" applyFont="1" applyBorder="1" applyAlignment="1">
      <alignment horizontal="center" vertical="center"/>
    </xf>
    <xf numFmtId="0" fontId="48" fillId="0" borderId="49" xfId="0" applyFont="1" applyBorder="1" applyAlignment="1">
      <alignment horizontal="center" vertical="center"/>
    </xf>
    <xf numFmtId="0" fontId="15" fillId="0" borderId="35" xfId="0" applyFont="1" applyBorder="1" applyAlignment="1">
      <alignment horizontal="center" vertical="center"/>
    </xf>
    <xf numFmtId="0" fontId="12" fillId="0" borderId="39" xfId="0" applyFont="1" applyBorder="1" applyAlignment="1">
      <alignment horizontal="left" vertical="center" indent="1"/>
    </xf>
    <xf numFmtId="0" fontId="68" fillId="0" borderId="22" xfId="2" applyFont="1" applyFill="1" applyBorder="1" applyAlignment="1" applyProtection="1">
      <alignment horizontal="center" vertical="center"/>
    </xf>
    <xf numFmtId="0" fontId="52" fillId="7" borderId="18" xfId="0" applyFont="1" applyFill="1" applyBorder="1" applyAlignment="1">
      <alignment horizontal="center" vertical="center" wrapText="1"/>
    </xf>
    <xf numFmtId="0" fontId="29" fillId="8" borderId="22" xfId="2" applyFont="1" applyFill="1" applyBorder="1" applyAlignment="1">
      <alignment horizontal="center" vertical="center"/>
    </xf>
    <xf numFmtId="0" fontId="67" fillId="8" borderId="22" xfId="2" applyFont="1" applyFill="1" applyBorder="1" applyAlignment="1">
      <alignment horizontal="center" vertical="center"/>
    </xf>
    <xf numFmtId="0" fontId="12" fillId="0" borderId="22" xfId="2" applyFont="1" applyFill="1" applyBorder="1" applyAlignment="1" applyProtection="1">
      <alignment horizontal="center" vertical="center"/>
      <protection locked="0"/>
    </xf>
    <xf numFmtId="0" fontId="30" fillId="2" borderId="0" xfId="2" applyFont="1" applyFill="1" applyBorder="1" applyAlignment="1" applyProtection="1">
      <alignment horizontal="center" vertical="center"/>
      <protection locked="0"/>
    </xf>
    <xf numFmtId="0" fontId="12" fillId="0" borderId="22" xfId="2" applyFont="1" applyBorder="1" applyAlignment="1" applyProtection="1">
      <alignment horizontal="center" vertical="center"/>
      <protection locked="0"/>
    </xf>
    <xf numFmtId="0" fontId="12" fillId="0" borderId="24" xfId="2" applyFont="1" applyFill="1" applyBorder="1" applyAlignment="1" applyProtection="1">
      <alignment horizontal="center" vertical="center"/>
      <protection locked="0"/>
    </xf>
    <xf numFmtId="0" fontId="48" fillId="0" borderId="0" xfId="0" applyFont="1" applyFill="1" applyAlignment="1">
      <alignment horizontal="center" vertical="center"/>
    </xf>
    <xf numFmtId="0" fontId="12" fillId="0" borderId="22" xfId="0" applyFont="1" applyFill="1" applyBorder="1" applyAlignment="1">
      <alignment horizontal="left" vertical="center" wrapText="1" indent="1"/>
    </xf>
    <xf numFmtId="0" fontId="12" fillId="0" borderId="22" xfId="0" applyFont="1" applyBorder="1" applyAlignment="1">
      <alignment horizontal="left" vertical="center" wrapText="1" indent="1"/>
    </xf>
    <xf numFmtId="0" fontId="58" fillId="8" borderId="32" xfId="0" applyFont="1" applyFill="1" applyBorder="1" applyAlignment="1">
      <alignment horizontal="center" vertical="center"/>
    </xf>
    <xf numFmtId="0" fontId="5" fillId="8" borderId="20" xfId="0" applyFont="1" applyFill="1" applyBorder="1" applyAlignment="1">
      <alignment horizontal="left" vertical="center" indent="1"/>
    </xf>
    <xf numFmtId="0" fontId="8" fillId="8" borderId="18" xfId="0" applyFont="1" applyFill="1" applyBorder="1" applyAlignment="1">
      <alignment vertical="center"/>
    </xf>
    <xf numFmtId="0" fontId="69" fillId="0" borderId="0" xfId="0" applyFont="1"/>
    <xf numFmtId="0" fontId="70" fillId="0" borderId="2" xfId="0" applyFont="1" applyBorder="1"/>
    <xf numFmtId="0" fontId="71" fillId="6" borderId="0" xfId="0" applyFont="1" applyFill="1" applyBorder="1" applyAlignment="1">
      <alignment horizontal="left" vertical="center"/>
    </xf>
    <xf numFmtId="0" fontId="70" fillId="6" borderId="0" xfId="0" applyFont="1" applyFill="1" applyBorder="1" applyAlignment="1">
      <alignment horizontal="left" vertical="center" indent="1"/>
    </xf>
    <xf numFmtId="0" fontId="70" fillId="6" borderId="0" xfId="0" applyFont="1" applyFill="1" applyBorder="1" applyAlignment="1">
      <alignment vertical="center"/>
    </xf>
    <xf numFmtId="0" fontId="70" fillId="6" borderId="0" xfId="0" applyFont="1" applyFill="1" applyBorder="1" applyAlignment="1">
      <alignment horizontal="center" vertical="center"/>
    </xf>
    <xf numFmtId="0" fontId="72" fillId="6" borderId="0" xfId="0" applyFont="1" applyFill="1" applyBorder="1" applyAlignment="1">
      <alignment horizontal="center" vertical="center"/>
    </xf>
    <xf numFmtId="0" fontId="73" fillId="6" borderId="0" xfId="0" applyFont="1" applyFill="1" applyBorder="1" applyAlignment="1">
      <alignment horizontal="center" vertical="center"/>
    </xf>
    <xf numFmtId="0" fontId="70" fillId="0" borderId="3" xfId="0" applyFont="1" applyBorder="1"/>
    <xf numFmtId="0" fontId="70" fillId="0" borderId="0" xfId="0" applyFont="1" applyBorder="1"/>
    <xf numFmtId="0" fontId="74" fillId="0" borderId="0" xfId="0" applyFont="1" applyBorder="1" applyAlignment="1">
      <alignment horizontal="left" vertical="center"/>
    </xf>
    <xf numFmtId="0" fontId="65" fillId="0" borderId="0" xfId="0" applyFont="1" applyBorder="1" applyAlignment="1">
      <alignment horizontal="left" vertical="center" indent="1"/>
    </xf>
    <xf numFmtId="0" fontId="65" fillId="0" borderId="0" xfId="0" applyFont="1" applyBorder="1" applyAlignment="1">
      <alignment vertical="center"/>
    </xf>
    <xf numFmtId="0" fontId="65" fillId="0" borderId="0" xfId="0" applyFont="1" applyBorder="1" applyAlignment="1">
      <alignment horizontal="center" vertical="center"/>
    </xf>
    <xf numFmtId="0" fontId="75" fillId="0" borderId="0" xfId="0" applyFont="1" applyBorder="1" applyAlignment="1">
      <alignment horizontal="center" vertical="center"/>
    </xf>
    <xf numFmtId="0" fontId="74" fillId="0" borderId="0" xfId="0" applyFont="1" applyFill="1" applyBorder="1" applyAlignment="1">
      <alignment horizontal="left" vertical="center"/>
    </xf>
    <xf numFmtId="0" fontId="76" fillId="0" borderId="0" xfId="0" applyFont="1" applyBorder="1" applyAlignment="1">
      <alignment horizontal="left" vertical="center"/>
    </xf>
    <xf numFmtId="0" fontId="76" fillId="0" borderId="0" xfId="0" applyFont="1" applyFill="1" applyBorder="1" applyAlignment="1">
      <alignment horizontal="left" vertical="center"/>
    </xf>
    <xf numFmtId="0" fontId="69" fillId="0" borderId="0" xfId="0" applyFont="1" applyBorder="1"/>
    <xf numFmtId="0" fontId="48" fillId="0" borderId="0" xfId="0" applyFont="1" applyAlignment="1">
      <alignment horizontal="center" vertical="center" wrapText="1"/>
    </xf>
    <xf numFmtId="0" fontId="48" fillId="0" borderId="22" xfId="0" applyFont="1" applyBorder="1" applyAlignment="1">
      <alignment horizontal="center" vertical="center" wrapText="1"/>
    </xf>
    <xf numFmtId="0" fontId="54" fillId="7" borderId="22" xfId="0" applyFont="1" applyFill="1" applyBorder="1" applyAlignment="1">
      <alignment horizontal="center" vertical="center" wrapText="1"/>
    </xf>
    <xf numFmtId="0" fontId="69" fillId="9" borderId="0" xfId="0" applyFont="1" applyFill="1"/>
    <xf numFmtId="0" fontId="77" fillId="8" borderId="22" xfId="2" applyFont="1" applyFill="1" applyBorder="1" applyAlignment="1">
      <alignment horizontal="center" vertical="center"/>
    </xf>
    <xf numFmtId="0" fontId="78" fillId="0" borderId="22" xfId="2" applyFont="1" applyFill="1" applyBorder="1" applyAlignment="1" applyProtection="1">
      <alignment horizontal="center" vertical="center"/>
      <protection locked="0"/>
    </xf>
    <xf numFmtId="0" fontId="79" fillId="2" borderId="0" xfId="2" applyFont="1" applyFill="1" applyBorder="1" applyAlignment="1" applyProtection="1">
      <alignment horizontal="center" vertical="center"/>
      <protection locked="0"/>
    </xf>
    <xf numFmtId="0" fontId="78" fillId="0" borderId="22" xfId="2" applyFont="1" applyBorder="1" applyAlignment="1" applyProtection="1">
      <alignment horizontal="center" vertical="center"/>
      <protection locked="0"/>
    </xf>
    <xf numFmtId="0" fontId="7" fillId="9" borderId="22" xfId="2" applyFont="1" applyFill="1" applyBorder="1" applyAlignment="1" applyProtection="1">
      <alignment horizontal="center" vertical="center"/>
      <protection locked="0"/>
    </xf>
    <xf numFmtId="0" fontId="78" fillId="0" borderId="24" xfId="2" applyFont="1" applyFill="1" applyBorder="1" applyAlignment="1" applyProtection="1">
      <alignment horizontal="center" vertical="center"/>
      <protection locked="0"/>
    </xf>
    <xf numFmtId="0" fontId="48" fillId="9" borderId="0" xfId="0" applyFont="1" applyFill="1" applyBorder="1" applyAlignment="1">
      <alignment vertical="top"/>
    </xf>
    <xf numFmtId="0" fontId="41" fillId="9" borderId="0" xfId="0" applyFont="1" applyFill="1" applyBorder="1" applyAlignment="1">
      <alignment vertical="top"/>
    </xf>
    <xf numFmtId="0" fontId="48" fillId="9" borderId="25" xfId="0" applyFont="1" applyFill="1" applyBorder="1" applyAlignment="1">
      <alignment horizontal="left" vertical="center" indent="1"/>
    </xf>
    <xf numFmtId="0" fontId="52" fillId="9" borderId="27" xfId="0" applyFont="1" applyFill="1" applyBorder="1" applyAlignment="1">
      <alignment horizontal="center" vertical="center" wrapText="1"/>
    </xf>
    <xf numFmtId="0" fontId="80" fillId="0" borderId="22" xfId="0" applyFont="1" applyBorder="1" applyAlignment="1">
      <alignment horizontal="center" vertical="center"/>
    </xf>
    <xf numFmtId="0" fontId="80" fillId="0" borderId="22" xfId="0" applyFont="1" applyBorder="1"/>
    <xf numFmtId="0" fontId="80" fillId="0" borderId="25" xfId="0" applyFont="1" applyBorder="1"/>
    <xf numFmtId="0" fontId="80" fillId="0" borderId="0" xfId="0" applyFont="1" applyBorder="1"/>
    <xf numFmtId="0" fontId="80" fillId="0" borderId="0" xfId="0" applyFont="1"/>
    <xf numFmtId="0" fontId="5" fillId="0" borderId="4" xfId="0" applyFont="1" applyFill="1" applyBorder="1" applyAlignment="1">
      <alignment horizontal="center" vertical="center"/>
    </xf>
    <xf numFmtId="0" fontId="71" fillId="8" borderId="0" xfId="0" applyFont="1" applyFill="1" applyBorder="1"/>
    <xf numFmtId="0" fontId="69" fillId="8" borderId="0" xfId="0" applyFont="1" applyFill="1" applyBorder="1"/>
    <xf numFmtId="0" fontId="81" fillId="8" borderId="0" xfId="0" applyFont="1" applyFill="1" applyBorder="1"/>
    <xf numFmtId="0" fontId="82" fillId="0" borderId="0" xfId="0" applyFont="1"/>
    <xf numFmtId="0" fontId="83" fillId="9" borderId="0" xfId="0" applyFont="1" applyFill="1" applyBorder="1" applyAlignment="1">
      <alignment horizontal="left" vertical="center"/>
    </xf>
    <xf numFmtId="0" fontId="83" fillId="0" borderId="0" xfId="0" applyFont="1" applyFill="1" applyBorder="1" applyAlignment="1">
      <alignment horizontal="left" vertical="center"/>
    </xf>
    <xf numFmtId="0" fontId="84" fillId="0" borderId="0" xfId="0" applyFont="1"/>
    <xf numFmtId="0" fontId="51" fillId="0" borderId="0" xfId="0" applyFont="1"/>
    <xf numFmtId="0" fontId="51" fillId="8" borderId="0" xfId="0" applyFont="1" applyFill="1"/>
    <xf numFmtId="0" fontId="85" fillId="0" borderId="0" xfId="0" applyFont="1"/>
    <xf numFmtId="0" fontId="48" fillId="0" borderId="25" xfId="0" applyFont="1" applyFill="1" applyBorder="1" applyAlignment="1">
      <alignment horizontal="left" vertical="center"/>
    </xf>
    <xf numFmtId="0" fontId="41" fillId="0" borderId="14" xfId="0" applyFont="1" applyBorder="1" applyAlignment="1">
      <alignment horizontal="right" vertical="center"/>
    </xf>
    <xf numFmtId="0" fontId="12" fillId="9" borderId="22" xfId="0" applyFont="1" applyFill="1" applyBorder="1" applyAlignment="1">
      <alignment horizontal="center" vertical="center" wrapText="1"/>
    </xf>
    <xf numFmtId="0" fontId="52" fillId="9" borderId="22" xfId="2" applyFont="1" applyFill="1" applyBorder="1" applyAlignment="1">
      <alignment horizontal="center" vertical="center" wrapText="1"/>
    </xf>
    <xf numFmtId="0" fontId="51" fillId="0" borderId="0" xfId="0" applyFont="1" applyAlignment="1">
      <alignment horizontal="left"/>
    </xf>
    <xf numFmtId="0" fontId="78" fillId="0" borderId="22" xfId="2" applyFont="1" applyFill="1" applyBorder="1" applyAlignment="1" applyProtection="1">
      <alignment horizontal="center" vertical="center"/>
    </xf>
    <xf numFmtId="0" fontId="51" fillId="9" borderId="0" xfId="0" applyFont="1" applyFill="1"/>
    <xf numFmtId="0" fontId="0" fillId="9" borderId="0" xfId="0" applyFill="1"/>
    <xf numFmtId="0" fontId="86" fillId="0" borderId="0" xfId="0" applyFont="1"/>
    <xf numFmtId="0" fontId="87" fillId="0" borderId="0" xfId="0" applyFont="1"/>
    <xf numFmtId="0" fontId="88" fillId="0" borderId="0" xfId="0" applyFont="1"/>
    <xf numFmtId="0" fontId="43" fillId="9" borderId="0" xfId="0" applyFont="1" applyFill="1" applyBorder="1" applyAlignment="1">
      <alignment vertical="top"/>
    </xf>
    <xf numFmtId="0" fontId="89" fillId="0" borderId="0" xfId="0" applyFont="1" applyBorder="1"/>
    <xf numFmtId="0" fontId="89" fillId="0" borderId="0" xfId="0" applyFont="1" applyBorder="1"/>
    <xf numFmtId="0" fontId="51" fillId="0" borderId="0" xfId="0" applyFont="1" applyAlignment="1"/>
    <xf numFmtId="0" fontId="0" fillId="0" borderId="0" xfId="0" applyAlignment="1">
      <alignment horizontal="left"/>
    </xf>
    <xf numFmtId="0" fontId="90" fillId="0" borderId="0" xfId="0" applyFont="1" applyAlignment="1"/>
    <xf numFmtId="0" fontId="91" fillId="2" borderId="32" xfId="0" applyFont="1" applyFill="1" applyBorder="1" applyAlignment="1">
      <alignment horizontal="center" vertical="center" wrapText="1"/>
    </xf>
    <xf numFmtId="0" fontId="92" fillId="8" borderId="22" xfId="2" applyFont="1" applyFill="1" applyBorder="1" applyAlignment="1">
      <alignment horizontal="center" vertical="center"/>
    </xf>
    <xf numFmtId="0" fontId="33" fillId="0" borderId="22" xfId="2" applyFont="1" applyFill="1" applyBorder="1" applyAlignment="1" applyProtection="1">
      <alignment horizontal="center" vertical="center"/>
      <protection locked="0"/>
    </xf>
    <xf numFmtId="0" fontId="92" fillId="0" borderId="22" xfId="2" applyFont="1" applyFill="1" applyBorder="1" applyAlignment="1" applyProtection="1">
      <alignment horizontal="center" vertical="center"/>
    </xf>
    <xf numFmtId="0" fontId="33" fillId="2" borderId="0" xfId="2" applyFont="1" applyFill="1" applyBorder="1" applyAlignment="1" applyProtection="1">
      <alignment horizontal="center" vertical="center"/>
      <protection locked="0"/>
    </xf>
    <xf numFmtId="0" fontId="33" fillId="0" borderId="22" xfId="2" applyFont="1" applyBorder="1" applyAlignment="1" applyProtection="1">
      <alignment horizontal="center" vertical="center"/>
      <protection locked="0"/>
    </xf>
    <xf numFmtId="0" fontId="33" fillId="9" borderId="22" xfId="2" applyFont="1" applyFill="1" applyBorder="1" applyAlignment="1" applyProtection="1">
      <alignment horizontal="center" vertical="center"/>
      <protection locked="0"/>
    </xf>
    <xf numFmtId="0" fontId="33" fillId="0" borderId="24" xfId="2" applyFont="1" applyFill="1" applyBorder="1" applyAlignment="1" applyProtection="1">
      <alignment horizontal="center" vertical="center"/>
      <protection locked="0"/>
    </xf>
    <xf numFmtId="0" fontId="48" fillId="0" borderId="25" xfId="0" applyFont="1" applyFill="1" applyBorder="1" applyAlignment="1">
      <alignment vertical="center"/>
    </xf>
    <xf numFmtId="0" fontId="48" fillId="0" borderId="18" xfId="0" applyFont="1" applyFill="1" applyBorder="1" applyAlignment="1">
      <alignment vertical="center"/>
    </xf>
    <xf numFmtId="0" fontId="34" fillId="2" borderId="18" xfId="0" applyFont="1" applyFill="1" applyBorder="1" applyAlignment="1">
      <alignment horizontal="left" vertical="center"/>
    </xf>
    <xf numFmtId="0" fontId="34" fillId="2" borderId="23" xfId="0" applyFont="1" applyFill="1" applyBorder="1" applyAlignment="1">
      <alignment horizontal="left" vertical="center"/>
    </xf>
    <xf numFmtId="0" fontId="34" fillId="0" borderId="23" xfId="0" applyFont="1" applyFill="1" applyBorder="1" applyAlignment="1">
      <alignment horizontal="left" vertical="center"/>
    </xf>
    <xf numFmtId="0" fontId="34" fillId="0" borderId="18" xfId="0" applyFont="1" applyBorder="1" applyAlignment="1">
      <alignment horizontal="left" vertical="center"/>
    </xf>
    <xf numFmtId="0" fontId="34" fillId="0" borderId="27" xfId="0" applyFont="1" applyFill="1" applyBorder="1" applyAlignment="1">
      <alignment horizontal="left" vertical="center"/>
    </xf>
    <xf numFmtId="0" fontId="34" fillId="7" borderId="18" xfId="0" applyFont="1" applyFill="1" applyBorder="1" applyAlignment="1">
      <alignment horizontal="left" vertical="center"/>
    </xf>
    <xf numFmtId="0" fontId="34" fillId="0" borderId="34" xfId="0" applyFont="1" applyBorder="1" applyAlignment="1">
      <alignment horizontal="left" vertical="center"/>
    </xf>
    <xf numFmtId="0" fontId="34" fillId="0" borderId="34" xfId="0" applyFont="1" applyFill="1" applyBorder="1" applyAlignment="1">
      <alignment horizontal="left" vertical="center"/>
    </xf>
    <xf numFmtId="0" fontId="93" fillId="0" borderId="27" xfId="0" applyFont="1" applyFill="1" applyBorder="1" applyAlignment="1">
      <alignment horizontal="left" vertical="center"/>
    </xf>
    <xf numFmtId="0" fontId="34" fillId="0" borderId="23" xfId="0" applyFont="1" applyBorder="1" applyAlignment="1">
      <alignment horizontal="left" vertical="center"/>
    </xf>
    <xf numFmtId="0" fontId="34" fillId="0" borderId="27" xfId="0" applyFont="1" applyBorder="1" applyAlignment="1">
      <alignment horizontal="left" vertical="center"/>
    </xf>
    <xf numFmtId="0" fontId="94" fillId="0" borderId="27" xfId="0" applyFont="1" applyBorder="1" applyAlignment="1">
      <alignment horizontal="left" vertical="center"/>
    </xf>
    <xf numFmtId="0" fontId="34" fillId="0" borderId="14" xfId="0" applyFont="1" applyBorder="1" applyAlignment="1">
      <alignment horizontal="left" vertical="center"/>
    </xf>
    <xf numFmtId="0" fontId="95" fillId="0" borderId="2" xfId="0" applyFont="1" applyFill="1" applyBorder="1" applyAlignment="1">
      <alignment vertical="center"/>
    </xf>
    <xf numFmtId="0" fontId="95" fillId="0" borderId="2" xfId="0" applyFont="1" applyFill="1" applyBorder="1" applyAlignment="1">
      <alignment vertical="center"/>
    </xf>
    <xf numFmtId="0" fontId="50" fillId="0" borderId="0" xfId="0" applyFont="1" applyBorder="1"/>
    <xf numFmtId="0" fontId="50" fillId="5" borderId="5" xfId="0" applyFont="1" applyFill="1" applyBorder="1" applyAlignment="1">
      <alignment horizontal="center" vertical="center"/>
    </xf>
    <xf numFmtId="0" fontId="50" fillId="5" borderId="10" xfId="0" applyFont="1" applyFill="1" applyBorder="1" applyAlignment="1">
      <alignment horizontal="center" vertical="center"/>
    </xf>
    <xf numFmtId="0" fontId="56" fillId="0" borderId="1" xfId="0" applyFont="1" applyFill="1" applyBorder="1" applyAlignment="1">
      <alignment horizontal="center" vertical="center"/>
    </xf>
    <xf numFmtId="0" fontId="41" fillId="0" borderId="2" xfId="0" applyFont="1" applyFill="1" applyBorder="1" applyAlignment="1">
      <alignment horizontal="left" vertical="top" wrapText="1"/>
    </xf>
    <xf numFmtId="0" fontId="41" fillId="0" borderId="0" xfId="0" applyFont="1" applyFill="1" applyBorder="1" applyAlignment="1">
      <alignment horizontal="left" vertical="top" wrapText="1"/>
    </xf>
    <xf numFmtId="0" fontId="41" fillId="0" borderId="0" xfId="0" applyFont="1" applyFill="1" applyBorder="1" applyAlignment="1">
      <alignment horizontal="left" vertical="top"/>
    </xf>
    <xf numFmtId="0" fontId="41" fillId="0" borderId="3" xfId="0" applyFont="1" applyFill="1" applyBorder="1" applyAlignment="1">
      <alignment horizontal="left" vertical="top"/>
    </xf>
    <xf numFmtId="0" fontId="41" fillId="0" borderId="34" xfId="0" applyFont="1" applyFill="1" applyBorder="1" applyAlignment="1">
      <alignment horizontal="right" vertical="center"/>
    </xf>
    <xf numFmtId="0" fontId="47" fillId="7" borderId="18" xfId="0" applyFont="1" applyFill="1" applyBorder="1" applyAlignment="1">
      <alignment horizontal="left" vertical="center" wrapText="1"/>
    </xf>
    <xf numFmtId="0" fontId="47" fillId="7" borderId="27" xfId="0" applyFont="1" applyFill="1" applyBorder="1" applyAlignment="1">
      <alignment horizontal="left" vertical="center" wrapText="1"/>
    </xf>
    <xf numFmtId="0" fontId="49" fillId="5" borderId="1" xfId="0" applyFont="1" applyFill="1" applyBorder="1" applyAlignment="1">
      <alignment horizontal="center" vertical="center"/>
    </xf>
    <xf numFmtId="0" fontId="68" fillId="8" borderId="50" xfId="0" applyFont="1" applyFill="1" applyBorder="1" applyAlignment="1">
      <alignment horizontal="center" vertical="center"/>
    </xf>
    <xf numFmtId="0" fontId="47" fillId="8" borderId="32" xfId="0" applyFont="1" applyFill="1" applyBorder="1" applyAlignment="1">
      <alignment horizontal="center" vertical="center"/>
    </xf>
    <xf numFmtId="0" fontId="47" fillId="8" borderId="51" xfId="0" applyFont="1" applyFill="1" applyBorder="1" applyAlignment="1">
      <alignment horizontal="center" vertical="center"/>
    </xf>
    <xf numFmtId="0" fontId="48" fillId="0" borderId="25" xfId="0" applyFont="1" applyFill="1" applyBorder="1" applyAlignment="1">
      <alignment horizontal="left" vertical="center"/>
    </xf>
    <xf numFmtId="0" fontId="48" fillId="0" borderId="18" xfId="0" applyFont="1" applyFill="1" applyBorder="1" applyAlignment="1">
      <alignment horizontal="left" vertical="center"/>
    </xf>
    <xf numFmtId="0" fontId="48" fillId="0" borderId="27" xfId="0" applyFont="1" applyFill="1" applyBorder="1" applyAlignment="1">
      <alignment horizontal="left" vertical="center"/>
    </xf>
    <xf numFmtId="0" fontId="51" fillId="0" borderId="0" xfId="0" applyFont="1" applyAlignment="1">
      <alignment horizontal="left"/>
    </xf>
    <xf numFmtId="0" fontId="49" fillId="5" borderId="7" xfId="0" applyFont="1" applyFill="1" applyBorder="1" applyAlignment="1">
      <alignment horizontal="center" vertical="center"/>
    </xf>
    <xf numFmtId="0" fontId="43" fillId="0" borderId="41" xfId="0" applyFont="1" applyFill="1" applyBorder="1" applyAlignment="1">
      <alignment horizontal="left" vertical="center"/>
    </xf>
    <xf numFmtId="0" fontId="43" fillId="0" borderId="0" xfId="0" applyFont="1" applyFill="1" applyBorder="1" applyAlignment="1">
      <alignment horizontal="left" vertical="center"/>
    </xf>
    <xf numFmtId="0" fontId="41" fillId="0" borderId="41" xfId="0" applyFont="1" applyFill="1" applyBorder="1" applyAlignment="1">
      <alignment horizontal="left" vertical="center"/>
    </xf>
    <xf numFmtId="0" fontId="41" fillId="0" borderId="0" xfId="0" applyFont="1" applyFill="1" applyBorder="1" applyAlignment="1">
      <alignment horizontal="left" vertical="center"/>
    </xf>
    <xf numFmtId="0" fontId="51" fillId="0" borderId="1" xfId="0" applyFont="1" applyFill="1" applyBorder="1" applyAlignment="1">
      <alignment horizontal="center" vertical="center"/>
    </xf>
    <xf numFmtId="0" fontId="47" fillId="0" borderId="34" xfId="0" applyFont="1" applyFill="1" applyBorder="1" applyAlignment="1">
      <alignment horizontal="left" vertical="center" wrapText="1"/>
    </xf>
    <xf numFmtId="0" fontId="47" fillId="0" borderId="52" xfId="0" applyFont="1" applyFill="1" applyBorder="1" applyAlignment="1">
      <alignment horizontal="left" vertical="center" wrapText="1"/>
    </xf>
    <xf numFmtId="0" fontId="51" fillId="0" borderId="0" xfId="0" applyFont="1" applyFill="1" applyBorder="1" applyAlignment="1">
      <alignment horizontal="center" vertical="center"/>
    </xf>
    <xf numFmtId="0" fontId="8" fillId="7" borderId="20" xfId="0" applyFont="1" applyFill="1" applyBorder="1" applyAlignment="1">
      <alignment horizontal="left" vertical="top" wrapText="1"/>
    </xf>
    <xf numFmtId="0" fontId="47" fillId="7" borderId="18" xfId="0" applyFont="1" applyFill="1" applyBorder="1" applyAlignment="1">
      <alignment horizontal="left" vertical="top"/>
    </xf>
    <xf numFmtId="0" fontId="47" fillId="7" borderId="27" xfId="0" applyFont="1" applyFill="1" applyBorder="1" applyAlignment="1">
      <alignment horizontal="left" vertical="top"/>
    </xf>
    <xf numFmtId="0" fontId="47" fillId="7" borderId="20" xfId="0" applyFont="1" applyFill="1" applyBorder="1" applyAlignment="1">
      <alignment horizontal="left" vertical="top" wrapText="1"/>
    </xf>
    <xf numFmtId="0" fontId="52" fillId="7" borderId="18" xfId="0" applyFont="1" applyFill="1" applyBorder="1" applyAlignment="1">
      <alignment horizontal="left" vertical="top" wrapText="1"/>
    </xf>
    <xf numFmtId="0" fontId="52" fillId="7" borderId="27" xfId="0" applyFont="1" applyFill="1" applyBorder="1" applyAlignment="1">
      <alignment horizontal="left" vertical="top" wrapText="1"/>
    </xf>
    <xf numFmtId="0" fontId="40" fillId="6" borderId="20" xfId="0" applyFont="1" applyFill="1" applyBorder="1" applyAlignment="1">
      <alignment horizontal="left" vertical="center"/>
    </xf>
    <xf numFmtId="0" fontId="40" fillId="6" borderId="18" xfId="0" applyFont="1" applyFill="1" applyBorder="1" applyAlignment="1">
      <alignment horizontal="left" vertical="center"/>
    </xf>
    <xf numFmtId="0" fontId="52" fillId="0" borderId="25" xfId="0" applyFont="1" applyFill="1" applyBorder="1" applyAlignment="1">
      <alignment horizontal="center" vertical="center" wrapText="1"/>
    </xf>
    <xf numFmtId="0" fontId="52" fillId="0" borderId="18" xfId="0" applyFont="1" applyFill="1" applyBorder="1" applyAlignment="1">
      <alignment horizontal="center" vertical="center" wrapText="1"/>
    </xf>
    <xf numFmtId="0" fontId="47" fillId="7" borderId="20" xfId="0" applyFont="1" applyFill="1" applyBorder="1" applyAlignment="1">
      <alignment horizontal="left" vertical="center" wrapText="1"/>
    </xf>
    <xf numFmtId="0" fontId="12" fillId="0" borderId="25" xfId="0" applyFont="1" applyFill="1" applyBorder="1" applyAlignment="1">
      <alignment horizontal="center" vertical="center" wrapText="1"/>
    </xf>
    <xf numFmtId="0" fontId="12" fillId="0" borderId="18" xfId="0" applyFont="1" applyFill="1" applyBorder="1" applyAlignment="1">
      <alignment horizontal="center" vertical="center" wrapText="1"/>
    </xf>
    <xf numFmtId="0" fontId="12" fillId="0" borderId="27" xfId="0" applyFont="1" applyFill="1" applyBorder="1" applyAlignment="1">
      <alignment horizontal="center" vertical="center" wrapText="1"/>
    </xf>
    <xf numFmtId="0" fontId="47" fillId="7" borderId="18" xfId="0" applyFont="1" applyFill="1" applyBorder="1" applyAlignment="1">
      <alignment horizontal="left" vertical="top" wrapText="1"/>
    </xf>
    <xf numFmtId="0" fontId="47" fillId="7" borderId="27" xfId="0" applyFont="1" applyFill="1" applyBorder="1" applyAlignment="1">
      <alignment horizontal="left" vertical="top" wrapText="1"/>
    </xf>
    <xf numFmtId="0" fontId="8" fillId="0" borderId="25" xfId="0" applyFont="1" applyFill="1" applyBorder="1" applyAlignment="1">
      <alignment horizontal="left" vertical="top" wrapText="1"/>
    </xf>
    <xf numFmtId="0" fontId="8" fillId="0" borderId="18" xfId="0" applyFont="1" applyFill="1" applyBorder="1" applyAlignment="1">
      <alignment horizontal="left" vertical="top" wrapText="1"/>
    </xf>
    <xf numFmtId="0" fontId="8" fillId="0" borderId="27" xfId="0" applyFont="1" applyFill="1" applyBorder="1" applyAlignment="1">
      <alignment horizontal="left" vertical="top" wrapText="1"/>
    </xf>
    <xf numFmtId="0" fontId="52" fillId="7" borderId="20" xfId="0" applyFont="1" applyFill="1" applyBorder="1" applyAlignment="1">
      <alignment horizontal="left" vertical="top"/>
    </xf>
    <xf numFmtId="0" fontId="52" fillId="7" borderId="18" xfId="0" applyFont="1" applyFill="1" applyBorder="1" applyAlignment="1">
      <alignment horizontal="left" vertical="top"/>
    </xf>
    <xf numFmtId="0" fontId="52" fillId="7" borderId="27" xfId="0" applyFont="1" applyFill="1" applyBorder="1" applyAlignment="1">
      <alignment horizontal="left" vertical="top"/>
    </xf>
    <xf numFmtId="0" fontId="5" fillId="0" borderId="6" xfId="0" applyFont="1" applyFill="1" applyBorder="1" applyAlignment="1">
      <alignment horizontal="left" vertical="center" wrapText="1"/>
    </xf>
    <xf numFmtId="0" fontId="5" fillId="0" borderId="5" xfId="0" applyFont="1" applyFill="1" applyBorder="1" applyAlignment="1">
      <alignment horizontal="left" vertical="center" wrapText="1"/>
    </xf>
    <xf numFmtId="0" fontId="5" fillId="0" borderId="31" xfId="0" applyFont="1" applyFill="1" applyBorder="1" applyAlignment="1">
      <alignment horizontal="left" vertical="center" wrapText="1"/>
    </xf>
    <xf numFmtId="0" fontId="5" fillId="7" borderId="20" xfId="0" applyFont="1" applyFill="1" applyBorder="1" applyAlignment="1">
      <alignment horizontal="left" vertical="center" wrapText="1"/>
    </xf>
    <xf numFmtId="0" fontId="5" fillId="7" borderId="18" xfId="0" applyFont="1" applyFill="1" applyBorder="1" applyAlignment="1">
      <alignment horizontal="left" vertical="center" wrapText="1"/>
    </xf>
    <xf numFmtId="0" fontId="5" fillId="7" borderId="27" xfId="0" applyFont="1" applyFill="1" applyBorder="1" applyAlignment="1">
      <alignment horizontal="left" vertical="center" wrapText="1"/>
    </xf>
    <xf numFmtId="0" fontId="48" fillId="7" borderId="25" xfId="0" applyFont="1" applyFill="1" applyBorder="1" applyAlignment="1">
      <alignment horizontal="left" vertical="center" wrapText="1" indent="1"/>
    </xf>
    <xf numFmtId="0" fontId="48" fillId="7" borderId="27" xfId="0" applyFont="1" applyFill="1" applyBorder="1" applyAlignment="1">
      <alignment horizontal="left" vertical="center" wrapText="1" indent="1"/>
    </xf>
    <xf numFmtId="0" fontId="40" fillId="0" borderId="20" xfId="0" applyFont="1" applyFill="1" applyBorder="1" applyAlignment="1">
      <alignment horizontal="left" vertical="top"/>
    </xf>
    <xf numFmtId="0" fontId="40" fillId="0" borderId="18" xfId="0" applyFont="1" applyFill="1" applyBorder="1" applyAlignment="1">
      <alignment horizontal="left" vertical="top"/>
    </xf>
    <xf numFmtId="0" fontId="40" fillId="0" borderId="27" xfId="0" applyFont="1" applyFill="1" applyBorder="1" applyAlignment="1">
      <alignment horizontal="left" vertical="top"/>
    </xf>
    <xf numFmtId="0" fontId="52" fillId="7" borderId="22" xfId="0" applyFont="1" applyFill="1" applyBorder="1" applyAlignment="1">
      <alignment horizontal="left" vertical="top" wrapText="1"/>
    </xf>
    <xf numFmtId="0" fontId="52" fillId="0" borderId="20" xfId="0" applyFont="1" applyFill="1" applyBorder="1" applyAlignment="1">
      <alignment horizontal="left" vertical="top" wrapText="1"/>
    </xf>
    <xf numFmtId="0" fontId="52" fillId="0" borderId="18" xfId="0" applyFont="1" applyFill="1" applyBorder="1" applyAlignment="1">
      <alignment horizontal="left" vertical="top" wrapText="1"/>
    </xf>
    <xf numFmtId="0" fontId="52" fillId="0" borderId="27" xfId="0" applyFont="1" applyFill="1" applyBorder="1" applyAlignment="1">
      <alignment horizontal="left" vertical="top" wrapText="1"/>
    </xf>
    <xf numFmtId="0" fontId="12" fillId="3" borderId="20" xfId="0" applyFont="1" applyFill="1" applyBorder="1" applyAlignment="1">
      <alignment horizontal="left" vertical="top"/>
    </xf>
    <xf numFmtId="0" fontId="12" fillId="3" borderId="18" xfId="0" applyFont="1" applyFill="1" applyBorder="1" applyAlignment="1">
      <alignment horizontal="left" vertical="top"/>
    </xf>
    <xf numFmtId="0" fontId="12" fillId="3" borderId="27" xfId="0" applyFont="1" applyFill="1" applyBorder="1" applyAlignment="1">
      <alignment horizontal="left" vertical="top"/>
    </xf>
    <xf numFmtId="0" fontId="52" fillId="0" borderId="25" xfId="2" applyFont="1" applyFill="1" applyBorder="1" applyAlignment="1">
      <alignment horizontal="left" vertical="top" wrapText="1"/>
    </xf>
    <xf numFmtId="0" fontId="52" fillId="0" borderId="18" xfId="2" applyFont="1" applyFill="1" applyBorder="1" applyAlignment="1">
      <alignment horizontal="left" vertical="top"/>
    </xf>
    <xf numFmtId="0" fontId="52" fillId="0" borderId="27" xfId="2" applyFont="1" applyFill="1" applyBorder="1" applyAlignment="1">
      <alignment horizontal="left" vertical="top"/>
    </xf>
    <xf numFmtId="0" fontId="40" fillId="0" borderId="22" xfId="0" applyFont="1" applyFill="1" applyBorder="1" applyAlignment="1">
      <alignment horizontal="left" vertical="top" wrapText="1"/>
    </xf>
    <xf numFmtId="0" fontId="40" fillId="0" borderId="22" xfId="0" applyFont="1" applyFill="1" applyBorder="1" applyAlignment="1">
      <alignment horizontal="left" vertical="top"/>
    </xf>
    <xf numFmtId="0" fontId="52" fillId="0" borderId="30" xfId="0" applyFont="1" applyFill="1" applyBorder="1" applyAlignment="1">
      <alignment horizontal="center" vertical="center" wrapText="1"/>
    </xf>
    <xf numFmtId="0" fontId="52" fillId="0" borderId="14" xfId="0" applyFont="1" applyFill="1" applyBorder="1" applyAlignment="1">
      <alignment horizontal="center" vertical="center" wrapText="1"/>
    </xf>
    <xf numFmtId="0" fontId="51" fillId="0" borderId="18" xfId="0" applyFont="1" applyBorder="1" applyAlignment="1">
      <alignment horizontal="center"/>
    </xf>
    <xf numFmtId="0" fontId="41" fillId="0" borderId="14" xfId="0" applyFont="1" applyBorder="1" applyAlignment="1">
      <alignment horizontal="right" vertical="center"/>
    </xf>
    <xf numFmtId="0" fontId="52" fillId="7" borderId="20" xfId="0" applyFont="1" applyFill="1" applyBorder="1" applyAlignment="1">
      <alignment horizontal="left" vertical="top" wrapText="1"/>
    </xf>
    <xf numFmtId="0" fontId="68" fillId="9" borderId="20" xfId="0" applyFont="1" applyFill="1" applyBorder="1" applyAlignment="1">
      <alignment horizontal="left" vertical="center" wrapText="1"/>
    </xf>
    <xf numFmtId="0" fontId="68" fillId="9" borderId="18" xfId="0" applyFont="1" applyFill="1" applyBorder="1" applyAlignment="1">
      <alignment horizontal="left" vertical="center" wrapText="1"/>
    </xf>
    <xf numFmtId="0" fontId="68" fillId="9" borderId="27" xfId="0" applyFont="1" applyFill="1" applyBorder="1" applyAlignment="1">
      <alignment horizontal="left" vertical="center" wrapText="1"/>
    </xf>
    <xf numFmtId="0" fontId="48" fillId="9" borderId="36" xfId="0" applyFont="1" applyFill="1" applyBorder="1" applyAlignment="1">
      <alignment horizontal="left" vertical="center" wrapText="1" indent="1"/>
    </xf>
    <xf numFmtId="0" fontId="48" fillId="9" borderId="26" xfId="0" applyFont="1" applyFill="1" applyBorder="1" applyAlignment="1">
      <alignment horizontal="left" vertical="center" indent="1"/>
    </xf>
    <xf numFmtId="0" fontId="40" fillId="0" borderId="25" xfId="0" applyFont="1" applyFill="1" applyBorder="1" applyAlignment="1">
      <alignment horizontal="left" vertical="top" wrapText="1"/>
    </xf>
    <xf numFmtId="0" fontId="41" fillId="6" borderId="9" xfId="0" applyFont="1" applyFill="1" applyBorder="1" applyAlignment="1">
      <alignment horizontal="left" vertical="center"/>
    </xf>
    <xf numFmtId="0" fontId="41" fillId="6" borderId="7" xfId="0" applyFont="1" applyFill="1" applyBorder="1" applyAlignment="1">
      <alignment horizontal="left" vertical="center"/>
    </xf>
    <xf numFmtId="0" fontId="41" fillId="6" borderId="8" xfId="0" applyFont="1" applyFill="1" applyBorder="1" applyAlignment="1">
      <alignment horizontal="left" vertical="center"/>
    </xf>
    <xf numFmtId="0" fontId="36" fillId="0" borderId="9" xfId="0" applyFont="1" applyBorder="1" applyAlignment="1">
      <alignment horizontal="left" vertical="top" wrapText="1"/>
    </xf>
    <xf numFmtId="0" fontId="36" fillId="0" borderId="7" xfId="0" applyFont="1" applyBorder="1" applyAlignment="1">
      <alignment horizontal="left" vertical="top"/>
    </xf>
    <xf numFmtId="0" fontId="36" fillId="0" borderId="8" xfId="0" applyFont="1" applyBorder="1" applyAlignment="1">
      <alignment horizontal="left" vertical="top"/>
    </xf>
    <xf numFmtId="0" fontId="40" fillId="0" borderId="9" xfId="0" applyFont="1" applyFill="1" applyBorder="1" applyAlignment="1">
      <alignment horizontal="left" vertical="top" wrapText="1"/>
    </xf>
    <xf numFmtId="0" fontId="40" fillId="0" borderId="7" xfId="0" applyFont="1" applyFill="1" applyBorder="1" applyAlignment="1">
      <alignment horizontal="left" vertical="top" wrapText="1"/>
    </xf>
    <xf numFmtId="0" fontId="40" fillId="0" borderId="8" xfId="0" applyFont="1" applyFill="1" applyBorder="1" applyAlignment="1">
      <alignment horizontal="left" vertical="top" wrapText="1"/>
    </xf>
    <xf numFmtId="0" fontId="51" fillId="0" borderId="1" xfId="0" applyFont="1" applyBorder="1" applyAlignment="1">
      <alignment horizontal="center" vertical="center"/>
    </xf>
    <xf numFmtId="0" fontId="48" fillId="0" borderId="9" xfId="0" applyFont="1" applyBorder="1" applyAlignment="1">
      <alignment horizontal="left" vertical="top" wrapText="1"/>
    </xf>
    <xf numFmtId="0" fontId="48" fillId="0" borderId="7" xfId="0" applyFont="1" applyBorder="1" applyAlignment="1">
      <alignment horizontal="left" vertical="top"/>
    </xf>
    <xf numFmtId="0" fontId="48" fillId="0" borderId="8" xfId="0" applyFont="1" applyBorder="1" applyAlignment="1">
      <alignment horizontal="left" vertical="top"/>
    </xf>
    <xf numFmtId="0" fontId="48" fillId="0" borderId="7" xfId="0" applyFont="1" applyBorder="1" applyAlignment="1">
      <alignment horizontal="left" vertical="top" wrapText="1"/>
    </xf>
    <xf numFmtId="0" fontId="15" fillId="4" borderId="17" xfId="0" applyFont="1" applyFill="1" applyBorder="1" applyAlignment="1">
      <alignment horizontal="center" vertical="center"/>
    </xf>
    <xf numFmtId="0" fontId="15" fillId="4" borderId="1" xfId="0" applyFont="1" applyFill="1" applyBorder="1" applyAlignment="1">
      <alignment horizontal="center" vertical="center"/>
    </xf>
    <xf numFmtId="0" fontId="15" fillId="4" borderId="53" xfId="0" applyFont="1" applyFill="1" applyBorder="1" applyAlignment="1">
      <alignment horizontal="center" vertical="center"/>
    </xf>
    <xf numFmtId="0" fontId="15" fillId="4" borderId="9" xfId="0" applyFont="1" applyFill="1" applyBorder="1" applyAlignment="1">
      <alignment horizontal="center" vertical="center"/>
    </xf>
    <xf numFmtId="0" fontId="15" fillId="4" borderId="7" xfId="0" applyFont="1" applyFill="1" applyBorder="1" applyAlignment="1">
      <alignment horizontal="center" vertical="center"/>
    </xf>
    <xf numFmtId="0" fontId="15" fillId="4" borderId="8" xfId="0" applyFont="1" applyFill="1" applyBorder="1" applyAlignment="1">
      <alignment horizontal="center" vertical="center"/>
    </xf>
    <xf numFmtId="14" fontId="43" fillId="0" borderId="14" xfId="0" applyNumberFormat="1" applyFont="1" applyBorder="1" applyAlignment="1">
      <alignment horizontal="left" vertical="center"/>
    </xf>
  </cellXfs>
  <cellStyles count="11">
    <cellStyle name="0,0_x000a__x000a_NA_x000a__x000a_ 2" xfId="1"/>
    <cellStyle name="Normal 2" xfId="2"/>
    <cellStyle name="Normal 2 2" xfId="3"/>
    <cellStyle name="Normal 2 3" xfId="4"/>
    <cellStyle name="Normal 3" xfId="5"/>
    <cellStyle name="Normal 3 2" xfId="6"/>
    <cellStyle name="Normal 3 3" xfId="7"/>
    <cellStyle name="Normal 3 4" xfId="8"/>
    <cellStyle name="Style 1" xfId="9"/>
    <cellStyle name="一般" xfId="0" builtinId="0"/>
    <cellStyle name="一般 2" xf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1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.png"/><Relationship Id="rId13" Type="http://schemas.openxmlformats.org/officeDocument/2006/relationships/image" Target="../media/image22.png"/><Relationship Id="rId18" Type="http://schemas.openxmlformats.org/officeDocument/2006/relationships/image" Target="../media/image27.png"/><Relationship Id="rId26" Type="http://schemas.openxmlformats.org/officeDocument/2006/relationships/image" Target="../media/image35.png"/><Relationship Id="rId3" Type="http://schemas.openxmlformats.org/officeDocument/2006/relationships/image" Target="../media/image12.png"/><Relationship Id="rId21" Type="http://schemas.openxmlformats.org/officeDocument/2006/relationships/image" Target="../media/image30.png"/><Relationship Id="rId7" Type="http://schemas.openxmlformats.org/officeDocument/2006/relationships/image" Target="../media/image16.png"/><Relationship Id="rId12" Type="http://schemas.openxmlformats.org/officeDocument/2006/relationships/image" Target="../media/image21.png"/><Relationship Id="rId17" Type="http://schemas.openxmlformats.org/officeDocument/2006/relationships/image" Target="../media/image26.png"/><Relationship Id="rId25" Type="http://schemas.openxmlformats.org/officeDocument/2006/relationships/image" Target="../media/image34.png"/><Relationship Id="rId2" Type="http://schemas.openxmlformats.org/officeDocument/2006/relationships/image" Target="../media/image1.png"/><Relationship Id="rId16" Type="http://schemas.openxmlformats.org/officeDocument/2006/relationships/image" Target="../media/image25.png"/><Relationship Id="rId20" Type="http://schemas.openxmlformats.org/officeDocument/2006/relationships/image" Target="../media/image29.png"/><Relationship Id="rId1" Type="http://schemas.openxmlformats.org/officeDocument/2006/relationships/image" Target="../media/image11.png"/><Relationship Id="rId6" Type="http://schemas.openxmlformats.org/officeDocument/2006/relationships/image" Target="../media/image15.png"/><Relationship Id="rId11" Type="http://schemas.openxmlformats.org/officeDocument/2006/relationships/image" Target="../media/image20.png"/><Relationship Id="rId24" Type="http://schemas.openxmlformats.org/officeDocument/2006/relationships/image" Target="../media/image33.png"/><Relationship Id="rId5" Type="http://schemas.openxmlformats.org/officeDocument/2006/relationships/image" Target="../media/image14.png"/><Relationship Id="rId15" Type="http://schemas.openxmlformats.org/officeDocument/2006/relationships/image" Target="../media/image24.png"/><Relationship Id="rId23" Type="http://schemas.openxmlformats.org/officeDocument/2006/relationships/image" Target="../media/image32.png"/><Relationship Id="rId10" Type="http://schemas.openxmlformats.org/officeDocument/2006/relationships/image" Target="../media/image19.png"/><Relationship Id="rId19" Type="http://schemas.openxmlformats.org/officeDocument/2006/relationships/image" Target="../media/image28.png"/><Relationship Id="rId4" Type="http://schemas.openxmlformats.org/officeDocument/2006/relationships/image" Target="../media/image13.png"/><Relationship Id="rId9" Type="http://schemas.openxmlformats.org/officeDocument/2006/relationships/image" Target="../media/image18.png"/><Relationship Id="rId14" Type="http://schemas.openxmlformats.org/officeDocument/2006/relationships/image" Target="../media/image23.png"/><Relationship Id="rId22" Type="http://schemas.openxmlformats.org/officeDocument/2006/relationships/image" Target="../media/image3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40.png"/><Relationship Id="rId2" Type="http://schemas.openxmlformats.org/officeDocument/2006/relationships/image" Target="../media/image1.png"/><Relationship Id="rId1" Type="http://schemas.openxmlformats.org/officeDocument/2006/relationships/image" Target="../media/image36.png"/><Relationship Id="rId6" Type="http://schemas.openxmlformats.org/officeDocument/2006/relationships/image" Target="../media/image39.png"/><Relationship Id="rId5" Type="http://schemas.openxmlformats.org/officeDocument/2006/relationships/image" Target="../media/image38.png"/><Relationship Id="rId4" Type="http://schemas.openxmlformats.org/officeDocument/2006/relationships/image" Target="../media/image37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2.png"/><Relationship Id="rId2" Type="http://schemas.openxmlformats.org/officeDocument/2006/relationships/image" Target="../media/image1.png"/><Relationship Id="rId1" Type="http://schemas.openxmlformats.org/officeDocument/2006/relationships/image" Target="../media/image41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85725</xdr:rowOff>
    </xdr:from>
    <xdr:to>
      <xdr:col>1</xdr:col>
      <xdr:colOff>676275</xdr:colOff>
      <xdr:row>0</xdr:row>
      <xdr:rowOff>485775</xdr:rowOff>
    </xdr:to>
    <xdr:pic>
      <xdr:nvPicPr>
        <xdr:cNvPr id="1865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8572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85725</xdr:colOff>
      <xdr:row>5</xdr:row>
      <xdr:rowOff>85725</xdr:rowOff>
    </xdr:from>
    <xdr:to>
      <xdr:col>10</xdr:col>
      <xdr:colOff>514350</xdr:colOff>
      <xdr:row>43</xdr:row>
      <xdr:rowOff>66675</xdr:rowOff>
    </xdr:to>
    <xdr:pic>
      <xdr:nvPicPr>
        <xdr:cNvPr id="1866" name="Imag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57350" y="1533525"/>
          <a:ext cx="7296150" cy="477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1</xdr:col>
      <xdr:colOff>704850</xdr:colOff>
      <xdr:row>0</xdr:row>
      <xdr:rowOff>485775</xdr:rowOff>
    </xdr:to>
    <xdr:pic>
      <xdr:nvPicPr>
        <xdr:cNvPr id="50434" name="Image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85725"/>
          <a:ext cx="11430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1949631</xdr:colOff>
      <xdr:row>43</xdr:row>
      <xdr:rowOff>167368</xdr:rowOff>
    </xdr:from>
    <xdr:to>
      <xdr:col>7</xdr:col>
      <xdr:colOff>406340</xdr:colOff>
      <xdr:row>43</xdr:row>
      <xdr:rowOff>167368</xdr:rowOff>
    </xdr:to>
    <xdr:cxnSp macro="">
      <xdr:nvCxnSpPr>
        <xdr:cNvPr id="3" name="Connecteur droit avec flèche 2">
          <a:extLst>
            <a:ext uri="{FF2B5EF4-FFF2-40B4-BE49-F238E27FC236}"/>
          </a:extLst>
        </xdr:cNvPr>
        <xdr:cNvCxnSpPr/>
      </xdr:nvCxnSpPr>
      <xdr:spPr>
        <a:xfrm>
          <a:off x="6218464" y="12246429"/>
          <a:ext cx="2313215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87630</xdr:colOff>
      <xdr:row>49</xdr:row>
      <xdr:rowOff>13606</xdr:rowOff>
    </xdr:from>
    <xdr:to>
      <xdr:col>0</xdr:col>
      <xdr:colOff>501886</xdr:colOff>
      <xdr:row>50</xdr:row>
      <xdr:rowOff>0</xdr:rowOff>
    </xdr:to>
    <xdr:sp macro="" textlink="">
      <xdr:nvSpPr>
        <xdr:cNvPr id="2" name="Flèche droite 1">
          <a:extLst>
            <a:ext uri="{FF2B5EF4-FFF2-40B4-BE49-F238E27FC236}"/>
          </a:extLst>
        </xdr:cNvPr>
        <xdr:cNvSpPr/>
      </xdr:nvSpPr>
      <xdr:spPr>
        <a:xfrm>
          <a:off x="95250" y="13511892"/>
          <a:ext cx="408214" cy="23132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0</xdr:col>
      <xdr:colOff>68036</xdr:colOff>
      <xdr:row>112</xdr:row>
      <xdr:rowOff>13608</xdr:rowOff>
    </xdr:from>
    <xdr:to>
      <xdr:col>0</xdr:col>
      <xdr:colOff>381000</xdr:colOff>
      <xdr:row>113</xdr:row>
      <xdr:rowOff>40823</xdr:rowOff>
    </xdr:to>
    <xdr:sp macro="" textlink="">
      <xdr:nvSpPr>
        <xdr:cNvPr id="6" name="Flèche droite 5">
          <a:extLst>
            <a:ext uri="{FF2B5EF4-FFF2-40B4-BE49-F238E27FC236}"/>
          </a:extLst>
        </xdr:cNvPr>
        <xdr:cNvSpPr/>
      </xdr:nvSpPr>
      <xdr:spPr>
        <a:xfrm>
          <a:off x="68036" y="26370644"/>
          <a:ext cx="312964" cy="176893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7</xdr:col>
      <xdr:colOff>419100</xdr:colOff>
      <xdr:row>48</xdr:row>
      <xdr:rowOff>66675</xdr:rowOff>
    </xdr:from>
    <xdr:to>
      <xdr:col>11</xdr:col>
      <xdr:colOff>476250</xdr:colOff>
      <xdr:row>68</xdr:row>
      <xdr:rowOff>228600</xdr:rowOff>
    </xdr:to>
    <xdr:pic>
      <xdr:nvPicPr>
        <xdr:cNvPr id="50438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34400" y="13315950"/>
          <a:ext cx="3695700" cy="486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4</xdr:col>
      <xdr:colOff>27214</xdr:colOff>
      <xdr:row>65</xdr:row>
      <xdr:rowOff>145596</xdr:rowOff>
    </xdr:from>
    <xdr:to>
      <xdr:col>7</xdr:col>
      <xdr:colOff>394607</xdr:colOff>
      <xdr:row>65</xdr:row>
      <xdr:rowOff>159206</xdr:rowOff>
    </xdr:to>
    <xdr:cxnSp macro="">
      <xdr:nvCxnSpPr>
        <xdr:cNvPr id="8" name="Connecteur droit avec flèche 7">
          <a:extLst>
            <a:ext uri="{FF2B5EF4-FFF2-40B4-BE49-F238E27FC236}"/>
          </a:extLst>
        </xdr:cNvPr>
        <xdr:cNvCxnSpPr/>
      </xdr:nvCxnSpPr>
      <xdr:spPr>
        <a:xfrm flipV="1">
          <a:off x="3170464" y="17457964"/>
          <a:ext cx="5347607" cy="136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666750</xdr:colOff>
      <xdr:row>48</xdr:row>
      <xdr:rowOff>27214</xdr:rowOff>
    </xdr:from>
    <xdr:to>
      <xdr:col>16</xdr:col>
      <xdr:colOff>108857</xdr:colOff>
      <xdr:row>56</xdr:row>
      <xdr:rowOff>200018</xdr:rowOff>
    </xdr:to>
    <xdr:sp macro="" textlink="">
      <xdr:nvSpPr>
        <xdr:cNvPr id="9" name="Rectangle 8">
          <a:extLst>
            <a:ext uri="{FF2B5EF4-FFF2-40B4-BE49-F238E27FC236}"/>
          </a:extLst>
        </xdr:cNvPr>
        <xdr:cNvSpPr/>
      </xdr:nvSpPr>
      <xdr:spPr>
        <a:xfrm>
          <a:off x="12409714" y="13375821"/>
          <a:ext cx="3796393" cy="193221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7</xdr:col>
      <xdr:colOff>428625</xdr:colOff>
      <xdr:row>39</xdr:row>
      <xdr:rowOff>28575</xdr:rowOff>
    </xdr:from>
    <xdr:to>
      <xdr:col>11</xdr:col>
      <xdr:colOff>485775</xdr:colOff>
      <xdr:row>57</xdr:row>
      <xdr:rowOff>95250</xdr:rowOff>
    </xdr:to>
    <xdr:pic>
      <xdr:nvPicPr>
        <xdr:cNvPr id="50441" name="Image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3925" y="10982325"/>
          <a:ext cx="3695700" cy="43719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4</xdr:col>
      <xdr:colOff>981075</xdr:colOff>
      <xdr:row>108</xdr:row>
      <xdr:rowOff>95250</xdr:rowOff>
    </xdr:to>
    <xdr:pic>
      <xdr:nvPicPr>
        <xdr:cNvPr id="50442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20078700"/>
          <a:ext cx="3600450" cy="5362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534761</xdr:colOff>
      <xdr:row>91</xdr:row>
      <xdr:rowOff>25852</xdr:rowOff>
    </xdr:from>
    <xdr:ext cx="3891642" cy="718530"/>
    <xdr:sp macro="" textlink="">
      <xdr:nvSpPr>
        <xdr:cNvPr id="13" name="ZoneTexte 12">
          <a:extLst>
            <a:ext uri="{FF2B5EF4-FFF2-40B4-BE49-F238E27FC236}"/>
          </a:extLst>
        </xdr:cNvPr>
        <xdr:cNvSpPr txBox="1"/>
      </xdr:nvSpPr>
      <xdr:spPr>
        <a:xfrm>
          <a:off x="3678011" y="23157995"/>
          <a:ext cx="3891642" cy="7185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FR" sz="2000" b="1">
              <a:solidFill>
                <a:srgbClr val="FF0000"/>
              </a:solidFill>
            </a:rPr>
            <a:t>bottom of connnecting zipper must be at 2cm from hem stitching</a:t>
          </a:r>
        </a:p>
      </xdr:txBody>
    </xdr:sp>
    <xdr:clientData/>
  </xdr:oneCellAnchor>
  <xdr:twoCellAnchor editAs="oneCell">
    <xdr:from>
      <xdr:col>6</xdr:col>
      <xdr:colOff>657225</xdr:colOff>
      <xdr:row>77</xdr:row>
      <xdr:rowOff>95250</xdr:rowOff>
    </xdr:from>
    <xdr:to>
      <xdr:col>10</xdr:col>
      <xdr:colOff>781050</xdr:colOff>
      <xdr:row>109</xdr:row>
      <xdr:rowOff>0</xdr:rowOff>
    </xdr:to>
    <xdr:pic>
      <xdr:nvPicPr>
        <xdr:cNvPr id="50444" name="Image 4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6200" y="20173950"/>
          <a:ext cx="3962400" cy="5314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10</xdr:col>
      <xdr:colOff>262617</xdr:colOff>
      <xdr:row>90</xdr:row>
      <xdr:rowOff>66674</xdr:rowOff>
    </xdr:from>
    <xdr:ext cx="3891642" cy="718530"/>
    <xdr:sp macro="" textlink="">
      <xdr:nvSpPr>
        <xdr:cNvPr id="15" name="ZoneTexte 14">
          <a:extLst>
            <a:ext uri="{FF2B5EF4-FFF2-40B4-BE49-F238E27FC236}"/>
          </a:extLst>
        </xdr:cNvPr>
        <xdr:cNvSpPr txBox="1"/>
      </xdr:nvSpPr>
      <xdr:spPr>
        <a:xfrm>
          <a:off x="11134724" y="22205495"/>
          <a:ext cx="3891642" cy="7185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FR" sz="2000" b="1">
              <a:solidFill>
                <a:srgbClr val="FF0000"/>
              </a:solidFill>
            </a:rPr>
            <a:t>Flap width on bottom must</a:t>
          </a:r>
          <a:r>
            <a:rPr lang="fr-FR" sz="2000" b="1" baseline="0">
              <a:solidFill>
                <a:srgbClr val="FF0000"/>
              </a:solidFill>
            </a:rPr>
            <a:t> measured 1,5cm</a:t>
          </a:r>
          <a:endParaRPr lang="fr-FR" sz="2000" b="1">
            <a:solidFill>
              <a:srgbClr val="FF0000"/>
            </a:solidFill>
          </a:endParaRPr>
        </a:p>
      </xdr:txBody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1</xdr:col>
      <xdr:colOff>704850</xdr:colOff>
      <xdr:row>0</xdr:row>
      <xdr:rowOff>485775</xdr:rowOff>
    </xdr:to>
    <xdr:pic>
      <xdr:nvPicPr>
        <xdr:cNvPr id="48261" name="Image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85725"/>
          <a:ext cx="11430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1949631</xdr:colOff>
      <xdr:row>43</xdr:row>
      <xdr:rowOff>167368</xdr:rowOff>
    </xdr:from>
    <xdr:to>
      <xdr:col>7</xdr:col>
      <xdr:colOff>406340</xdr:colOff>
      <xdr:row>43</xdr:row>
      <xdr:rowOff>167368</xdr:rowOff>
    </xdr:to>
    <xdr:cxnSp macro="">
      <xdr:nvCxnSpPr>
        <xdr:cNvPr id="3" name="Connecteur droit avec flèche 2">
          <a:extLst>
            <a:ext uri="{FF2B5EF4-FFF2-40B4-BE49-F238E27FC236}"/>
          </a:extLst>
        </xdr:cNvPr>
        <xdr:cNvCxnSpPr/>
      </xdr:nvCxnSpPr>
      <xdr:spPr>
        <a:xfrm>
          <a:off x="6216831" y="12168868"/>
          <a:ext cx="2304809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87630</xdr:colOff>
      <xdr:row>49</xdr:row>
      <xdr:rowOff>13606</xdr:rowOff>
    </xdr:from>
    <xdr:to>
      <xdr:col>0</xdr:col>
      <xdr:colOff>501886</xdr:colOff>
      <xdr:row>50</xdr:row>
      <xdr:rowOff>0</xdr:rowOff>
    </xdr:to>
    <xdr:sp macro="" textlink="">
      <xdr:nvSpPr>
        <xdr:cNvPr id="4" name="Flèche droite 1">
          <a:extLst>
            <a:ext uri="{FF2B5EF4-FFF2-40B4-BE49-F238E27FC236}"/>
          </a:extLst>
        </xdr:cNvPr>
        <xdr:cNvSpPr/>
      </xdr:nvSpPr>
      <xdr:spPr>
        <a:xfrm>
          <a:off x="87630" y="13405756"/>
          <a:ext cx="414256" cy="2245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0</xdr:col>
      <xdr:colOff>68036</xdr:colOff>
      <xdr:row>112</xdr:row>
      <xdr:rowOff>13608</xdr:rowOff>
    </xdr:from>
    <xdr:to>
      <xdr:col>0</xdr:col>
      <xdr:colOff>381000</xdr:colOff>
      <xdr:row>113</xdr:row>
      <xdr:rowOff>40823</xdr:rowOff>
    </xdr:to>
    <xdr:sp macro="" textlink="">
      <xdr:nvSpPr>
        <xdr:cNvPr id="5" name="Flèche droite 5">
          <a:extLst>
            <a:ext uri="{FF2B5EF4-FFF2-40B4-BE49-F238E27FC236}"/>
          </a:extLst>
        </xdr:cNvPr>
        <xdr:cNvSpPr/>
      </xdr:nvSpPr>
      <xdr:spPr>
        <a:xfrm>
          <a:off x="68036" y="26140683"/>
          <a:ext cx="312964" cy="27486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4</xdr:col>
      <xdr:colOff>27214</xdr:colOff>
      <xdr:row>65</xdr:row>
      <xdr:rowOff>145596</xdr:rowOff>
    </xdr:from>
    <xdr:to>
      <xdr:col>7</xdr:col>
      <xdr:colOff>394607</xdr:colOff>
      <xdr:row>65</xdr:row>
      <xdr:rowOff>159206</xdr:rowOff>
    </xdr:to>
    <xdr:cxnSp macro="">
      <xdr:nvCxnSpPr>
        <xdr:cNvPr id="7" name="Connecteur droit avec flèche 7">
          <a:extLst>
            <a:ext uri="{FF2B5EF4-FFF2-40B4-BE49-F238E27FC236}"/>
          </a:extLst>
        </xdr:cNvPr>
        <xdr:cNvCxnSpPr/>
      </xdr:nvCxnSpPr>
      <xdr:spPr>
        <a:xfrm flipV="1">
          <a:off x="3160939" y="17357271"/>
          <a:ext cx="5348968" cy="1361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666750</xdr:colOff>
      <xdr:row>48</xdr:row>
      <xdr:rowOff>27214</xdr:rowOff>
    </xdr:from>
    <xdr:to>
      <xdr:col>16</xdr:col>
      <xdr:colOff>108857</xdr:colOff>
      <xdr:row>56</xdr:row>
      <xdr:rowOff>200018</xdr:rowOff>
    </xdr:to>
    <xdr:sp macro="" textlink="">
      <xdr:nvSpPr>
        <xdr:cNvPr id="8" name="Rectangle 8">
          <a:extLst>
            <a:ext uri="{FF2B5EF4-FFF2-40B4-BE49-F238E27FC236}"/>
          </a:extLst>
        </xdr:cNvPr>
        <xdr:cNvSpPr/>
      </xdr:nvSpPr>
      <xdr:spPr>
        <a:xfrm>
          <a:off x="12420600" y="13276489"/>
          <a:ext cx="3899807" cy="1934929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1</xdr:col>
      <xdr:colOff>704850</xdr:colOff>
      <xdr:row>0</xdr:row>
      <xdr:rowOff>485775</xdr:rowOff>
    </xdr:to>
    <xdr:pic>
      <xdr:nvPicPr>
        <xdr:cNvPr id="49420" name="Image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85725"/>
          <a:ext cx="114300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5</xdr:col>
      <xdr:colOff>1949631</xdr:colOff>
      <xdr:row>43</xdr:row>
      <xdr:rowOff>167368</xdr:rowOff>
    </xdr:from>
    <xdr:to>
      <xdr:col>7</xdr:col>
      <xdr:colOff>406340</xdr:colOff>
      <xdr:row>43</xdr:row>
      <xdr:rowOff>167368</xdr:rowOff>
    </xdr:to>
    <xdr:cxnSp macro="">
      <xdr:nvCxnSpPr>
        <xdr:cNvPr id="3" name="Connecteur droit avec flèche 2">
          <a:extLst>
            <a:ext uri="{FF2B5EF4-FFF2-40B4-BE49-F238E27FC236}"/>
          </a:extLst>
        </xdr:cNvPr>
        <xdr:cNvCxnSpPr/>
      </xdr:nvCxnSpPr>
      <xdr:spPr>
        <a:xfrm>
          <a:off x="6216831" y="11010900"/>
          <a:ext cx="2304809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87630</xdr:colOff>
      <xdr:row>49</xdr:row>
      <xdr:rowOff>13606</xdr:rowOff>
    </xdr:from>
    <xdr:to>
      <xdr:col>0</xdr:col>
      <xdr:colOff>501886</xdr:colOff>
      <xdr:row>50</xdr:row>
      <xdr:rowOff>0</xdr:rowOff>
    </xdr:to>
    <xdr:sp macro="" textlink="">
      <xdr:nvSpPr>
        <xdr:cNvPr id="4" name="Flèche droite 1">
          <a:extLst>
            <a:ext uri="{FF2B5EF4-FFF2-40B4-BE49-F238E27FC236}"/>
          </a:extLst>
        </xdr:cNvPr>
        <xdr:cNvSpPr/>
      </xdr:nvSpPr>
      <xdr:spPr>
        <a:xfrm>
          <a:off x="87630" y="11010900"/>
          <a:ext cx="414256" cy="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0</xdr:col>
      <xdr:colOff>68036</xdr:colOff>
      <xdr:row>112</xdr:row>
      <xdr:rowOff>13608</xdr:rowOff>
    </xdr:from>
    <xdr:to>
      <xdr:col>0</xdr:col>
      <xdr:colOff>381000</xdr:colOff>
      <xdr:row>113</xdr:row>
      <xdr:rowOff>40823</xdr:rowOff>
    </xdr:to>
    <xdr:sp macro="" textlink="">
      <xdr:nvSpPr>
        <xdr:cNvPr id="5" name="Flèche droite 5">
          <a:extLst>
            <a:ext uri="{FF2B5EF4-FFF2-40B4-BE49-F238E27FC236}"/>
          </a:extLst>
        </xdr:cNvPr>
        <xdr:cNvSpPr/>
      </xdr:nvSpPr>
      <xdr:spPr>
        <a:xfrm>
          <a:off x="68036" y="18806433"/>
          <a:ext cx="312964" cy="274865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4</xdr:col>
      <xdr:colOff>27214</xdr:colOff>
      <xdr:row>65</xdr:row>
      <xdr:rowOff>145596</xdr:rowOff>
    </xdr:from>
    <xdr:to>
      <xdr:col>7</xdr:col>
      <xdr:colOff>394607</xdr:colOff>
      <xdr:row>65</xdr:row>
      <xdr:rowOff>159206</xdr:rowOff>
    </xdr:to>
    <xdr:cxnSp macro="">
      <xdr:nvCxnSpPr>
        <xdr:cNvPr id="6" name="Connecteur droit avec flèche 7">
          <a:extLst>
            <a:ext uri="{FF2B5EF4-FFF2-40B4-BE49-F238E27FC236}"/>
          </a:extLst>
        </xdr:cNvPr>
        <xdr:cNvCxnSpPr/>
      </xdr:nvCxnSpPr>
      <xdr:spPr>
        <a:xfrm flipV="1">
          <a:off x="3160939" y="11010900"/>
          <a:ext cx="5348968" cy="0"/>
        </a:xfrm>
        <a:prstGeom prst="straightConnector1">
          <a:avLst/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666750</xdr:colOff>
      <xdr:row>48</xdr:row>
      <xdr:rowOff>27214</xdr:rowOff>
    </xdr:from>
    <xdr:to>
      <xdr:col>16</xdr:col>
      <xdr:colOff>108857</xdr:colOff>
      <xdr:row>56</xdr:row>
      <xdr:rowOff>200018</xdr:rowOff>
    </xdr:to>
    <xdr:sp macro="" textlink="">
      <xdr:nvSpPr>
        <xdr:cNvPr id="7" name="Rectangle 8">
          <a:extLst>
            <a:ext uri="{FF2B5EF4-FFF2-40B4-BE49-F238E27FC236}"/>
          </a:extLst>
        </xdr:cNvPr>
        <xdr:cNvSpPr/>
      </xdr:nvSpPr>
      <xdr:spPr>
        <a:xfrm>
          <a:off x="12420600" y="11010900"/>
          <a:ext cx="3899807" cy="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1</xdr:col>
      <xdr:colOff>0</xdr:colOff>
      <xdr:row>77</xdr:row>
      <xdr:rowOff>0</xdr:rowOff>
    </xdr:from>
    <xdr:to>
      <xdr:col>4</xdr:col>
      <xdr:colOff>981075</xdr:colOff>
      <xdr:row>108</xdr:row>
      <xdr:rowOff>19050</xdr:rowOff>
    </xdr:to>
    <xdr:pic>
      <xdr:nvPicPr>
        <xdr:cNvPr id="49426" name="Image 1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4350" y="3419475"/>
          <a:ext cx="3600450" cy="5353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4</xdr:col>
      <xdr:colOff>534761</xdr:colOff>
      <xdr:row>91</xdr:row>
      <xdr:rowOff>25852</xdr:rowOff>
    </xdr:from>
    <xdr:ext cx="3891642" cy="718530"/>
    <xdr:sp macro="" textlink="">
      <xdr:nvSpPr>
        <xdr:cNvPr id="9" name="ZoneTexte 12">
          <a:extLst>
            <a:ext uri="{FF2B5EF4-FFF2-40B4-BE49-F238E27FC236}"/>
          </a:extLst>
        </xdr:cNvPr>
        <xdr:cNvSpPr txBox="1"/>
      </xdr:nvSpPr>
      <xdr:spPr>
        <a:xfrm>
          <a:off x="3668486" y="15608752"/>
          <a:ext cx="3891642" cy="7185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FR" sz="2000" b="1">
              <a:solidFill>
                <a:srgbClr val="FF0000"/>
              </a:solidFill>
            </a:rPr>
            <a:t>bottom of connnecting zipper must be at 2cm from hem stitching</a:t>
          </a:r>
        </a:p>
      </xdr:txBody>
    </xdr:sp>
    <xdr:clientData/>
  </xdr:oneCellAnchor>
  <xdr:twoCellAnchor editAs="oneCell">
    <xdr:from>
      <xdr:col>6</xdr:col>
      <xdr:colOff>657225</xdr:colOff>
      <xdr:row>77</xdr:row>
      <xdr:rowOff>95250</xdr:rowOff>
    </xdr:from>
    <xdr:to>
      <xdr:col>10</xdr:col>
      <xdr:colOff>781050</xdr:colOff>
      <xdr:row>108</xdr:row>
      <xdr:rowOff>66675</xdr:rowOff>
    </xdr:to>
    <xdr:pic>
      <xdr:nvPicPr>
        <xdr:cNvPr id="49428" name="Image 4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96200" y="3514725"/>
          <a:ext cx="3962400" cy="5305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10</xdr:col>
      <xdr:colOff>262617</xdr:colOff>
      <xdr:row>90</xdr:row>
      <xdr:rowOff>66674</xdr:rowOff>
    </xdr:from>
    <xdr:ext cx="3891642" cy="718530"/>
    <xdr:sp macro="" textlink="">
      <xdr:nvSpPr>
        <xdr:cNvPr id="11" name="ZoneTexte 14">
          <a:extLst>
            <a:ext uri="{FF2B5EF4-FFF2-40B4-BE49-F238E27FC236}"/>
          </a:extLst>
        </xdr:cNvPr>
        <xdr:cNvSpPr txBox="1"/>
      </xdr:nvSpPr>
      <xdr:spPr>
        <a:xfrm>
          <a:off x="11140167" y="15506699"/>
          <a:ext cx="3891642" cy="7185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FR" sz="2000" b="1">
              <a:solidFill>
                <a:srgbClr val="FF0000"/>
              </a:solidFill>
            </a:rPr>
            <a:t>Flap width on bottom must</a:t>
          </a:r>
          <a:r>
            <a:rPr lang="fr-FR" sz="2000" b="1" baseline="0">
              <a:solidFill>
                <a:srgbClr val="FF0000"/>
              </a:solidFill>
            </a:rPr>
            <a:t> measured 1,5cm</a:t>
          </a:r>
          <a:endParaRPr lang="fr-FR" sz="2000" b="1">
            <a:solidFill>
              <a:srgbClr val="FF0000"/>
            </a:solidFill>
          </a:endParaRPr>
        </a:p>
      </xdr:txBody>
    </xdr:sp>
    <xdr:clientData/>
  </xdr:oneCellAnchor>
  <xdr:oneCellAnchor>
    <xdr:from>
      <xdr:col>4</xdr:col>
      <xdr:colOff>537142</xdr:colOff>
      <xdr:row>157</xdr:row>
      <xdr:rowOff>23471</xdr:rowOff>
    </xdr:from>
    <xdr:ext cx="3891642" cy="718530"/>
    <xdr:sp macro="" textlink="">
      <xdr:nvSpPr>
        <xdr:cNvPr id="12" name="ZoneTexte 12">
          <a:extLst>
            <a:ext uri="{FF2B5EF4-FFF2-40B4-BE49-F238E27FC236}"/>
          </a:extLst>
        </xdr:cNvPr>
        <xdr:cNvSpPr txBox="1"/>
      </xdr:nvSpPr>
      <xdr:spPr>
        <a:xfrm>
          <a:off x="3668486" y="15608752"/>
          <a:ext cx="3891642" cy="7185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FR" sz="2000" b="1">
              <a:solidFill>
                <a:srgbClr val="FF0000"/>
              </a:solidFill>
            </a:rPr>
            <a:t>bottom of connnecting zipper must be at 2cm from hem stitching</a:t>
          </a:r>
        </a:p>
      </xdr:txBody>
    </xdr:sp>
    <xdr:clientData/>
  </xdr:oneCellAnchor>
  <xdr:oneCellAnchor>
    <xdr:from>
      <xdr:col>4</xdr:col>
      <xdr:colOff>689542</xdr:colOff>
      <xdr:row>158</xdr:row>
      <xdr:rowOff>32996</xdr:rowOff>
    </xdr:from>
    <xdr:ext cx="3891642" cy="718530"/>
    <xdr:sp macro="" textlink="">
      <xdr:nvSpPr>
        <xdr:cNvPr id="13" name="ZoneTexte 12">
          <a:extLst>
            <a:ext uri="{FF2B5EF4-FFF2-40B4-BE49-F238E27FC236}"/>
          </a:extLst>
        </xdr:cNvPr>
        <xdr:cNvSpPr txBox="1"/>
      </xdr:nvSpPr>
      <xdr:spPr>
        <a:xfrm>
          <a:off x="3820886" y="15761152"/>
          <a:ext cx="3891642" cy="71853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fr-FR" sz="2000" b="1">
              <a:solidFill>
                <a:srgbClr val="FF0000"/>
              </a:solidFill>
            </a:rPr>
            <a:t>bottom of connnecting zipper must be at 2cm from hem stitching</a:t>
          </a:r>
        </a:p>
      </xdr:txBody>
    </xdr:sp>
    <xdr:clientData/>
  </xdr:oneCellAnchor>
  <xdr:oneCellAnchor>
    <xdr:from>
      <xdr:col>4</xdr:col>
      <xdr:colOff>1000125</xdr:colOff>
      <xdr:row>97</xdr:row>
      <xdr:rowOff>0</xdr:rowOff>
    </xdr:from>
    <xdr:ext cx="3079750" cy="1460500"/>
    <xdr:sp macro="" textlink="">
      <xdr:nvSpPr>
        <xdr:cNvPr id="14" name="ZoneTexte 12">
          <a:extLst>
            <a:ext uri="{FF2B5EF4-FFF2-40B4-BE49-F238E27FC236}"/>
          </a:extLst>
        </xdr:cNvPr>
        <xdr:cNvSpPr txBox="1"/>
      </xdr:nvSpPr>
      <xdr:spPr>
        <a:xfrm>
          <a:off x="4143375" y="6699250"/>
          <a:ext cx="3079750" cy="14605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TW" altLang="en-US" sz="2400" b="1">
              <a:solidFill>
                <a:schemeClr val="tx1"/>
              </a:solidFill>
            </a:rPr>
            <a:t>內門襟拉鍊的底部必須高於下擺剪接</a:t>
          </a:r>
          <a:r>
            <a:rPr lang="en-US" altLang="zh-TW" sz="2400" b="1">
              <a:solidFill>
                <a:schemeClr val="tx1"/>
              </a:solidFill>
            </a:rPr>
            <a:t>2CM</a:t>
          </a:r>
          <a:endParaRPr lang="fr-FR" sz="2400" b="1">
            <a:solidFill>
              <a:schemeClr val="tx1"/>
            </a:solidFill>
          </a:endParaRPr>
        </a:p>
      </xdr:txBody>
    </xdr:sp>
    <xdr:clientData/>
  </xdr:oneCellAnchor>
  <xdr:oneCellAnchor>
    <xdr:from>
      <xdr:col>11</xdr:col>
      <xdr:colOff>174625</xdr:colOff>
      <xdr:row>97</xdr:row>
      <xdr:rowOff>95250</xdr:rowOff>
    </xdr:from>
    <xdr:ext cx="3175000" cy="904875"/>
    <xdr:sp macro="" textlink="">
      <xdr:nvSpPr>
        <xdr:cNvPr id="15" name="ZoneTexte 12">
          <a:extLst>
            <a:ext uri="{FF2B5EF4-FFF2-40B4-BE49-F238E27FC236}"/>
          </a:extLst>
        </xdr:cNvPr>
        <xdr:cNvSpPr txBox="1"/>
      </xdr:nvSpPr>
      <xdr:spPr>
        <a:xfrm>
          <a:off x="11938000" y="7175500"/>
          <a:ext cx="3175000" cy="9048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zh-TW" altLang="en-US" sz="2400" b="1">
              <a:solidFill>
                <a:schemeClr val="tx1"/>
              </a:solidFill>
            </a:rPr>
            <a:t>內門襟拉鍊蓋片底部改為</a:t>
          </a:r>
          <a:r>
            <a:rPr lang="en-US" altLang="zh-TW" sz="2400" b="1">
              <a:solidFill>
                <a:schemeClr val="tx1"/>
              </a:solidFill>
            </a:rPr>
            <a:t>1.5CM</a:t>
          </a:r>
          <a:endParaRPr lang="fr-FR" sz="2400" b="1">
            <a:solidFill>
              <a:schemeClr val="tx1"/>
            </a:solidFill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66675</xdr:rowOff>
    </xdr:from>
    <xdr:to>
      <xdr:col>1</xdr:col>
      <xdr:colOff>676275</xdr:colOff>
      <xdr:row>0</xdr:row>
      <xdr:rowOff>466725</xdr:rowOff>
    </xdr:to>
    <xdr:pic>
      <xdr:nvPicPr>
        <xdr:cNvPr id="44274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485775</xdr:colOff>
      <xdr:row>16</xdr:row>
      <xdr:rowOff>85725</xdr:rowOff>
    </xdr:from>
    <xdr:to>
      <xdr:col>2</xdr:col>
      <xdr:colOff>160164</xdr:colOff>
      <xdr:row>17</xdr:row>
      <xdr:rowOff>85725</xdr:rowOff>
    </xdr:to>
    <xdr:sp macro="" textlink="">
      <xdr:nvSpPr>
        <xdr:cNvPr id="2" name="Rectangle 1">
          <a:extLst>
            <a:ext uri="{FF2B5EF4-FFF2-40B4-BE49-F238E27FC236}"/>
          </a:extLst>
        </xdr:cNvPr>
        <xdr:cNvSpPr/>
      </xdr:nvSpPr>
      <xdr:spPr>
        <a:xfrm>
          <a:off x="485775" y="3324225"/>
          <a:ext cx="1076325" cy="1524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0</xdr:col>
      <xdr:colOff>171450</xdr:colOff>
      <xdr:row>3</xdr:row>
      <xdr:rowOff>142875</xdr:rowOff>
    </xdr:from>
    <xdr:to>
      <xdr:col>11</xdr:col>
      <xdr:colOff>38100</xdr:colOff>
      <xdr:row>38</xdr:row>
      <xdr:rowOff>381000</xdr:rowOff>
    </xdr:to>
    <xdr:pic>
      <xdr:nvPicPr>
        <xdr:cNvPr id="44276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238250"/>
          <a:ext cx="10115550" cy="54387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7</xdr:row>
      <xdr:rowOff>95248</xdr:rowOff>
    </xdr:from>
    <xdr:to>
      <xdr:col>2</xdr:col>
      <xdr:colOff>626269</xdr:colOff>
      <xdr:row>14</xdr:row>
      <xdr:rowOff>66673</xdr:rowOff>
    </xdr:to>
    <xdr:sp macro="" textlink="">
      <xdr:nvSpPr>
        <xdr:cNvPr id="5" name="文字方塊 4"/>
        <xdr:cNvSpPr txBox="1"/>
      </xdr:nvSpPr>
      <xdr:spPr>
        <a:xfrm>
          <a:off x="0" y="1976436"/>
          <a:ext cx="2162175" cy="971550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穿者右側長版內擋風片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壓臨邊單針。門襟車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塑鋼拉鏈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拉片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壓臨邊線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底端兩側各打一直結。</a:t>
          </a:r>
        </a:p>
      </xdr:txBody>
    </xdr:sp>
    <xdr:clientData/>
  </xdr:twoCellAnchor>
  <xdr:twoCellAnchor>
    <xdr:from>
      <xdr:col>0</xdr:col>
      <xdr:colOff>123827</xdr:colOff>
      <xdr:row>16</xdr:row>
      <xdr:rowOff>47624</xdr:rowOff>
    </xdr:from>
    <xdr:to>
      <xdr:col>1</xdr:col>
      <xdr:colOff>807246</xdr:colOff>
      <xdr:row>19</xdr:row>
      <xdr:rowOff>9524</xdr:rowOff>
    </xdr:to>
    <xdr:sp macro="" textlink="">
      <xdr:nvSpPr>
        <xdr:cNvPr id="6" name="文字方塊 5"/>
        <xdr:cNvSpPr txBox="1"/>
      </xdr:nvSpPr>
      <xdr:spPr>
        <a:xfrm>
          <a:off x="123827" y="3214687"/>
          <a:ext cx="1266825" cy="3905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r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7.2cm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5</xdr:col>
      <xdr:colOff>433388</xdr:colOff>
      <xdr:row>15</xdr:row>
      <xdr:rowOff>107155</xdr:rowOff>
    </xdr:from>
    <xdr:to>
      <xdr:col>6</xdr:col>
      <xdr:colOff>555413</xdr:colOff>
      <xdr:row>18</xdr:row>
      <xdr:rowOff>69055</xdr:rowOff>
    </xdr:to>
    <xdr:sp macro="" textlink="">
      <xdr:nvSpPr>
        <xdr:cNvPr id="7" name="文字方塊 6"/>
        <xdr:cNvSpPr txBox="1"/>
      </xdr:nvSpPr>
      <xdr:spPr>
        <a:xfrm>
          <a:off x="5064919" y="3131343"/>
          <a:ext cx="1145963" cy="3905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繡花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2cm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5</xdr:col>
      <xdr:colOff>511969</xdr:colOff>
      <xdr:row>19</xdr:row>
      <xdr:rowOff>47626</xdr:rowOff>
    </xdr:from>
    <xdr:to>
      <xdr:col>6</xdr:col>
      <xdr:colOff>916780</xdr:colOff>
      <xdr:row>27</xdr:row>
      <xdr:rowOff>71437</xdr:rowOff>
    </xdr:to>
    <xdr:sp macro="" textlink="">
      <xdr:nvSpPr>
        <xdr:cNvPr id="8" name="文字方塊 7"/>
        <xdr:cNvSpPr txBox="1"/>
      </xdr:nvSpPr>
      <xdr:spPr>
        <a:xfrm>
          <a:off x="5143500" y="3643314"/>
          <a:ext cx="1428749" cy="116681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表布胸袋蓋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1/4"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雙針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組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17mm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 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Logo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彈簧壓釦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表布袋裏手心面，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MESH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布手背面。</a:t>
          </a:r>
        </a:p>
      </xdr:txBody>
    </xdr:sp>
    <xdr:clientData/>
  </xdr:twoCellAnchor>
  <xdr:twoCellAnchor>
    <xdr:from>
      <xdr:col>4</xdr:col>
      <xdr:colOff>623888</xdr:colOff>
      <xdr:row>7</xdr:row>
      <xdr:rowOff>59531</xdr:rowOff>
    </xdr:from>
    <xdr:to>
      <xdr:col>6</xdr:col>
      <xdr:colOff>428625</xdr:colOff>
      <xdr:row>12</xdr:row>
      <xdr:rowOff>59531</xdr:rowOff>
    </xdr:to>
    <xdr:sp macro="" textlink="">
      <xdr:nvSpPr>
        <xdr:cNvPr id="9" name="文字方塊 8"/>
        <xdr:cNvSpPr txBox="1"/>
      </xdr:nvSpPr>
      <xdr:spPr>
        <a:xfrm>
          <a:off x="4052888" y="1940719"/>
          <a:ext cx="2031206" cy="71437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ts val="1200"/>
            </a:lnSpc>
          </a:pP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帽簷內穿彈繩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由左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右外側各兩顆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10mm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雞眼穿出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入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繩釦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CS-A7+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小淚珠。</a:t>
          </a:r>
        </a:p>
      </xdr:txBody>
    </xdr:sp>
    <xdr:clientData/>
  </xdr:twoCellAnchor>
  <xdr:twoCellAnchor>
    <xdr:from>
      <xdr:col>0</xdr:col>
      <xdr:colOff>47625</xdr:colOff>
      <xdr:row>23</xdr:row>
      <xdr:rowOff>83343</xdr:rowOff>
    </xdr:from>
    <xdr:to>
      <xdr:col>1</xdr:col>
      <xdr:colOff>714375</xdr:colOff>
      <xdr:row>36</xdr:row>
      <xdr:rowOff>9524</xdr:rowOff>
    </xdr:to>
    <xdr:sp macro="" textlink="">
      <xdr:nvSpPr>
        <xdr:cNvPr id="10" name="文字方塊 9"/>
        <xdr:cNvSpPr txBox="1"/>
      </xdr:nvSpPr>
      <xdr:spPr>
        <a:xfrm>
          <a:off x="47625" y="4250531"/>
          <a:ext cx="1250156" cy="178355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側袋車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塑鋼拉鍊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向上拉合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壓臨邊線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/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下打橫結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上端有一表布蓋片可放入拉頭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表布袋裏手心面，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MESH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布手背面。</a:t>
          </a:r>
        </a:p>
      </xdr:txBody>
    </xdr:sp>
    <xdr:clientData/>
  </xdr:twoCellAnchor>
  <xdr:twoCellAnchor>
    <xdr:from>
      <xdr:col>0</xdr:col>
      <xdr:colOff>135732</xdr:colOff>
      <xdr:row>38</xdr:row>
      <xdr:rowOff>107156</xdr:rowOff>
    </xdr:from>
    <xdr:to>
      <xdr:col>5</xdr:col>
      <xdr:colOff>452438</xdr:colOff>
      <xdr:row>38</xdr:row>
      <xdr:rowOff>831057</xdr:rowOff>
    </xdr:to>
    <xdr:sp macro="" textlink="">
      <xdr:nvSpPr>
        <xdr:cNvPr id="11" name="文字方塊 10"/>
        <xdr:cNvSpPr txBox="1"/>
      </xdr:nvSpPr>
      <xdr:spPr>
        <a:xfrm>
          <a:off x="135732" y="6417469"/>
          <a:ext cx="4948237" cy="723901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下襬內貼表布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高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1",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包光做法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內穿彈繩由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穿者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右側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兩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個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10mm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雞眼穿出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/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入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繩釦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小淚珠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迴紋帶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(L:1.5cm),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迴紋帶夾車於內貼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加打結固定。</a:t>
          </a:r>
        </a:p>
        <a:p>
          <a:endParaRPr lang="zh-TW" altLang="en-US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5</xdr:col>
      <xdr:colOff>540540</xdr:colOff>
      <xdr:row>32</xdr:row>
      <xdr:rowOff>107152</xdr:rowOff>
    </xdr:from>
    <xdr:to>
      <xdr:col>6</xdr:col>
      <xdr:colOff>716751</xdr:colOff>
      <xdr:row>35</xdr:row>
      <xdr:rowOff>69052</xdr:rowOff>
    </xdr:to>
    <xdr:sp macro="" textlink="">
      <xdr:nvSpPr>
        <xdr:cNvPr id="12" name="文字方塊 11"/>
        <xdr:cNvSpPr txBox="1"/>
      </xdr:nvSpPr>
      <xdr:spPr>
        <a:xfrm>
          <a:off x="5172071" y="5560215"/>
          <a:ext cx="1200149" cy="39052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織標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LW050-E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5</xdr:col>
      <xdr:colOff>397674</xdr:colOff>
      <xdr:row>38</xdr:row>
      <xdr:rowOff>250029</xdr:rowOff>
    </xdr:from>
    <xdr:to>
      <xdr:col>8</xdr:col>
      <xdr:colOff>797724</xdr:colOff>
      <xdr:row>38</xdr:row>
      <xdr:rowOff>845340</xdr:rowOff>
    </xdr:to>
    <xdr:sp macro="" textlink="">
      <xdr:nvSpPr>
        <xdr:cNvPr id="13" name="文字方塊 12"/>
        <xdr:cNvSpPr txBox="1"/>
      </xdr:nvSpPr>
      <xdr:spPr>
        <a:xfrm>
          <a:off x="5029205" y="6560342"/>
          <a:ext cx="3757613" cy="595311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>
            <a:lnSpc>
              <a:spcPts val="1400"/>
            </a:lnSpc>
          </a:pP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袖口高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6cm,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壓臨邊單針袖口釘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組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17mmLogo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彈簧壓釦上半套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+2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組下半套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間隔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4cm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。可調節袖口寬。</a:t>
          </a:r>
        </a:p>
      </xdr:txBody>
    </xdr:sp>
    <xdr:clientData/>
  </xdr:twoCellAnchor>
  <xdr:twoCellAnchor>
    <xdr:from>
      <xdr:col>5</xdr:col>
      <xdr:colOff>326241</xdr:colOff>
      <xdr:row>3</xdr:row>
      <xdr:rowOff>23815</xdr:rowOff>
    </xdr:from>
    <xdr:to>
      <xdr:col>7</xdr:col>
      <xdr:colOff>1021566</xdr:colOff>
      <xdr:row>7</xdr:row>
      <xdr:rowOff>47627</xdr:rowOff>
    </xdr:to>
    <xdr:sp macro="" textlink="">
      <xdr:nvSpPr>
        <xdr:cNvPr id="14" name="文字方塊 13"/>
        <xdr:cNvSpPr txBox="1"/>
      </xdr:nvSpPr>
      <xdr:spPr>
        <a:xfrm>
          <a:off x="4957772" y="1119190"/>
          <a:ext cx="2743200" cy="809625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1600" b="1" u="sng">
              <a:latin typeface="標楷體" panose="03000509000000000000" pitchFamily="65" charset="-120"/>
              <a:ea typeface="標楷體" panose="03000509000000000000" pitchFamily="65" charset="-120"/>
            </a:rPr>
            <a:t>※</a:t>
          </a:r>
          <a:r>
            <a:rPr lang="zh-TW" altLang="en-US" sz="1600" b="1" u="sng">
              <a:latin typeface="標楷體" panose="03000509000000000000" pitchFamily="65" charset="-120"/>
              <a:ea typeface="標楷體" panose="03000509000000000000" pitchFamily="65" charset="-120"/>
            </a:rPr>
            <a:t>大身</a:t>
          </a:r>
          <a:r>
            <a:rPr lang="en-US" altLang="zh-TW" sz="1600" b="1" u="sng">
              <a:latin typeface="標楷體" panose="03000509000000000000" pitchFamily="65" charset="-120"/>
              <a:ea typeface="標楷體" panose="03000509000000000000" pitchFamily="65" charset="-120"/>
            </a:rPr>
            <a:t>&amp;</a:t>
          </a:r>
          <a:r>
            <a:rPr lang="zh-TW" altLang="en-US" sz="1600" b="1" u="sng">
              <a:latin typeface="標楷體" panose="03000509000000000000" pitchFamily="65" charset="-120"/>
              <a:ea typeface="標楷體" panose="03000509000000000000" pitchFamily="65" charset="-120"/>
            </a:rPr>
            <a:t>袖剪接壓</a:t>
          </a:r>
          <a:r>
            <a:rPr lang="en-US" altLang="zh-TW" sz="1600" b="1" u="sng">
              <a:latin typeface="標楷體" panose="03000509000000000000" pitchFamily="65" charset="-120"/>
              <a:ea typeface="標楷體" panose="03000509000000000000" pitchFamily="65" charset="-120"/>
            </a:rPr>
            <a:t>1/4"</a:t>
          </a:r>
          <a:r>
            <a:rPr lang="zh-TW" altLang="en-US" sz="1600" b="1" u="sng">
              <a:latin typeface="標楷體" panose="03000509000000000000" pitchFamily="65" charset="-120"/>
              <a:ea typeface="標楷體" panose="03000509000000000000" pitchFamily="65" charset="-120"/>
            </a:rPr>
            <a:t>雙針</a:t>
          </a:r>
          <a:r>
            <a:rPr lang="en-US" altLang="zh-TW" sz="1600" b="1" u="sng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600" b="1" u="sng">
              <a:latin typeface="標楷體" panose="03000509000000000000" pitchFamily="65" charset="-120"/>
              <a:ea typeface="標楷體" panose="03000509000000000000" pitchFamily="65" charset="-120"/>
            </a:rPr>
            <a:t>帽剪接壓臨邊單針。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0</xdr:row>
      <xdr:rowOff>66675</xdr:rowOff>
    </xdr:from>
    <xdr:to>
      <xdr:col>1</xdr:col>
      <xdr:colOff>28575</xdr:colOff>
      <xdr:row>0</xdr:row>
      <xdr:rowOff>466725</xdr:rowOff>
    </xdr:to>
    <xdr:pic>
      <xdr:nvPicPr>
        <xdr:cNvPr id="51330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8</xdr:col>
      <xdr:colOff>1057275</xdr:colOff>
      <xdr:row>14</xdr:row>
      <xdr:rowOff>28575</xdr:rowOff>
    </xdr:from>
    <xdr:to>
      <xdr:col>9</xdr:col>
      <xdr:colOff>169706</xdr:colOff>
      <xdr:row>18</xdr:row>
      <xdr:rowOff>133350</xdr:rowOff>
    </xdr:to>
    <xdr:sp macro="" textlink="">
      <xdr:nvSpPr>
        <xdr:cNvPr id="2" name="Rectangle 1">
          <a:extLst>
            <a:ext uri="{FF2B5EF4-FFF2-40B4-BE49-F238E27FC236}"/>
          </a:extLst>
        </xdr:cNvPr>
        <xdr:cNvSpPr/>
      </xdr:nvSpPr>
      <xdr:spPr>
        <a:xfrm>
          <a:off x="8486775" y="2809875"/>
          <a:ext cx="323850" cy="7239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0</xdr:col>
      <xdr:colOff>447675</xdr:colOff>
      <xdr:row>3</xdr:row>
      <xdr:rowOff>57150</xdr:rowOff>
    </xdr:from>
    <xdr:to>
      <xdr:col>8</xdr:col>
      <xdr:colOff>1000125</xdr:colOff>
      <xdr:row>37</xdr:row>
      <xdr:rowOff>885825</xdr:rowOff>
    </xdr:to>
    <xdr:pic>
      <xdr:nvPicPr>
        <xdr:cNvPr id="51332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7675" y="981075"/>
          <a:ext cx="8763000" cy="5924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338671</xdr:colOff>
      <xdr:row>37</xdr:row>
      <xdr:rowOff>634999</xdr:rowOff>
    </xdr:from>
    <xdr:to>
      <xdr:col>6</xdr:col>
      <xdr:colOff>550337</xdr:colOff>
      <xdr:row>37</xdr:row>
      <xdr:rowOff>952497</xdr:rowOff>
    </xdr:to>
    <xdr:sp macro="" textlink="">
      <xdr:nvSpPr>
        <xdr:cNvPr id="5" name="文字方塊 4"/>
        <xdr:cNvSpPr txBox="1"/>
      </xdr:nvSpPr>
      <xdr:spPr>
        <a:xfrm>
          <a:off x="2508254" y="6815666"/>
          <a:ext cx="4318000" cy="3174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b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表布內門襟拉鍊蓋片寬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3cm,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內車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#5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塑鋼拉鍊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可與內夾克拉合。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3</xdr:col>
      <xdr:colOff>28575</xdr:colOff>
      <xdr:row>5</xdr:row>
      <xdr:rowOff>85725</xdr:rowOff>
    </xdr:from>
    <xdr:to>
      <xdr:col>4</xdr:col>
      <xdr:colOff>752475</xdr:colOff>
      <xdr:row>10</xdr:row>
      <xdr:rowOff>19050</xdr:rowOff>
    </xdr:to>
    <xdr:grpSp>
      <xdr:nvGrpSpPr>
        <xdr:cNvPr id="51334" name="群組 22"/>
        <xdr:cNvGrpSpPr>
          <a:grpSpLocks/>
        </xdr:cNvGrpSpPr>
      </xdr:nvGrpSpPr>
      <xdr:grpSpPr bwMode="auto">
        <a:xfrm>
          <a:off x="2886075" y="1428750"/>
          <a:ext cx="1924050" cy="752475"/>
          <a:chOff x="8782051" y="3028950"/>
          <a:chExt cx="2560109" cy="760942"/>
        </a:xfrm>
      </xdr:grpSpPr>
      <xdr:grpSp>
        <xdr:nvGrpSpPr>
          <xdr:cNvPr id="40" name="群組 2"/>
          <xdr:cNvGrpSpPr>
            <a:grpSpLocks/>
          </xdr:cNvGrpSpPr>
        </xdr:nvGrpSpPr>
        <xdr:grpSpPr bwMode="auto">
          <a:xfrm>
            <a:off x="8782051" y="3028950"/>
            <a:ext cx="2560109" cy="760942"/>
            <a:chOff x="114301" y="676276"/>
            <a:chExt cx="2743201" cy="866775"/>
          </a:xfrm>
          <a:solidFill>
            <a:schemeClr val="lt1"/>
          </a:solidFill>
        </xdr:grpSpPr>
        <xdr:grpSp>
          <xdr:nvGrpSpPr>
            <xdr:cNvPr id="39" name="群組 59"/>
            <xdr:cNvGrpSpPr>
              <a:grpSpLocks/>
            </xdr:cNvGrpSpPr>
          </xdr:nvGrpSpPr>
          <xdr:grpSpPr bwMode="auto">
            <a:xfrm>
              <a:off x="467386" y="917656"/>
              <a:ext cx="2132092" cy="625395"/>
              <a:chOff x="1066800" y="666750"/>
              <a:chExt cx="2581275" cy="809625"/>
            </a:xfrm>
            <a:grpFill/>
          </xdr:grpSpPr>
          <xdr:sp macro="" textlink="">
            <xdr:nvSpPr>
              <xdr:cNvPr id="12" name="Line 82"/>
              <xdr:cNvSpPr>
                <a:spLocks noChangeShapeType="1"/>
              </xdr:cNvSpPr>
            </xdr:nvSpPr>
            <xdr:spPr bwMode="auto">
              <a:xfrm>
                <a:off x="1066800" y="1064461"/>
                <a:ext cx="2383980" cy="0"/>
              </a:xfrm>
              <a:prstGeom prst="line">
                <a:avLst/>
              </a:prstGeom>
              <a:grpFill/>
              <a:ln w="19050">
                <a:solidFill>
                  <a:srgbClr val="000000"/>
                </a:solidFill>
                <a:round/>
                <a:headEnd/>
                <a:tailEnd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13" name="Line 84"/>
              <xdr:cNvSpPr>
                <a:spLocks noChangeShapeType="1"/>
              </xdr:cNvSpPr>
            </xdr:nvSpPr>
            <xdr:spPr bwMode="auto">
              <a:xfrm>
                <a:off x="1527155" y="993441"/>
                <a:ext cx="1348182" cy="0"/>
              </a:xfrm>
              <a:prstGeom prst="line">
                <a:avLst/>
              </a:prstGeom>
              <a:grpFill/>
              <a:ln w="19050">
                <a:solidFill>
                  <a:srgbClr val="C00000"/>
                </a:solidFill>
                <a:round/>
                <a:headEnd type="triangle" w="med" len="med"/>
                <a:tailEnd type="triangle" w="med" len="med"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14" name="Line 85"/>
              <xdr:cNvSpPr>
                <a:spLocks noChangeShapeType="1"/>
              </xdr:cNvSpPr>
            </xdr:nvSpPr>
            <xdr:spPr bwMode="auto">
              <a:xfrm flipH="1">
                <a:off x="2973984" y="1064461"/>
                <a:ext cx="0" cy="241467"/>
              </a:xfrm>
              <a:prstGeom prst="line">
                <a:avLst/>
              </a:prstGeom>
              <a:grpFill/>
              <a:ln w="19050">
                <a:solidFill>
                  <a:srgbClr val="C00000"/>
                </a:solidFill>
                <a:round/>
                <a:headEnd type="triangle" w="med" len="med"/>
                <a:tailEnd type="triangle" w="med" len="med"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15" name="Text Box 86"/>
              <xdr:cNvSpPr txBox="1">
                <a:spLocks noChangeArrowheads="1"/>
              </xdr:cNvSpPr>
            </xdr:nvSpPr>
            <xdr:spPr bwMode="auto">
              <a:xfrm>
                <a:off x="3023308" y="1064461"/>
                <a:ext cx="624767" cy="397711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vertOverflow="clip" wrap="square" lIns="36576" tIns="27432" rIns="0" bIns="0" anchor="t"/>
              <a:lstStyle/>
              <a:p>
                <a:pPr algn="l" rtl="0">
                  <a:defRPr sz="1000"/>
                </a:pPr>
                <a:r>
                  <a:rPr lang="zh-TW" altLang="en-US" sz="1200" b="1" i="0" u="none" strike="noStrike" baseline="0">
                    <a:solidFill>
                      <a:srgbClr val="C00000"/>
                    </a:solidFill>
                    <a:latin typeface="新細明體"/>
                    <a:ea typeface="新細明體"/>
                  </a:rPr>
                  <a:t>1cm</a:t>
                </a:r>
                <a:endParaRPr lang="zh-TW" altLang="en-US">
                  <a:solidFill>
                    <a:srgbClr val="C00000"/>
                  </a:solidFill>
                </a:endParaRPr>
              </a:p>
            </xdr:txBody>
          </xdr:sp>
          <xdr:sp macro="" textlink="">
            <xdr:nvSpPr>
              <xdr:cNvPr id="16" name="Line 87"/>
              <xdr:cNvSpPr>
                <a:spLocks noChangeShapeType="1"/>
              </xdr:cNvSpPr>
            </xdr:nvSpPr>
            <xdr:spPr bwMode="auto">
              <a:xfrm>
                <a:off x="1543596" y="1263316"/>
                <a:ext cx="1331741" cy="0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17" name="Line 88"/>
              <xdr:cNvSpPr>
                <a:spLocks noChangeShapeType="1"/>
              </xdr:cNvSpPr>
            </xdr:nvSpPr>
            <xdr:spPr bwMode="auto">
              <a:xfrm flipH="1" flipV="1">
                <a:off x="1527155" y="1064461"/>
                <a:ext cx="16441" cy="213059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18" name="Line 89"/>
              <xdr:cNvSpPr>
                <a:spLocks noChangeShapeType="1"/>
              </xdr:cNvSpPr>
            </xdr:nvSpPr>
            <xdr:spPr bwMode="auto">
              <a:xfrm flipV="1">
                <a:off x="2875337" y="1050257"/>
                <a:ext cx="0" cy="198855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19" name="Line 90"/>
              <xdr:cNvSpPr>
                <a:spLocks noChangeShapeType="1"/>
              </xdr:cNvSpPr>
            </xdr:nvSpPr>
            <xdr:spPr bwMode="auto">
              <a:xfrm>
                <a:off x="1790215" y="1064461"/>
                <a:ext cx="0" cy="184651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20" name="Line 91"/>
              <xdr:cNvSpPr>
                <a:spLocks noChangeShapeType="1"/>
              </xdr:cNvSpPr>
            </xdr:nvSpPr>
            <xdr:spPr bwMode="auto">
              <a:xfrm>
                <a:off x="2645159" y="1064461"/>
                <a:ext cx="0" cy="198855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21" name="Line 92"/>
              <xdr:cNvSpPr>
                <a:spLocks noChangeShapeType="1"/>
              </xdr:cNvSpPr>
            </xdr:nvSpPr>
            <xdr:spPr bwMode="auto">
              <a:xfrm>
                <a:off x="1708008" y="1462171"/>
                <a:ext cx="986475" cy="0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22" name="Line 93"/>
              <xdr:cNvSpPr>
                <a:spLocks noChangeShapeType="1"/>
              </xdr:cNvSpPr>
            </xdr:nvSpPr>
            <xdr:spPr bwMode="auto">
              <a:xfrm flipV="1">
                <a:off x="2694483" y="1263316"/>
                <a:ext cx="180854" cy="198855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23" name="Line 94"/>
              <xdr:cNvSpPr>
                <a:spLocks noChangeShapeType="1"/>
              </xdr:cNvSpPr>
            </xdr:nvSpPr>
            <xdr:spPr bwMode="auto">
              <a:xfrm>
                <a:off x="1527155" y="1263316"/>
                <a:ext cx="180854" cy="213059"/>
              </a:xfrm>
              <a:prstGeom prst="line">
                <a:avLst/>
              </a:prstGeom>
              <a:grpFill/>
              <a:ln w="9525">
                <a:solidFill>
                  <a:srgbClr val="000000"/>
                </a:solidFill>
                <a:round/>
                <a:headEnd/>
                <a:tailEnd/>
              </a:ln>
              <a:extLst/>
            </xdr:spPr>
            <xdr:txBody>
              <a:bodyPr/>
              <a:lstStyle/>
              <a:p>
                <a:endParaRPr lang="zh-TW" altLang="en-US"/>
              </a:p>
            </xdr:txBody>
          </xdr:sp>
          <xdr:sp macro="" textlink="">
            <xdr:nvSpPr>
              <xdr:cNvPr id="24" name="Text Box 86"/>
              <xdr:cNvSpPr txBox="1">
                <a:spLocks noChangeArrowheads="1"/>
              </xdr:cNvSpPr>
            </xdr:nvSpPr>
            <xdr:spPr bwMode="auto">
              <a:xfrm>
                <a:off x="2053275" y="666750"/>
                <a:ext cx="641208" cy="255671"/>
              </a:xfrm>
              <a:prstGeom prst="rect">
                <a:avLst/>
              </a:prstGeom>
              <a:grpFill/>
              <a:ln>
                <a:noFill/>
              </a:ln>
              <a:extLst>
                <a:ext uri="{91240B29-F687-4F45-9708-019B960494DF}">
                  <a14:hiddenLine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  <xdr:txBody>
              <a:bodyPr vertOverflow="clip" wrap="square" lIns="36576" tIns="27432" rIns="0" bIns="0" anchor="t"/>
              <a:lstStyle/>
              <a:p>
                <a:pPr algn="l" rtl="0">
                  <a:defRPr sz="1000"/>
                </a:pPr>
                <a:r>
                  <a:rPr lang="en-US" altLang="zh-TW" sz="1200" b="1" i="0" u="none" strike="noStrike" baseline="0">
                    <a:solidFill>
                      <a:srgbClr val="C00000"/>
                    </a:solidFill>
                    <a:latin typeface="新細明體"/>
                    <a:ea typeface="新細明體"/>
                  </a:rPr>
                  <a:t>6</a:t>
                </a:r>
                <a:r>
                  <a:rPr lang="zh-TW" altLang="en-US" sz="1200" b="1" i="0" u="none" strike="noStrike" baseline="0">
                    <a:solidFill>
                      <a:srgbClr val="C00000"/>
                    </a:solidFill>
                    <a:latin typeface="新細明體"/>
                    <a:ea typeface="新細明體"/>
                  </a:rPr>
                  <a:t>cm</a:t>
                </a:r>
                <a:endParaRPr lang="zh-TW" altLang="en-US">
                  <a:solidFill>
                    <a:srgbClr val="C00000"/>
                  </a:solidFill>
                </a:endParaRPr>
              </a:p>
            </xdr:txBody>
          </xdr:sp>
        </xdr:grpSp>
        <xdr:sp macro="" textlink="">
          <xdr:nvSpPr>
            <xdr:cNvPr id="11" name="文字方塊 67"/>
            <xdr:cNvSpPr txBox="1">
              <a:spLocks noChangeArrowheads="1"/>
            </xdr:cNvSpPr>
          </xdr:nvSpPr>
          <xdr:spPr bwMode="auto">
            <a:xfrm>
              <a:off x="114301" y="676276"/>
              <a:ext cx="2743201" cy="515676"/>
            </a:xfrm>
            <a:prstGeom prst="rect">
              <a:avLst/>
            </a:prstGeom>
            <a:grpFill/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Overflow="clip" wrap="square" lIns="91440" tIns="45720" rIns="91440" bIns="45720" anchor="t"/>
            <a:lstStyle/>
            <a:p>
              <a:pPr algn="l" rtl="0">
                <a:lnSpc>
                  <a:spcPts val="1200"/>
                </a:lnSpc>
                <a:defRPr sz="1000"/>
              </a:pPr>
              <a:r>
                <a:rPr lang="zh-TW" altLang="en-US" sz="1200" b="1" i="0" u="none" strike="noStrike" baseline="0">
                  <a:solidFill>
                    <a:srgbClr val="000000"/>
                  </a:solidFill>
                  <a:latin typeface="標楷體"/>
                  <a:ea typeface="標楷體"/>
                </a:rPr>
                <a:t>☆後領中有一本布掛耳</a:t>
              </a:r>
              <a:r>
                <a:rPr lang="en-US" altLang="zh-TW" sz="1200" b="1" i="0" u="none" strike="noStrike" baseline="0">
                  <a:solidFill>
                    <a:srgbClr val="000000"/>
                  </a:solidFill>
                  <a:latin typeface="標楷體"/>
                  <a:ea typeface="標楷體"/>
                </a:rPr>
                <a:t>,</a:t>
              </a:r>
            </a:p>
            <a:p>
              <a:pPr algn="l" rtl="0">
                <a:lnSpc>
                  <a:spcPts val="1200"/>
                </a:lnSpc>
                <a:defRPr sz="1000"/>
              </a:pPr>
              <a:r>
                <a:rPr lang="zh-TW" altLang="en-US" sz="1200" b="1" i="0" u="none" strike="noStrike" baseline="0">
                  <a:solidFill>
                    <a:srgbClr val="000000"/>
                  </a:solidFill>
                  <a:latin typeface="標楷體"/>
                  <a:ea typeface="標楷體"/>
                </a:rPr>
                <a:t>完成尺寸</a:t>
              </a:r>
              <a:r>
                <a:rPr lang="en-US" altLang="zh-TW" sz="1200" b="1" i="0" u="none" strike="noStrike" baseline="0">
                  <a:solidFill>
                    <a:srgbClr val="000000"/>
                  </a:solidFill>
                  <a:latin typeface="標楷體"/>
                  <a:ea typeface="標楷體"/>
                </a:rPr>
                <a:t>: </a:t>
              </a:r>
              <a:endParaRPr lang="zh-TW" altLang="en-US" sz="1200"/>
            </a:p>
          </xdr:txBody>
        </xdr:sp>
      </xdr:grpSp>
      <xdr:sp macro="" textlink="">
        <xdr:nvSpPr>
          <xdr:cNvPr id="51346" name="Line 84"/>
          <xdr:cNvSpPr>
            <a:spLocks noChangeShapeType="1"/>
          </xdr:cNvSpPr>
        </xdr:nvSpPr>
        <xdr:spPr bwMode="auto">
          <a:xfrm>
            <a:off x="9410700" y="3444464"/>
            <a:ext cx="1110102" cy="0"/>
          </a:xfrm>
          <a:prstGeom prst="line">
            <a:avLst/>
          </a:prstGeom>
          <a:noFill/>
          <a:ln w="19050">
            <a:solidFill>
              <a:srgbClr val="C00000"/>
            </a:solidFill>
            <a:round/>
            <a:headEnd type="triangle" w="med" len="med"/>
            <a:tailEnd type="triangl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" name="Text Box 86"/>
          <xdr:cNvSpPr txBox="1">
            <a:spLocks noChangeArrowheads="1"/>
          </xdr:cNvSpPr>
        </xdr:nvSpPr>
        <xdr:spPr bwMode="auto">
          <a:xfrm>
            <a:off x="9846651" y="3202329"/>
            <a:ext cx="519626" cy="20227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Overflow="clip" wrap="square" lIns="36576" tIns="27432" rIns="0" bIns="0" anchor="t"/>
          <a:lstStyle/>
          <a:p>
            <a:pPr algn="l" rtl="0">
              <a:defRPr sz="1000"/>
            </a:pPr>
            <a:r>
              <a:rPr lang="en-US" altLang="zh-TW" sz="1200" b="1" i="0" u="none" strike="noStrike" baseline="0">
                <a:solidFill>
                  <a:srgbClr val="C00000"/>
                </a:solidFill>
                <a:latin typeface="新細明體"/>
                <a:ea typeface="新細明體"/>
              </a:rPr>
              <a:t>6</a:t>
            </a:r>
            <a:r>
              <a:rPr lang="zh-TW" altLang="en-US" sz="1200" b="1" i="0" u="none" strike="noStrike" baseline="0">
                <a:solidFill>
                  <a:srgbClr val="C00000"/>
                </a:solidFill>
                <a:latin typeface="新細明體"/>
                <a:ea typeface="新細明體"/>
              </a:rPr>
              <a:t>cm</a:t>
            </a:r>
            <a:endParaRPr lang="zh-TW" altLang="en-US">
              <a:solidFill>
                <a:srgbClr val="C00000"/>
              </a:solidFill>
            </a:endParaRPr>
          </a:p>
        </xdr:txBody>
      </xdr:sp>
    </xdr:grpSp>
    <xdr:clientData/>
  </xdr:twoCellAnchor>
  <xdr:twoCellAnchor>
    <xdr:from>
      <xdr:col>0</xdr:col>
      <xdr:colOff>278341</xdr:colOff>
      <xdr:row>37</xdr:row>
      <xdr:rowOff>631825</xdr:rowOff>
    </xdr:from>
    <xdr:to>
      <xdr:col>3</xdr:col>
      <xdr:colOff>51556</xdr:colOff>
      <xdr:row>37</xdr:row>
      <xdr:rowOff>971701</xdr:rowOff>
    </xdr:to>
    <xdr:sp macro="" textlink="">
      <xdr:nvSpPr>
        <xdr:cNvPr id="25" name="文字方塊 24"/>
        <xdr:cNvSpPr txBox="1"/>
      </xdr:nvSpPr>
      <xdr:spPr>
        <a:xfrm>
          <a:off x="278341" y="6812492"/>
          <a:ext cx="2323798" cy="339876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表布下襬內貼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H:1",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包光做法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0</xdr:col>
      <xdr:colOff>52919</xdr:colOff>
      <xdr:row>7</xdr:row>
      <xdr:rowOff>127003</xdr:rowOff>
    </xdr:from>
    <xdr:to>
      <xdr:col>1</xdr:col>
      <xdr:colOff>486836</xdr:colOff>
      <xdr:row>11</xdr:row>
      <xdr:rowOff>95254</xdr:rowOff>
    </xdr:to>
    <xdr:sp macro="" textlink="">
      <xdr:nvSpPr>
        <xdr:cNvPr id="28" name="文字方塊 27"/>
        <xdr:cNvSpPr txBox="1"/>
      </xdr:nvSpPr>
      <xdr:spPr>
        <a:xfrm>
          <a:off x="52919" y="1862670"/>
          <a:ext cx="1640417" cy="560917"/>
        </a:xfrm>
        <a:prstGeom prst="rect">
          <a:avLst/>
        </a:prstGeom>
        <a:solidFill>
          <a:schemeClr val="bg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穿者右側長版內擋風片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,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壓臨邊單針。</a:t>
          </a:r>
        </a:p>
      </xdr:txBody>
    </xdr:sp>
    <xdr:clientData/>
  </xdr:twoCellAnchor>
  <xdr:twoCellAnchor>
    <xdr:from>
      <xdr:col>1</xdr:col>
      <xdr:colOff>902758</xdr:colOff>
      <xdr:row>4</xdr:row>
      <xdr:rowOff>70909</xdr:rowOff>
    </xdr:from>
    <xdr:to>
      <xdr:col>3</xdr:col>
      <xdr:colOff>109009</xdr:colOff>
      <xdr:row>5</xdr:row>
      <xdr:rowOff>158751</xdr:rowOff>
    </xdr:to>
    <xdr:sp macro="" textlink="">
      <xdr:nvSpPr>
        <xdr:cNvPr id="29" name="文字方塊 28"/>
        <xdr:cNvSpPr txBox="1"/>
      </xdr:nvSpPr>
      <xdr:spPr>
        <a:xfrm>
          <a:off x="2109258" y="1203326"/>
          <a:ext cx="857251" cy="29950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1</xdr:col>
      <xdr:colOff>913339</xdr:colOff>
      <xdr:row>5</xdr:row>
      <xdr:rowOff>123825</xdr:rowOff>
    </xdr:from>
    <xdr:to>
      <xdr:col>3</xdr:col>
      <xdr:colOff>119590</xdr:colOff>
      <xdr:row>8</xdr:row>
      <xdr:rowOff>4932</xdr:rowOff>
    </xdr:to>
    <xdr:sp macro="" textlink="">
      <xdr:nvSpPr>
        <xdr:cNvPr id="30" name="文字方塊 29"/>
        <xdr:cNvSpPr txBox="1"/>
      </xdr:nvSpPr>
      <xdr:spPr>
        <a:xfrm>
          <a:off x="2119839" y="1467908"/>
          <a:ext cx="857251" cy="4208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表布背面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2</xdr:col>
      <xdr:colOff>585259</xdr:colOff>
      <xdr:row>3</xdr:row>
      <xdr:rowOff>17991</xdr:rowOff>
    </xdr:from>
    <xdr:to>
      <xdr:col>4</xdr:col>
      <xdr:colOff>511174</xdr:colOff>
      <xdr:row>5</xdr:row>
      <xdr:rowOff>49741</xdr:rowOff>
    </xdr:to>
    <xdr:sp macro="" textlink="">
      <xdr:nvSpPr>
        <xdr:cNvPr id="31" name="文字方塊 30"/>
        <xdr:cNvSpPr txBox="1"/>
      </xdr:nvSpPr>
      <xdr:spPr>
        <a:xfrm>
          <a:off x="2754842" y="938741"/>
          <a:ext cx="1809749" cy="455083"/>
        </a:xfrm>
        <a:prstGeom prst="rect">
          <a:avLst/>
        </a:prstGeom>
        <a:solidFill>
          <a:srgbClr val="FFFF00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altLang="zh-TW" sz="2000" b="1" u="sng">
              <a:latin typeface="+mn-ea"/>
              <a:ea typeface="+mn-ea"/>
            </a:rPr>
            <a:t>※</a:t>
          </a:r>
          <a:r>
            <a:rPr lang="zh-TW" altLang="en-US" sz="2000" b="1" u="sng">
              <a:latin typeface="+mn-ea"/>
              <a:ea typeface="+mn-ea"/>
            </a:rPr>
            <a:t>全封條</a:t>
          </a:r>
          <a:endParaRPr lang="en-US" altLang="zh-TW" sz="2000" b="1" u="sng">
            <a:latin typeface="+mn-ea"/>
            <a:ea typeface="+mn-ea"/>
          </a:endParaRPr>
        </a:p>
      </xdr:txBody>
    </xdr:sp>
    <xdr:clientData/>
  </xdr:twoCellAnchor>
  <xdr:twoCellAnchor>
    <xdr:from>
      <xdr:col>4</xdr:col>
      <xdr:colOff>775763</xdr:colOff>
      <xdr:row>5</xdr:row>
      <xdr:rowOff>187324</xdr:rowOff>
    </xdr:from>
    <xdr:to>
      <xdr:col>6</xdr:col>
      <xdr:colOff>529172</xdr:colOff>
      <xdr:row>9</xdr:row>
      <xdr:rowOff>35982</xdr:rowOff>
    </xdr:to>
    <xdr:sp macro="" textlink="">
      <xdr:nvSpPr>
        <xdr:cNvPr id="32" name="文字方塊 31"/>
        <xdr:cNvSpPr txBox="1"/>
      </xdr:nvSpPr>
      <xdr:spPr>
        <a:xfrm>
          <a:off x="4829180" y="1531407"/>
          <a:ext cx="1975909" cy="536575"/>
        </a:xfrm>
        <a:prstGeom prst="rect">
          <a:avLst/>
        </a:prstGeom>
        <a:solidFill>
          <a:schemeClr val="bg1"/>
        </a:solidFill>
        <a:ln w="9525" cmpd="sng">
          <a:solidFill>
            <a:schemeClr val="bg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側袋手心面表布          側袋手背面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MESH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布</a:t>
          </a:r>
          <a:r>
            <a:rPr lang="en-US" altLang="zh-TW" sz="1200" b="1" baseline="0">
              <a:latin typeface="標楷體" panose="03000509000000000000" pitchFamily="65" charset="-120"/>
              <a:ea typeface="標楷體" panose="03000509000000000000" pitchFamily="65" charset="-120"/>
            </a:rPr>
            <a:t> DW187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8</xdr:col>
      <xdr:colOff>871009</xdr:colOff>
      <xdr:row>30</xdr:row>
      <xdr:rowOff>113242</xdr:rowOff>
    </xdr:from>
    <xdr:to>
      <xdr:col>11</xdr:col>
      <xdr:colOff>151342</xdr:colOff>
      <xdr:row>37</xdr:row>
      <xdr:rowOff>1065741</xdr:rowOff>
    </xdr:to>
    <xdr:sp macro="" textlink="">
      <xdr:nvSpPr>
        <xdr:cNvPr id="33" name="文字方塊 32"/>
        <xdr:cNvSpPr txBox="1"/>
      </xdr:nvSpPr>
      <xdr:spPr bwMode="auto">
        <a:xfrm>
          <a:off x="9073092" y="5256742"/>
          <a:ext cx="1534583" cy="198966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>
            <a:lnSpc>
              <a:spcPts val="1400"/>
            </a:lnSpc>
          </a:pP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☆內後領圍中心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x1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和袖口內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x2,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需夾車迴紋帶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(W:1/2" 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內後領中心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L:6cm /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L:5cm)+1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組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10mm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四合釦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可與內夾克扣合用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迴紋帶要對折壓臨邊線</a:t>
          </a:r>
          <a:r>
            <a:rPr lang="en-US" altLang="zh-TW" sz="1200" b="1" i="0" u="none" strike="noStrike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.</a:t>
          </a:r>
          <a:r>
            <a:rPr lang="zh-TW" altLang="en-US" sz="1200">
              <a:latin typeface="標楷體" panose="03000509000000000000" pitchFamily="65" charset="-120"/>
              <a:ea typeface="標楷體" panose="03000509000000000000" pitchFamily="65" charset="-120"/>
            </a:rPr>
            <a:t> </a:t>
          </a:r>
          <a:endParaRPr lang="zh-TW" altLang="en-US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  <xdr:twoCellAnchor>
    <xdr:from>
      <xdr:col>8</xdr:col>
      <xdr:colOff>825504</xdr:colOff>
      <xdr:row>23</xdr:row>
      <xdr:rowOff>127000</xdr:rowOff>
    </xdr:from>
    <xdr:to>
      <xdr:col>10</xdr:col>
      <xdr:colOff>243420</xdr:colOff>
      <xdr:row>30</xdr:row>
      <xdr:rowOff>7409</xdr:rowOff>
    </xdr:to>
    <xdr:sp macro="" textlink="">
      <xdr:nvSpPr>
        <xdr:cNvPr id="34" name="文字方塊 63"/>
        <xdr:cNvSpPr txBox="1"/>
      </xdr:nvSpPr>
      <xdr:spPr bwMode="auto">
        <a:xfrm>
          <a:off x="9027587" y="4233333"/>
          <a:ext cx="1143000" cy="9175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袖口內貼表布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H:6CM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袖口以上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7cm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車迴紋帶釦絆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8</xdr:col>
      <xdr:colOff>1016001</xdr:colOff>
      <xdr:row>3</xdr:row>
      <xdr:rowOff>105834</xdr:rowOff>
    </xdr:from>
    <xdr:to>
      <xdr:col>11</xdr:col>
      <xdr:colOff>304801</xdr:colOff>
      <xdr:row>14</xdr:row>
      <xdr:rowOff>95250</xdr:rowOff>
    </xdr:to>
    <xdr:sp macro="" textlink="">
      <xdr:nvSpPr>
        <xdr:cNvPr id="36" name="文字方塊 35"/>
        <xdr:cNvSpPr txBox="1"/>
      </xdr:nvSpPr>
      <xdr:spPr>
        <a:xfrm>
          <a:off x="9218084" y="1026584"/>
          <a:ext cx="1543050" cy="1841499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marR="0" indent="0" algn="l" defTabSz="914400" eaLnBrk="1" fontAlgn="auto" latinLnBrk="0" hangingPunct="1">
            <a:lnSpc>
              <a:spcPts val="15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帽簷內貼表布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。帽簷內貼前中釘一組塑鋼四合釦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BS053-E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母釦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可與內夾扣合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200" b="1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內穿彈繩</a:t>
          </a:r>
          <a:r>
            <a:rPr lang="en-US" altLang="zh-TW" sz="1200" b="1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zh-TW" sz="1200" b="1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由穿者左</a:t>
          </a:r>
          <a:r>
            <a:rPr lang="en-US" altLang="zh-TW" sz="1200" b="1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/</a:t>
          </a:r>
          <a:r>
            <a:rPr lang="zh-TW" altLang="zh-TW" sz="1200" b="1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右側各兩顆雞眼穿出</a:t>
          </a:r>
          <a:r>
            <a:rPr lang="en-US" altLang="zh-TW" sz="1200" b="1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/</a:t>
          </a:r>
          <a:r>
            <a:rPr lang="zh-TW" altLang="zh-TW" sz="1200" b="1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入</a:t>
          </a:r>
          <a:r>
            <a:rPr lang="en-US" altLang="zh-TW" sz="1200" b="1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zh-TW" sz="1200" b="1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繩釦</a:t>
          </a:r>
          <a:r>
            <a:rPr lang="en-US" altLang="zh-TW" sz="1200" b="1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+</a:t>
          </a:r>
          <a:r>
            <a:rPr lang="zh-TW" altLang="zh-TW" sz="1200" b="1">
              <a:solidFill>
                <a:schemeClr val="dk1"/>
              </a:solidFill>
              <a:effectLst/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小淚珠。</a:t>
          </a:r>
          <a:endParaRPr lang="zh-TW" altLang="zh-TW" sz="1200">
            <a:effectLst/>
            <a:latin typeface="標楷體" panose="03000509000000000000" pitchFamily="65" charset="-120"/>
            <a:ea typeface="標楷體" panose="03000509000000000000" pitchFamily="65" charset="-120"/>
          </a:endParaRPr>
        </a:p>
        <a:p>
          <a:pPr algn="l">
            <a:lnSpc>
              <a:spcPts val="1300"/>
            </a:lnSpc>
          </a:pP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5</xdr:col>
      <xdr:colOff>158749</xdr:colOff>
      <xdr:row>24</xdr:row>
      <xdr:rowOff>74083</xdr:rowOff>
    </xdr:from>
    <xdr:to>
      <xdr:col>6</xdr:col>
      <xdr:colOff>603250</xdr:colOff>
      <xdr:row>28</xdr:row>
      <xdr:rowOff>67430</xdr:rowOff>
    </xdr:to>
    <xdr:sp macro="" textlink="">
      <xdr:nvSpPr>
        <xdr:cNvPr id="37" name="文字方塊 36"/>
        <xdr:cNvSpPr txBox="1"/>
      </xdr:nvSpPr>
      <xdr:spPr>
        <a:xfrm>
          <a:off x="5408082" y="4328583"/>
          <a:ext cx="1471085" cy="5860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主標</a:t>
          </a:r>
          <a:r>
            <a:rPr lang="en-US" altLang="zh-TW" sz="1200" b="1">
              <a:latin typeface="標楷體" panose="03000509000000000000" pitchFamily="65" charset="-120"/>
              <a:ea typeface="標楷體" panose="03000509000000000000" pitchFamily="65" charset="-120"/>
            </a:rPr>
            <a:t>+</a:t>
          </a:r>
          <a:r>
            <a:rPr lang="zh-TW" altLang="en-US" sz="1200" b="1">
              <a:latin typeface="標楷體" panose="03000509000000000000" pitchFamily="65" charset="-120"/>
              <a:ea typeface="標楷體" panose="03000509000000000000" pitchFamily="65" charset="-120"/>
            </a:rPr>
            <a:t>尺寸標車於穿者左側袋裏背面。</a:t>
          </a:r>
          <a:endParaRPr lang="en-US" altLang="zh-TW" sz="1200" b="1">
            <a:latin typeface="標楷體" panose="03000509000000000000" pitchFamily="65" charset="-120"/>
            <a:ea typeface="標楷體" panose="03000509000000000000" pitchFamily="65" charset="-120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66675</xdr:rowOff>
    </xdr:from>
    <xdr:to>
      <xdr:col>1</xdr:col>
      <xdr:colOff>676275</xdr:colOff>
      <xdr:row>0</xdr:row>
      <xdr:rowOff>466725</xdr:rowOff>
    </xdr:to>
    <xdr:pic>
      <xdr:nvPicPr>
        <xdr:cNvPr id="36645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485775</xdr:colOff>
      <xdr:row>16</xdr:row>
      <xdr:rowOff>85725</xdr:rowOff>
    </xdr:from>
    <xdr:to>
      <xdr:col>2</xdr:col>
      <xdr:colOff>160164</xdr:colOff>
      <xdr:row>17</xdr:row>
      <xdr:rowOff>85725</xdr:rowOff>
    </xdr:to>
    <xdr:sp macro="" textlink="">
      <xdr:nvSpPr>
        <xdr:cNvPr id="3" name="Rectangle 2">
          <a:extLst>
            <a:ext uri="{FF2B5EF4-FFF2-40B4-BE49-F238E27FC236}"/>
          </a:extLst>
        </xdr:cNvPr>
        <xdr:cNvSpPr/>
      </xdr:nvSpPr>
      <xdr:spPr>
        <a:xfrm>
          <a:off x="485775" y="3324225"/>
          <a:ext cx="1076325" cy="1524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0</xdr:col>
      <xdr:colOff>131445</xdr:colOff>
      <xdr:row>31</xdr:row>
      <xdr:rowOff>133350</xdr:rowOff>
    </xdr:from>
    <xdr:to>
      <xdr:col>4</xdr:col>
      <xdr:colOff>297173</xdr:colOff>
      <xdr:row>35</xdr:row>
      <xdr:rowOff>38100</xdr:rowOff>
    </xdr:to>
    <xdr:sp macro="" textlink="">
      <xdr:nvSpPr>
        <xdr:cNvPr id="6" name="Rectangle 5">
          <a:extLst>
            <a:ext uri="{FF2B5EF4-FFF2-40B4-BE49-F238E27FC236}"/>
          </a:extLst>
        </xdr:cNvPr>
        <xdr:cNvSpPr/>
      </xdr:nvSpPr>
      <xdr:spPr>
        <a:xfrm>
          <a:off x="142875" y="5657850"/>
          <a:ext cx="3476625" cy="50482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>
    <xdr:from>
      <xdr:col>7</xdr:col>
      <xdr:colOff>514350</xdr:colOff>
      <xdr:row>32</xdr:row>
      <xdr:rowOff>76200</xdr:rowOff>
    </xdr:from>
    <xdr:to>
      <xdr:col>11</xdr:col>
      <xdr:colOff>377219</xdr:colOff>
      <xdr:row>35</xdr:row>
      <xdr:rowOff>123825</xdr:rowOff>
    </xdr:to>
    <xdr:sp macro="" textlink="">
      <xdr:nvSpPr>
        <xdr:cNvPr id="7" name="Rectangle 6">
          <a:extLst>
            <a:ext uri="{FF2B5EF4-FFF2-40B4-BE49-F238E27FC236}"/>
          </a:extLst>
        </xdr:cNvPr>
        <xdr:cNvSpPr/>
      </xdr:nvSpPr>
      <xdr:spPr>
        <a:xfrm>
          <a:off x="7115175" y="5753100"/>
          <a:ext cx="3476625" cy="50482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2</xdr:col>
      <xdr:colOff>142875</xdr:colOff>
      <xdr:row>3</xdr:row>
      <xdr:rowOff>47625</xdr:rowOff>
    </xdr:from>
    <xdr:to>
      <xdr:col>6</xdr:col>
      <xdr:colOff>142875</xdr:colOff>
      <xdr:row>35</xdr:row>
      <xdr:rowOff>47625</xdr:rowOff>
    </xdr:to>
    <xdr:pic>
      <xdr:nvPicPr>
        <xdr:cNvPr id="36649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33525" y="1143000"/>
          <a:ext cx="4114800" cy="477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790575</xdr:colOff>
      <xdr:row>25</xdr:row>
      <xdr:rowOff>104775</xdr:rowOff>
    </xdr:from>
    <xdr:to>
      <xdr:col>5</xdr:col>
      <xdr:colOff>0</xdr:colOff>
      <xdr:row>28</xdr:row>
      <xdr:rowOff>85725</xdr:rowOff>
    </xdr:to>
    <xdr:sp macro="" textlink="">
      <xdr:nvSpPr>
        <xdr:cNvPr id="8" name="文字方塊 63"/>
        <xdr:cNvSpPr txBox="1"/>
      </xdr:nvSpPr>
      <xdr:spPr bwMode="auto">
        <a:xfrm>
          <a:off x="1371600" y="4543425"/>
          <a:ext cx="3105150" cy="409575"/>
        </a:xfrm>
        <a:prstGeom prst="rect">
          <a:avLst/>
        </a:prstGeom>
        <a:solidFill>
          <a:schemeClr val="lt1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男款內門襟拉鍊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:#5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塑鋼拉鍊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,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左插右拉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  <xdr:twoCellAnchor>
    <xdr:from>
      <xdr:col>2</xdr:col>
      <xdr:colOff>257175</xdr:colOff>
      <xdr:row>16</xdr:row>
      <xdr:rowOff>66675</xdr:rowOff>
    </xdr:from>
    <xdr:to>
      <xdr:col>4</xdr:col>
      <xdr:colOff>923925</xdr:colOff>
      <xdr:row>19</xdr:row>
      <xdr:rowOff>104775</xdr:rowOff>
    </xdr:to>
    <xdr:sp macro="" textlink="">
      <xdr:nvSpPr>
        <xdr:cNvPr id="9" name="文字方塊 63"/>
        <xdr:cNvSpPr txBox="1"/>
      </xdr:nvSpPr>
      <xdr:spPr bwMode="auto">
        <a:xfrm>
          <a:off x="1647825" y="3219450"/>
          <a:ext cx="2552700" cy="4667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袖口以上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7cm</a:t>
          </a:r>
          <a:r>
            <a:rPr lang="zh-TW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車迴紋帶釦絆</a:t>
          </a:r>
          <a:r>
            <a:rPr lang="en-US" altLang="zh-TW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(L:5cm)</a:t>
          </a:r>
          <a:r>
            <a:rPr lang="zh-TW" altLang="en-US" sz="1200" b="1">
              <a:solidFill>
                <a:schemeClr val="dk1"/>
              </a:solidFill>
              <a:latin typeface="標楷體" panose="03000509000000000000" pitchFamily="65" charset="-120"/>
              <a:ea typeface="標楷體" panose="03000509000000000000" pitchFamily="65" charset="-120"/>
              <a:cs typeface="+mn-cs"/>
            </a:rPr>
            <a:t>。</a:t>
          </a:r>
          <a:endParaRPr lang="en-US" altLang="zh-TW" sz="1200" b="1">
            <a:solidFill>
              <a:schemeClr val="dk1"/>
            </a:solidFill>
            <a:latin typeface="標楷體" panose="03000509000000000000" pitchFamily="65" charset="-120"/>
            <a:ea typeface="標楷體" panose="03000509000000000000" pitchFamily="65" charset="-120"/>
            <a:cs typeface="+mn-cs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0</xdr:row>
      <xdr:rowOff>66675</xdr:rowOff>
    </xdr:from>
    <xdr:to>
      <xdr:col>1</xdr:col>
      <xdr:colOff>676275</xdr:colOff>
      <xdr:row>0</xdr:row>
      <xdr:rowOff>466725</xdr:rowOff>
    </xdr:to>
    <xdr:pic>
      <xdr:nvPicPr>
        <xdr:cNvPr id="27293" name="Image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66675"/>
          <a:ext cx="1152525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485775</xdr:colOff>
      <xdr:row>16</xdr:row>
      <xdr:rowOff>85725</xdr:rowOff>
    </xdr:from>
    <xdr:to>
      <xdr:col>2</xdr:col>
      <xdr:colOff>160164</xdr:colOff>
      <xdr:row>17</xdr:row>
      <xdr:rowOff>85725</xdr:rowOff>
    </xdr:to>
    <xdr:sp macro="" textlink="">
      <xdr:nvSpPr>
        <xdr:cNvPr id="3" name="Rectangle 2">
          <a:extLst>
            <a:ext uri="{FF2B5EF4-FFF2-40B4-BE49-F238E27FC236}"/>
          </a:extLst>
        </xdr:cNvPr>
        <xdr:cNvSpPr/>
      </xdr:nvSpPr>
      <xdr:spPr>
        <a:xfrm>
          <a:off x="485775" y="3324225"/>
          <a:ext cx="1076325" cy="152400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endParaRPr lang="zh-TW" altLang="en-US"/>
        </a:p>
      </xdr:txBody>
    </xdr:sp>
    <xdr:clientData/>
  </xdr:twoCellAnchor>
  <xdr:twoCellAnchor editAs="oneCell">
    <xdr:from>
      <xdr:col>0</xdr:col>
      <xdr:colOff>219075</xdr:colOff>
      <xdr:row>9</xdr:row>
      <xdr:rowOff>85725</xdr:rowOff>
    </xdr:from>
    <xdr:to>
      <xdr:col>11</xdr:col>
      <xdr:colOff>495300</xdr:colOff>
      <xdr:row>35</xdr:row>
      <xdr:rowOff>104775</xdr:rowOff>
    </xdr:to>
    <xdr:pic>
      <xdr:nvPicPr>
        <xdr:cNvPr id="27295" name="Image 1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2238375"/>
          <a:ext cx="10382250" cy="37338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200025</xdr:colOff>
      <xdr:row>39</xdr:row>
      <xdr:rowOff>104775</xdr:rowOff>
    </xdr:from>
    <xdr:to>
      <xdr:col>2</xdr:col>
      <xdr:colOff>742950</xdr:colOff>
      <xdr:row>39</xdr:row>
      <xdr:rowOff>847725</xdr:rowOff>
    </xdr:to>
    <xdr:pic>
      <xdr:nvPicPr>
        <xdr:cNvPr id="52336" name="Image 3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7757100"/>
          <a:ext cx="2257425" cy="7429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0</xdr:row>
      <xdr:rowOff>85725</xdr:rowOff>
    </xdr:from>
    <xdr:to>
      <xdr:col>1</xdr:col>
      <xdr:colOff>581025</xdr:colOff>
      <xdr:row>0</xdr:row>
      <xdr:rowOff>495300</xdr:rowOff>
    </xdr:to>
    <xdr:pic>
      <xdr:nvPicPr>
        <xdr:cNvPr id="52337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85725"/>
          <a:ext cx="1152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30</xdr:row>
      <xdr:rowOff>57150</xdr:rowOff>
    </xdr:from>
    <xdr:to>
      <xdr:col>2</xdr:col>
      <xdr:colOff>1419225</xdr:colOff>
      <xdr:row>30</xdr:row>
      <xdr:rowOff>952500</xdr:rowOff>
    </xdr:to>
    <xdr:pic>
      <xdr:nvPicPr>
        <xdr:cNvPr id="52338" name="Image 9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8825" y="24012525"/>
          <a:ext cx="1104900" cy="895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19050</xdr:colOff>
      <xdr:row>37</xdr:row>
      <xdr:rowOff>57150</xdr:rowOff>
    </xdr:from>
    <xdr:to>
      <xdr:col>2</xdr:col>
      <xdr:colOff>1181100</xdr:colOff>
      <xdr:row>37</xdr:row>
      <xdr:rowOff>1114425</xdr:rowOff>
    </xdr:to>
    <xdr:pic>
      <xdr:nvPicPr>
        <xdr:cNvPr id="52339" name="Image 10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33550" y="35261550"/>
          <a:ext cx="1162050" cy="10572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66675</xdr:colOff>
      <xdr:row>38</xdr:row>
      <xdr:rowOff>57150</xdr:rowOff>
    </xdr:from>
    <xdr:to>
      <xdr:col>2</xdr:col>
      <xdr:colOff>1257300</xdr:colOff>
      <xdr:row>38</xdr:row>
      <xdr:rowOff>1133475</xdr:rowOff>
    </xdr:to>
    <xdr:pic>
      <xdr:nvPicPr>
        <xdr:cNvPr id="52340" name="Image 11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81175" y="36442650"/>
          <a:ext cx="1190625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0</xdr:row>
      <xdr:rowOff>85725</xdr:rowOff>
    </xdr:from>
    <xdr:to>
      <xdr:col>1</xdr:col>
      <xdr:colOff>581025</xdr:colOff>
      <xdr:row>0</xdr:row>
      <xdr:rowOff>495300</xdr:rowOff>
    </xdr:to>
    <xdr:pic>
      <xdr:nvPicPr>
        <xdr:cNvPr id="52341" name="Image 1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85725"/>
          <a:ext cx="1152525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552450</xdr:colOff>
      <xdr:row>13</xdr:row>
      <xdr:rowOff>76200</xdr:rowOff>
    </xdr:from>
    <xdr:to>
      <xdr:col>2</xdr:col>
      <xdr:colOff>1343025</xdr:colOff>
      <xdr:row>13</xdr:row>
      <xdr:rowOff>1066800</xdr:rowOff>
    </xdr:to>
    <xdr:pic>
      <xdr:nvPicPr>
        <xdr:cNvPr id="52342" name="Image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66950" y="8524875"/>
          <a:ext cx="790575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600075</xdr:colOff>
      <xdr:row>28</xdr:row>
      <xdr:rowOff>123825</xdr:rowOff>
    </xdr:from>
    <xdr:to>
      <xdr:col>2</xdr:col>
      <xdr:colOff>1304925</xdr:colOff>
      <xdr:row>28</xdr:row>
      <xdr:rowOff>1333500</xdr:rowOff>
    </xdr:to>
    <xdr:pic>
      <xdr:nvPicPr>
        <xdr:cNvPr id="52343" name="Image 8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04925" y="20983575"/>
          <a:ext cx="1714500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590550</xdr:colOff>
      <xdr:row>24</xdr:row>
      <xdr:rowOff>542925</xdr:rowOff>
    </xdr:from>
    <xdr:to>
      <xdr:col>2</xdr:col>
      <xdr:colOff>1228725</xdr:colOff>
      <xdr:row>24</xdr:row>
      <xdr:rowOff>1257300</xdr:rowOff>
    </xdr:to>
    <xdr:pic>
      <xdr:nvPicPr>
        <xdr:cNvPr id="52344" name="Image 2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550" y="17068800"/>
          <a:ext cx="2352675" cy="714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704850</xdr:colOff>
      <xdr:row>25</xdr:row>
      <xdr:rowOff>285750</xdr:rowOff>
    </xdr:from>
    <xdr:to>
      <xdr:col>2</xdr:col>
      <xdr:colOff>1333500</xdr:colOff>
      <xdr:row>25</xdr:row>
      <xdr:rowOff>1276350</xdr:rowOff>
    </xdr:to>
    <xdr:pic>
      <xdr:nvPicPr>
        <xdr:cNvPr id="52345" name="Image 1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" y="18154650"/>
          <a:ext cx="1638300" cy="990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638175</xdr:colOff>
      <xdr:row>27</xdr:row>
      <xdr:rowOff>266700</xdr:rowOff>
    </xdr:from>
    <xdr:to>
      <xdr:col>2</xdr:col>
      <xdr:colOff>1123950</xdr:colOff>
      <xdr:row>27</xdr:row>
      <xdr:rowOff>1285875</xdr:rowOff>
    </xdr:to>
    <xdr:pic>
      <xdr:nvPicPr>
        <xdr:cNvPr id="52346" name="Image 2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19726275"/>
          <a:ext cx="2200275" cy="1019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571500</xdr:colOff>
      <xdr:row>14</xdr:row>
      <xdr:rowOff>76200</xdr:rowOff>
    </xdr:from>
    <xdr:to>
      <xdr:col>2</xdr:col>
      <xdr:colOff>1362075</xdr:colOff>
      <xdr:row>14</xdr:row>
      <xdr:rowOff>742950</xdr:rowOff>
    </xdr:to>
    <xdr:pic>
      <xdr:nvPicPr>
        <xdr:cNvPr id="52347" name="Image 3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86000" y="9715500"/>
          <a:ext cx="790575" cy="666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104775</xdr:colOff>
      <xdr:row>34</xdr:row>
      <xdr:rowOff>238125</xdr:rowOff>
    </xdr:from>
    <xdr:to>
      <xdr:col>2</xdr:col>
      <xdr:colOff>647700</xdr:colOff>
      <xdr:row>34</xdr:row>
      <xdr:rowOff>238125</xdr:rowOff>
    </xdr:to>
    <xdr:pic>
      <xdr:nvPicPr>
        <xdr:cNvPr id="52348" name="Image 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625" y="28984575"/>
          <a:ext cx="15525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34</xdr:row>
      <xdr:rowOff>238125</xdr:rowOff>
    </xdr:from>
    <xdr:to>
      <xdr:col>2</xdr:col>
      <xdr:colOff>495300</xdr:colOff>
      <xdr:row>34</xdr:row>
      <xdr:rowOff>238125</xdr:rowOff>
    </xdr:to>
    <xdr:pic>
      <xdr:nvPicPr>
        <xdr:cNvPr id="52349" name="Image 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28984575"/>
          <a:ext cx="15525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114300</xdr:colOff>
      <xdr:row>34</xdr:row>
      <xdr:rowOff>228600</xdr:rowOff>
    </xdr:from>
    <xdr:to>
      <xdr:col>2</xdr:col>
      <xdr:colOff>1143000</xdr:colOff>
      <xdr:row>34</xdr:row>
      <xdr:rowOff>2133600</xdr:rowOff>
    </xdr:to>
    <xdr:pic>
      <xdr:nvPicPr>
        <xdr:cNvPr id="52350" name="Image 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28800" y="28975050"/>
          <a:ext cx="1028700" cy="1905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19050</xdr:colOff>
      <xdr:row>34</xdr:row>
      <xdr:rowOff>238125</xdr:rowOff>
    </xdr:from>
    <xdr:to>
      <xdr:col>2</xdr:col>
      <xdr:colOff>466725</xdr:colOff>
      <xdr:row>34</xdr:row>
      <xdr:rowOff>238125</xdr:rowOff>
    </xdr:to>
    <xdr:pic>
      <xdr:nvPicPr>
        <xdr:cNvPr id="52351" name="Image 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3900" y="28984575"/>
          <a:ext cx="14573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657225</xdr:colOff>
      <xdr:row>34</xdr:row>
      <xdr:rowOff>238125</xdr:rowOff>
    </xdr:from>
    <xdr:to>
      <xdr:col>2</xdr:col>
      <xdr:colOff>400050</xdr:colOff>
      <xdr:row>34</xdr:row>
      <xdr:rowOff>238125</xdr:rowOff>
    </xdr:to>
    <xdr:pic>
      <xdr:nvPicPr>
        <xdr:cNvPr id="52352" name="Image 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28984575"/>
          <a:ext cx="14573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85725</xdr:colOff>
      <xdr:row>34</xdr:row>
      <xdr:rowOff>266700</xdr:rowOff>
    </xdr:from>
    <xdr:to>
      <xdr:col>2</xdr:col>
      <xdr:colOff>533400</xdr:colOff>
      <xdr:row>34</xdr:row>
      <xdr:rowOff>266700</xdr:rowOff>
    </xdr:to>
    <xdr:pic>
      <xdr:nvPicPr>
        <xdr:cNvPr id="52353" name="Image 3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29013150"/>
          <a:ext cx="14573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933450</xdr:colOff>
      <xdr:row>35</xdr:row>
      <xdr:rowOff>28575</xdr:rowOff>
    </xdr:from>
    <xdr:to>
      <xdr:col>2</xdr:col>
      <xdr:colOff>1323975</xdr:colOff>
      <xdr:row>35</xdr:row>
      <xdr:rowOff>2190750</xdr:rowOff>
    </xdr:to>
    <xdr:pic>
      <xdr:nvPicPr>
        <xdr:cNvPr id="52354" name="Image 29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38300" y="30984825"/>
          <a:ext cx="1400175" cy="2162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466725</xdr:colOff>
      <xdr:row>22</xdr:row>
      <xdr:rowOff>171450</xdr:rowOff>
    </xdr:from>
    <xdr:to>
      <xdr:col>2</xdr:col>
      <xdr:colOff>1295400</xdr:colOff>
      <xdr:row>22</xdr:row>
      <xdr:rowOff>771525</xdr:rowOff>
    </xdr:to>
    <xdr:pic>
      <xdr:nvPicPr>
        <xdr:cNvPr id="52355" name="Image 9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81225" y="15525750"/>
          <a:ext cx="828675" cy="600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19050</xdr:colOff>
      <xdr:row>11</xdr:row>
      <xdr:rowOff>28575</xdr:rowOff>
    </xdr:from>
    <xdr:to>
      <xdr:col>3</xdr:col>
      <xdr:colOff>790575</xdr:colOff>
      <xdr:row>12</xdr:row>
      <xdr:rowOff>9525</xdr:rowOff>
    </xdr:to>
    <xdr:pic>
      <xdr:nvPicPr>
        <xdr:cNvPr id="52356" name="Image 45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1825" y="6572250"/>
          <a:ext cx="771525" cy="914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3</xdr:col>
      <xdr:colOff>57150</xdr:colOff>
      <xdr:row>9</xdr:row>
      <xdr:rowOff>38100</xdr:rowOff>
    </xdr:from>
    <xdr:to>
      <xdr:col>3</xdr:col>
      <xdr:colOff>742950</xdr:colOff>
      <xdr:row>9</xdr:row>
      <xdr:rowOff>876300</xdr:rowOff>
    </xdr:to>
    <xdr:pic>
      <xdr:nvPicPr>
        <xdr:cNvPr id="52357" name="Image 46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9925" y="4762500"/>
          <a:ext cx="685800" cy="838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276225</xdr:colOff>
      <xdr:row>36</xdr:row>
      <xdr:rowOff>0</xdr:rowOff>
    </xdr:from>
    <xdr:to>
      <xdr:col>2</xdr:col>
      <xdr:colOff>1390650</xdr:colOff>
      <xdr:row>36</xdr:row>
      <xdr:rowOff>0</xdr:rowOff>
    </xdr:to>
    <xdr:pic>
      <xdr:nvPicPr>
        <xdr:cNvPr id="52358" name="Image 29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6225" y="33204150"/>
          <a:ext cx="282892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180975</xdr:colOff>
      <xdr:row>32</xdr:row>
      <xdr:rowOff>285750</xdr:rowOff>
    </xdr:from>
    <xdr:to>
      <xdr:col>2</xdr:col>
      <xdr:colOff>1181100</xdr:colOff>
      <xdr:row>32</xdr:row>
      <xdr:rowOff>1552575</xdr:rowOff>
    </xdr:to>
    <xdr:grpSp>
      <xdr:nvGrpSpPr>
        <xdr:cNvPr id="52359" name="Groupe 47"/>
        <xdr:cNvGrpSpPr>
          <a:grpSpLocks/>
        </xdr:cNvGrpSpPr>
      </xdr:nvGrpSpPr>
      <xdr:grpSpPr bwMode="auto">
        <a:xfrm>
          <a:off x="180975" y="25469850"/>
          <a:ext cx="2714625" cy="1266825"/>
          <a:chOff x="6147955" y="7273636"/>
          <a:chExt cx="2914840" cy="1442796"/>
        </a:xfrm>
      </xdr:grpSpPr>
      <xdr:pic>
        <xdr:nvPicPr>
          <xdr:cNvPr id="52368" name="Image 48"/>
          <xdr:cNvPicPr>
            <a:picLocks noChangeAspect="1"/>
          </xdr:cNvPicPr>
        </xdr:nvPicPr>
        <xdr:blipFill>
          <a:blip xmlns:r="http://schemas.openxmlformats.org/officeDocument/2006/relationships" r:embed="rId1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47955" y="7273636"/>
            <a:ext cx="1440000" cy="1440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52369" name="Image 49"/>
          <xdr:cNvPicPr>
            <a:picLocks noChangeAspect="1"/>
          </xdr:cNvPicPr>
        </xdr:nvPicPr>
        <xdr:blipFill>
          <a:blip xmlns:r="http://schemas.openxmlformats.org/officeDocument/2006/relationships" r:embed="rId19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2795" y="7276432"/>
            <a:ext cx="1440000" cy="14400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2</xdr:col>
      <xdr:colOff>590550</xdr:colOff>
      <xdr:row>29</xdr:row>
      <xdr:rowOff>38100</xdr:rowOff>
    </xdr:from>
    <xdr:to>
      <xdr:col>2</xdr:col>
      <xdr:colOff>1200150</xdr:colOff>
      <xdr:row>29</xdr:row>
      <xdr:rowOff>1647825</xdr:rowOff>
    </xdr:to>
    <xdr:pic>
      <xdr:nvPicPr>
        <xdr:cNvPr id="52360" name="Image 42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5050" y="22288500"/>
          <a:ext cx="609600" cy="1609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342900</xdr:colOff>
      <xdr:row>33</xdr:row>
      <xdr:rowOff>219075</xdr:rowOff>
    </xdr:from>
    <xdr:to>
      <xdr:col>2</xdr:col>
      <xdr:colOff>1333500</xdr:colOff>
      <xdr:row>33</xdr:row>
      <xdr:rowOff>219075</xdr:rowOff>
    </xdr:to>
    <xdr:pic>
      <xdr:nvPicPr>
        <xdr:cNvPr id="52361" name="Image 1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57400" y="27117675"/>
          <a:ext cx="99060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314325</xdr:colOff>
      <xdr:row>33</xdr:row>
      <xdr:rowOff>38100</xdr:rowOff>
    </xdr:from>
    <xdr:to>
      <xdr:col>2</xdr:col>
      <xdr:colOff>1304925</xdr:colOff>
      <xdr:row>33</xdr:row>
      <xdr:rowOff>1790700</xdr:rowOff>
    </xdr:to>
    <xdr:pic>
      <xdr:nvPicPr>
        <xdr:cNvPr id="52362" name="Image 1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8825" y="26936700"/>
          <a:ext cx="990600" cy="1752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438150</xdr:colOff>
      <xdr:row>36</xdr:row>
      <xdr:rowOff>47625</xdr:rowOff>
    </xdr:from>
    <xdr:to>
      <xdr:col>2</xdr:col>
      <xdr:colOff>1371600</xdr:colOff>
      <xdr:row>36</xdr:row>
      <xdr:rowOff>1924050</xdr:rowOff>
    </xdr:to>
    <xdr:pic>
      <xdr:nvPicPr>
        <xdr:cNvPr id="52363" name="Image 80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2650" y="33251775"/>
          <a:ext cx="933450" cy="18764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123825</xdr:colOff>
      <xdr:row>12</xdr:row>
      <xdr:rowOff>276225</xdr:rowOff>
    </xdr:from>
    <xdr:to>
      <xdr:col>2</xdr:col>
      <xdr:colOff>1333500</xdr:colOff>
      <xdr:row>12</xdr:row>
      <xdr:rowOff>781050</xdr:rowOff>
    </xdr:to>
    <xdr:pic>
      <xdr:nvPicPr>
        <xdr:cNvPr id="52364" name="Image 34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7753350"/>
          <a:ext cx="2219325" cy="5048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742950</xdr:colOff>
      <xdr:row>16</xdr:row>
      <xdr:rowOff>66675</xdr:rowOff>
    </xdr:from>
    <xdr:to>
      <xdr:col>2</xdr:col>
      <xdr:colOff>1162050</xdr:colOff>
      <xdr:row>16</xdr:row>
      <xdr:rowOff>619125</xdr:rowOff>
    </xdr:to>
    <xdr:pic>
      <xdr:nvPicPr>
        <xdr:cNvPr id="52365" name="Image 4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57450" y="11268075"/>
          <a:ext cx="41910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2</xdr:col>
      <xdr:colOff>514350</xdr:colOff>
      <xdr:row>18</xdr:row>
      <xdr:rowOff>247650</xdr:rowOff>
    </xdr:from>
    <xdr:to>
      <xdr:col>2</xdr:col>
      <xdr:colOff>1238250</xdr:colOff>
      <xdr:row>18</xdr:row>
      <xdr:rowOff>657225</xdr:rowOff>
    </xdr:to>
    <xdr:pic>
      <xdr:nvPicPr>
        <xdr:cNvPr id="52366" name="Image 36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28850" y="12973050"/>
          <a:ext cx="7239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2</xdr:col>
      <xdr:colOff>790575</xdr:colOff>
      <xdr:row>17</xdr:row>
      <xdr:rowOff>38100</xdr:rowOff>
    </xdr:from>
    <xdr:to>
      <xdr:col>2</xdr:col>
      <xdr:colOff>1209675</xdr:colOff>
      <xdr:row>17</xdr:row>
      <xdr:rowOff>676275</xdr:rowOff>
    </xdr:to>
    <xdr:pic>
      <xdr:nvPicPr>
        <xdr:cNvPr id="52367" name="Image 2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05075" y="12001500"/>
          <a:ext cx="419100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5</xdr:row>
      <xdr:rowOff>276225</xdr:rowOff>
    </xdr:from>
    <xdr:to>
      <xdr:col>2</xdr:col>
      <xdr:colOff>647700</xdr:colOff>
      <xdr:row>5</xdr:row>
      <xdr:rowOff>276225</xdr:rowOff>
    </xdr:to>
    <xdr:pic>
      <xdr:nvPicPr>
        <xdr:cNvPr id="47302" name="Image 1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8675" y="1838325"/>
          <a:ext cx="1809750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104775</xdr:colOff>
      <xdr:row>0</xdr:row>
      <xdr:rowOff>76200</xdr:rowOff>
    </xdr:from>
    <xdr:to>
      <xdr:col>1</xdr:col>
      <xdr:colOff>571500</xdr:colOff>
      <xdr:row>0</xdr:row>
      <xdr:rowOff>476250</xdr:rowOff>
    </xdr:to>
    <xdr:pic>
      <xdr:nvPicPr>
        <xdr:cNvPr id="47303" name="Image 24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775" y="76200"/>
          <a:ext cx="1162050" cy="400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133350</xdr:colOff>
      <xdr:row>5</xdr:row>
      <xdr:rowOff>466725</xdr:rowOff>
    </xdr:from>
    <xdr:to>
      <xdr:col>4</xdr:col>
      <xdr:colOff>447675</xdr:colOff>
      <xdr:row>5</xdr:row>
      <xdr:rowOff>1676400</xdr:rowOff>
    </xdr:to>
    <xdr:pic>
      <xdr:nvPicPr>
        <xdr:cNvPr id="47304" name="Image 1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350" y="2028825"/>
          <a:ext cx="3962400" cy="12096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9</xdr:col>
      <xdr:colOff>600075</xdr:colOff>
      <xdr:row>6</xdr:row>
      <xdr:rowOff>38100</xdr:rowOff>
    </xdr:from>
    <xdr:to>
      <xdr:col>11</xdr:col>
      <xdr:colOff>1419225</xdr:colOff>
      <xdr:row>6</xdr:row>
      <xdr:rowOff>2162175</xdr:rowOff>
    </xdr:to>
    <xdr:pic>
      <xdr:nvPicPr>
        <xdr:cNvPr id="47305" name="Image 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58350" y="4057650"/>
          <a:ext cx="3000375" cy="2124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1104900</xdr:colOff>
      <xdr:row>6</xdr:row>
      <xdr:rowOff>561975</xdr:rowOff>
    </xdr:from>
    <xdr:to>
      <xdr:col>4</xdr:col>
      <xdr:colOff>628650</xdr:colOff>
      <xdr:row>6</xdr:row>
      <xdr:rowOff>2047875</xdr:rowOff>
    </xdr:to>
    <xdr:pic>
      <xdr:nvPicPr>
        <xdr:cNvPr id="47306" name="Image 2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0225" y="4581525"/>
          <a:ext cx="2476500" cy="14859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819150</xdr:colOff>
      <xdr:row>7</xdr:row>
      <xdr:rowOff>304800</xdr:rowOff>
    </xdr:from>
    <xdr:to>
      <xdr:col>4</xdr:col>
      <xdr:colOff>171450</xdr:colOff>
      <xdr:row>7</xdr:row>
      <xdr:rowOff>1381125</xdr:rowOff>
    </xdr:to>
    <xdr:pic>
      <xdr:nvPicPr>
        <xdr:cNvPr id="47307" name="Image 3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14475" y="6505575"/>
          <a:ext cx="2305050" cy="1076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1028700</xdr:colOff>
      <xdr:row>8</xdr:row>
      <xdr:rowOff>0</xdr:rowOff>
    </xdr:from>
    <xdr:to>
      <xdr:col>11</xdr:col>
      <xdr:colOff>1438275</xdr:colOff>
      <xdr:row>8</xdr:row>
      <xdr:rowOff>0</xdr:rowOff>
    </xdr:to>
    <xdr:pic>
      <xdr:nvPicPr>
        <xdr:cNvPr id="47308" name="Image 2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10900" y="7743825"/>
          <a:ext cx="1666875" cy="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7</xdr:col>
      <xdr:colOff>58615</xdr:colOff>
      <xdr:row>7</xdr:row>
      <xdr:rowOff>762000</xdr:rowOff>
    </xdr:from>
    <xdr:to>
      <xdr:col>11</xdr:col>
      <xdr:colOff>35169</xdr:colOff>
      <xdr:row>7</xdr:row>
      <xdr:rowOff>1450729</xdr:rowOff>
    </xdr:to>
    <xdr:sp macro="" textlink="">
      <xdr:nvSpPr>
        <xdr:cNvPr id="9" name="文字方塊 8"/>
        <xdr:cNvSpPr txBox="1"/>
      </xdr:nvSpPr>
      <xdr:spPr>
        <a:xfrm>
          <a:off x="6227884" y="6564923"/>
          <a:ext cx="5032131" cy="6887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/>
          <a:r>
            <a:rPr lang="zh-TW" altLang="en-US" sz="2800" b="1">
              <a:solidFill>
                <a:schemeClr val="dk1"/>
              </a:solidFill>
              <a:latin typeface="+mn-lt"/>
              <a:ea typeface="+mn-ea"/>
              <a:cs typeface="+mn-cs"/>
            </a:rPr>
            <a:t>穿者左後脇邊下襬上</a:t>
          </a:r>
          <a:r>
            <a:rPr lang="en-US" altLang="zh-TW" sz="2800" b="1">
              <a:solidFill>
                <a:schemeClr val="dk1"/>
              </a:solidFill>
              <a:latin typeface="+mn-lt"/>
              <a:ea typeface="+mn-ea"/>
              <a:cs typeface="+mn-cs"/>
            </a:rPr>
            <a:t>7cm</a:t>
          </a:r>
          <a:r>
            <a:rPr lang="zh-TW" altLang="en-US" sz="2800" b="1">
              <a:solidFill>
                <a:schemeClr val="dk1"/>
              </a:solidFill>
              <a:latin typeface="+mn-lt"/>
              <a:ea typeface="+mn-ea"/>
              <a:cs typeface="+mn-cs"/>
            </a:rPr>
            <a:t>。</a:t>
          </a:r>
          <a:endParaRPr lang="en-US" altLang="zh-TW" sz="2800" b="1">
            <a:solidFill>
              <a:schemeClr val="dk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688730</xdr:colOff>
      <xdr:row>6</xdr:row>
      <xdr:rowOff>1318846</xdr:rowOff>
    </xdr:from>
    <xdr:to>
      <xdr:col>9</xdr:col>
      <xdr:colOff>728295</xdr:colOff>
      <xdr:row>6</xdr:row>
      <xdr:rowOff>2080846</xdr:rowOff>
    </xdr:to>
    <xdr:sp macro="" textlink="">
      <xdr:nvSpPr>
        <xdr:cNvPr id="10" name="文字方塊 9"/>
        <xdr:cNvSpPr txBox="1"/>
      </xdr:nvSpPr>
      <xdr:spPr>
        <a:xfrm>
          <a:off x="6169268" y="4938346"/>
          <a:ext cx="3600450" cy="76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穿者左袖肩點下</a:t>
          </a:r>
          <a:r>
            <a:rPr lang="en-US" altLang="zh-TW" sz="2800" b="1"/>
            <a:t>8cm</a:t>
          </a:r>
        </a:p>
      </xdr:txBody>
    </xdr:sp>
    <xdr:clientData/>
  </xdr:twoCellAnchor>
  <xdr:twoCellAnchor>
    <xdr:from>
      <xdr:col>3</xdr:col>
      <xdr:colOff>454268</xdr:colOff>
      <xdr:row>6</xdr:row>
      <xdr:rowOff>1318844</xdr:rowOff>
    </xdr:from>
    <xdr:to>
      <xdr:col>6</xdr:col>
      <xdr:colOff>427888</xdr:colOff>
      <xdr:row>6</xdr:row>
      <xdr:rowOff>1947494</xdr:rowOff>
    </xdr:to>
    <xdr:sp macro="" textlink="">
      <xdr:nvSpPr>
        <xdr:cNvPr id="11" name="文字方塊 10"/>
        <xdr:cNvSpPr txBox="1"/>
      </xdr:nvSpPr>
      <xdr:spPr>
        <a:xfrm>
          <a:off x="3121268" y="4938344"/>
          <a:ext cx="2787158" cy="6286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楓葉繡花</a:t>
          </a:r>
          <a:r>
            <a:rPr lang="en-US" altLang="zh-TW" sz="2800" b="1"/>
            <a:t>2cm</a:t>
          </a:r>
          <a:endParaRPr lang="zh-TW" altLang="en-US" sz="2800" b="1"/>
        </a:p>
      </xdr:txBody>
    </xdr:sp>
    <xdr:clientData/>
  </xdr:twoCellAnchor>
  <xdr:twoCellAnchor>
    <xdr:from>
      <xdr:col>1</xdr:col>
      <xdr:colOff>468922</xdr:colOff>
      <xdr:row>5</xdr:row>
      <xdr:rowOff>1743807</xdr:rowOff>
    </xdr:from>
    <xdr:to>
      <xdr:col>6</xdr:col>
      <xdr:colOff>611065</xdr:colOff>
      <xdr:row>6</xdr:row>
      <xdr:rowOff>3663</xdr:rowOff>
    </xdr:to>
    <xdr:sp macro="" textlink="">
      <xdr:nvSpPr>
        <xdr:cNvPr id="12" name="文字方塊 11"/>
        <xdr:cNvSpPr txBox="1"/>
      </xdr:nvSpPr>
      <xdr:spPr>
        <a:xfrm>
          <a:off x="1157653" y="3311769"/>
          <a:ext cx="4933950" cy="72170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zh-TW" sz="2800" b="1"/>
            <a:t>LAFUMA+</a:t>
          </a:r>
          <a:r>
            <a:rPr lang="zh-TW" altLang="en-US" sz="2800" b="1"/>
            <a:t>楓葉繡花</a:t>
          </a:r>
          <a:r>
            <a:rPr lang="en-US" altLang="zh-TW" sz="2800" b="1"/>
            <a:t>7.2cm</a:t>
          </a:r>
          <a:endParaRPr lang="zh-TW" altLang="en-US" sz="2800" b="1"/>
        </a:p>
      </xdr:txBody>
    </xdr:sp>
    <xdr:clientData/>
  </xdr:twoCellAnchor>
  <xdr:twoCellAnchor>
    <xdr:from>
      <xdr:col>7</xdr:col>
      <xdr:colOff>87923</xdr:colOff>
      <xdr:row>5</xdr:row>
      <xdr:rowOff>1011116</xdr:rowOff>
    </xdr:from>
    <xdr:to>
      <xdr:col>10</xdr:col>
      <xdr:colOff>871904</xdr:colOff>
      <xdr:row>5</xdr:row>
      <xdr:rowOff>2266202</xdr:rowOff>
    </xdr:to>
    <xdr:sp macro="" textlink="">
      <xdr:nvSpPr>
        <xdr:cNvPr id="13" name="文字方塊 12"/>
        <xdr:cNvSpPr txBox="1"/>
      </xdr:nvSpPr>
      <xdr:spPr>
        <a:xfrm>
          <a:off x="6257192" y="2579078"/>
          <a:ext cx="4579327" cy="12550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zh-TW" altLang="en-US" sz="2800" b="1"/>
            <a:t>穿者前胸剪接下</a:t>
          </a:r>
          <a:r>
            <a:rPr lang="en-US" altLang="zh-TW" sz="2800" b="1"/>
            <a:t>1.5cm</a:t>
          </a:r>
        </a:p>
        <a:p>
          <a:r>
            <a:rPr lang="zh-TW" altLang="en-US" sz="2800" b="1"/>
            <a:t>距門襟拉鍊</a:t>
          </a:r>
          <a:r>
            <a:rPr lang="en-US" altLang="zh-TW" sz="2800" b="1"/>
            <a:t>1.5cm</a:t>
          </a:r>
          <a:endParaRPr lang="zh-TW" altLang="en-US" sz="2800" b="1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0</xdr:row>
      <xdr:rowOff>85725</xdr:rowOff>
    </xdr:from>
    <xdr:to>
      <xdr:col>2</xdr:col>
      <xdr:colOff>28575</xdr:colOff>
      <xdr:row>0</xdr:row>
      <xdr:rowOff>495300</xdr:rowOff>
    </xdr:to>
    <xdr:pic>
      <xdr:nvPicPr>
        <xdr:cNvPr id="16750" name="Image 26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85725"/>
          <a:ext cx="12573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</xdr:row>
      <xdr:rowOff>123825</xdr:rowOff>
    </xdr:from>
    <xdr:to>
      <xdr:col>9</xdr:col>
      <xdr:colOff>676275</xdr:colOff>
      <xdr:row>43</xdr:row>
      <xdr:rowOff>657225</xdr:rowOff>
    </xdr:to>
    <xdr:pic>
      <xdr:nvPicPr>
        <xdr:cNvPr id="39332" name="Imag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71675"/>
          <a:ext cx="9144000" cy="594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114300</xdr:colOff>
      <xdr:row>0</xdr:row>
      <xdr:rowOff>76200</xdr:rowOff>
    </xdr:from>
    <xdr:to>
      <xdr:col>1</xdr:col>
      <xdr:colOff>657225</xdr:colOff>
      <xdr:row>0</xdr:row>
      <xdr:rowOff>485775</xdr:rowOff>
    </xdr:to>
    <xdr:pic>
      <xdr:nvPicPr>
        <xdr:cNvPr id="39333" name="Imag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6200"/>
          <a:ext cx="11430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6</xdr:col>
      <xdr:colOff>1238250</xdr:colOff>
      <xdr:row>3</xdr:row>
      <xdr:rowOff>57150</xdr:rowOff>
    </xdr:from>
    <xdr:to>
      <xdr:col>12</xdr:col>
      <xdr:colOff>1514475</xdr:colOff>
      <xdr:row>16</xdr:row>
      <xdr:rowOff>123825</xdr:rowOff>
    </xdr:to>
    <xdr:pic>
      <xdr:nvPicPr>
        <xdr:cNvPr id="39334" name="Imag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57975" y="1066800"/>
          <a:ext cx="5553075" cy="2324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76200</xdr:rowOff>
    </xdr:from>
    <xdr:to>
      <xdr:col>1</xdr:col>
      <xdr:colOff>657225</xdr:colOff>
      <xdr:row>0</xdr:row>
      <xdr:rowOff>485775</xdr:rowOff>
    </xdr:to>
    <xdr:pic>
      <xdr:nvPicPr>
        <xdr:cNvPr id="37309" name="Image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76200"/>
          <a:ext cx="11430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85725</xdr:colOff>
      <xdr:row>3</xdr:row>
      <xdr:rowOff>123825</xdr:rowOff>
    </xdr:from>
    <xdr:to>
      <xdr:col>7</xdr:col>
      <xdr:colOff>533400</xdr:colOff>
      <xdr:row>37</xdr:row>
      <xdr:rowOff>123825</xdr:rowOff>
    </xdr:to>
    <xdr:pic>
      <xdr:nvPicPr>
        <xdr:cNvPr id="37310" name="Imag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1133475"/>
          <a:ext cx="7572375" cy="53911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47"/>
  <sheetViews>
    <sheetView showGridLines="0" view="pageBreakPreview" topLeftCell="A4" zoomScale="70" zoomScaleNormal="100" zoomScaleSheetLayoutView="70" workbookViewId="0">
      <selection activeCell="L25" sqref="L25"/>
    </sheetView>
  </sheetViews>
  <sheetFormatPr defaultColWidth="12" defaultRowHeight="11.25"/>
  <cols>
    <col min="1" max="1" width="10.1640625" customWidth="1"/>
    <col min="2" max="2" width="17.33203125" bestFit="1" customWidth="1"/>
    <col min="3" max="3" width="12" customWidth="1"/>
    <col min="4" max="4" width="20.83203125" customWidth="1"/>
    <col min="5" max="5" width="21.33203125" customWidth="1"/>
    <col min="6" max="6" width="16.1640625" customWidth="1"/>
    <col min="7" max="8" width="12" customWidth="1"/>
    <col min="9" max="9" width="13.83203125" customWidth="1"/>
    <col min="10" max="10" width="12" customWidth="1"/>
    <col min="11" max="11" width="13" customWidth="1"/>
    <col min="12" max="12" width="15.83203125" customWidth="1"/>
  </cols>
  <sheetData>
    <row r="1" spans="1:12" s="1" customFormat="1" ht="45" customHeight="1" thickBot="1">
      <c r="A1" s="31"/>
      <c r="B1" s="32"/>
      <c r="C1" s="32"/>
      <c r="D1" s="32"/>
      <c r="E1" s="41" t="s">
        <v>0</v>
      </c>
      <c r="F1" s="32"/>
      <c r="G1" s="32"/>
      <c r="H1" s="32"/>
      <c r="I1" s="32"/>
      <c r="J1" s="456" t="s">
        <v>170</v>
      </c>
      <c r="K1" s="456"/>
      <c r="L1" s="457"/>
    </row>
    <row r="2" spans="1:12" s="3" customFormat="1" ht="18.75" customHeight="1">
      <c r="A2" s="132" t="s">
        <v>168</v>
      </c>
      <c r="B2" s="133"/>
      <c r="C2" s="458" t="s">
        <v>173</v>
      </c>
      <c r="D2" s="458"/>
      <c r="E2" s="458"/>
      <c r="F2" s="458"/>
      <c r="G2" s="458"/>
      <c r="H2" s="458"/>
      <c r="I2" s="458"/>
      <c r="J2" s="51" t="s">
        <v>2</v>
      </c>
      <c r="K2" s="52" t="s">
        <v>247</v>
      </c>
      <c r="L2" s="53"/>
    </row>
    <row r="3" spans="1:12" s="2" customFormat="1" ht="16.5">
      <c r="A3" s="197" t="s">
        <v>1</v>
      </c>
      <c r="B3" s="198">
        <f ca="1">+ TODAY()</f>
        <v>43833</v>
      </c>
      <c r="C3" s="194"/>
      <c r="D3" s="194"/>
      <c r="E3" s="463" t="s">
        <v>67</v>
      </c>
      <c r="F3" s="463"/>
      <c r="G3" s="200" t="s">
        <v>59</v>
      </c>
      <c r="H3" s="166"/>
      <c r="I3" s="194"/>
      <c r="J3" s="195" t="s">
        <v>66</v>
      </c>
      <c r="K3" s="196" t="s">
        <v>138</v>
      </c>
      <c r="L3" s="196"/>
    </row>
    <row r="4" spans="1:12" s="1" customFormat="1" ht="16.5" customHeight="1">
      <c r="A4" s="201" t="s">
        <v>154</v>
      </c>
      <c r="B4" s="202"/>
      <c r="C4" s="202"/>
      <c r="D4" s="202"/>
      <c r="E4" s="202"/>
      <c r="F4" s="203"/>
      <c r="G4" s="203"/>
      <c r="H4" s="202"/>
      <c r="I4" s="464"/>
      <c r="J4" s="464"/>
      <c r="K4" s="464"/>
      <c r="L4" s="465"/>
    </row>
    <row r="5" spans="1:12" s="1" customFormat="1" ht="17.25" customHeight="1">
      <c r="A5" s="459"/>
      <c r="B5" s="460"/>
      <c r="C5" s="460"/>
      <c r="D5" s="460"/>
      <c r="E5" s="460"/>
      <c r="F5" s="424" t="s">
        <v>232</v>
      </c>
      <c r="G5" s="393"/>
      <c r="H5" s="394"/>
      <c r="I5" s="461"/>
      <c r="J5" s="461"/>
      <c r="K5" s="461"/>
      <c r="L5" s="462"/>
    </row>
    <row r="6" spans="1:12" s="1" customFormat="1">
      <c r="A6" s="37"/>
      <c r="B6" s="38"/>
      <c r="C6" s="38"/>
      <c r="D6" s="38"/>
      <c r="E6" s="38"/>
      <c r="F6" s="38"/>
      <c r="G6" s="38"/>
      <c r="H6" s="38"/>
      <c r="I6" s="38"/>
      <c r="J6" s="38"/>
      <c r="K6" s="38"/>
      <c r="L6" s="44"/>
    </row>
    <row r="7" spans="1:12" s="1" customFormat="1">
      <c r="A7" s="37"/>
      <c r="B7" s="38"/>
      <c r="C7" s="38"/>
      <c r="D7" s="38"/>
      <c r="E7" s="38"/>
      <c r="F7" s="38"/>
      <c r="G7" s="38"/>
      <c r="H7" s="38"/>
      <c r="I7" s="38"/>
      <c r="J7" s="38"/>
      <c r="K7" s="38"/>
      <c r="L7" s="44"/>
    </row>
    <row r="8" spans="1:12" s="1" customFormat="1">
      <c r="A8" s="37"/>
      <c r="B8" s="38"/>
      <c r="C8" s="38"/>
      <c r="D8" s="38"/>
      <c r="E8" s="38"/>
      <c r="F8" s="38"/>
      <c r="G8" s="38"/>
      <c r="H8" s="38"/>
      <c r="I8" s="38"/>
      <c r="J8" s="38"/>
      <c r="K8" s="38"/>
      <c r="L8" s="44"/>
    </row>
    <row r="9" spans="1:12" s="1" customFormat="1">
      <c r="A9" s="37"/>
      <c r="B9" s="38"/>
      <c r="C9" s="38"/>
      <c r="D9" s="38"/>
      <c r="E9" s="38"/>
      <c r="F9" s="38"/>
      <c r="G9" s="38"/>
      <c r="H9" s="38"/>
      <c r="I9" s="38"/>
      <c r="J9" s="38"/>
      <c r="K9" s="38"/>
      <c r="L9" s="44"/>
    </row>
    <row r="10" spans="1:12" s="1" customFormat="1">
      <c r="A10" s="37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44"/>
    </row>
    <row r="11" spans="1:12" s="1" customFormat="1">
      <c r="A11" s="37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44"/>
    </row>
    <row r="12" spans="1:12" s="1" customFormat="1">
      <c r="A12" s="37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44"/>
    </row>
    <row r="13" spans="1:12" s="1" customFormat="1">
      <c r="A13" s="37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44"/>
    </row>
    <row r="14" spans="1:12" s="1" customFormat="1">
      <c r="A14" s="37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44"/>
    </row>
    <row r="15" spans="1:12" s="1" customFormat="1">
      <c r="A15" s="37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44"/>
    </row>
    <row r="16" spans="1:12" s="1" customFormat="1">
      <c r="A16" s="37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44"/>
    </row>
    <row r="17" spans="1:12" s="1" customFormat="1">
      <c r="A17" s="37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44"/>
    </row>
    <row r="18" spans="1:12" s="1" customFormat="1">
      <c r="A18" s="37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44"/>
    </row>
    <row r="19" spans="1:12" s="1" customFormat="1">
      <c r="A19" s="37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44"/>
    </row>
    <row r="20" spans="1:12" s="1" customFormat="1">
      <c r="A20" s="37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44"/>
    </row>
    <row r="21" spans="1:12" s="1" customFormat="1">
      <c r="A21" s="37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44"/>
    </row>
    <row r="22" spans="1:12" s="1" customFormat="1">
      <c r="A22" s="37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44"/>
    </row>
    <row r="23" spans="1:12" s="1" customFormat="1">
      <c r="A23" s="37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44"/>
    </row>
    <row r="24" spans="1:12" s="1" customFormat="1">
      <c r="A24" s="37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44"/>
    </row>
    <row r="25" spans="1:12" s="1" customFormat="1">
      <c r="A25" s="37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44"/>
    </row>
    <row r="26" spans="1:12" s="1" customFormat="1">
      <c r="A26" s="37"/>
      <c r="B26" s="38"/>
      <c r="C26" s="38"/>
      <c r="D26" s="38"/>
      <c r="E26" s="38"/>
      <c r="F26" s="38"/>
      <c r="G26" s="38"/>
      <c r="H26" s="38"/>
      <c r="I26" s="38"/>
      <c r="J26" s="38" t="s">
        <v>42</v>
      </c>
      <c r="K26" s="38"/>
      <c r="L26" s="44"/>
    </row>
    <row r="27" spans="1:12" s="1" customFormat="1">
      <c r="A27" s="37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44"/>
    </row>
    <row r="28" spans="1:12" s="1" customFormat="1">
      <c r="A28" s="37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44"/>
    </row>
    <row r="29" spans="1:12" s="1" customFormat="1">
      <c r="A29" s="37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44"/>
    </row>
    <row r="30" spans="1:12" s="1" customFormat="1">
      <c r="A30" s="37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44"/>
    </row>
    <row r="31" spans="1:12" s="1" customFormat="1" ht="25.5">
      <c r="A31" s="453" t="s">
        <v>286</v>
      </c>
      <c r="B31" s="38"/>
      <c r="C31" s="38"/>
      <c r="D31" s="38" t="s">
        <v>42</v>
      </c>
      <c r="E31" s="38"/>
      <c r="F31" s="38"/>
      <c r="G31" s="38"/>
      <c r="H31" s="38"/>
      <c r="I31" s="38"/>
      <c r="J31" s="38"/>
      <c r="K31" s="38"/>
      <c r="L31" s="44"/>
    </row>
    <row r="32" spans="1:12" s="1" customFormat="1" ht="25.5">
      <c r="A32" s="454" t="s">
        <v>287</v>
      </c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44"/>
    </row>
    <row r="33" spans="1:12" s="1" customFormat="1" hidden="1">
      <c r="A33" s="37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44"/>
    </row>
    <row r="34" spans="1:12" s="1" customFormat="1" hidden="1">
      <c r="A34" s="37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44"/>
    </row>
    <row r="35" spans="1:12" s="1" customFormat="1" hidden="1">
      <c r="A35" s="4"/>
      <c r="B35" s="5"/>
      <c r="C35" s="5"/>
      <c r="D35" s="5"/>
      <c r="E35" s="5"/>
      <c r="F35" s="5"/>
      <c r="G35" s="5"/>
      <c r="H35" s="5"/>
      <c r="I35" s="5"/>
      <c r="J35" s="5"/>
      <c r="K35" s="5"/>
      <c r="L35" s="6"/>
    </row>
    <row r="36" spans="1:12" hidden="1">
      <c r="A36" s="97"/>
      <c r="B36" s="19"/>
      <c r="C36" s="19"/>
      <c r="D36" s="19"/>
      <c r="E36" s="19"/>
      <c r="F36" s="19"/>
      <c r="G36" s="19"/>
      <c r="H36" s="19"/>
      <c r="I36" s="19"/>
      <c r="J36" s="19"/>
      <c r="K36" s="19"/>
      <c r="L36" s="98"/>
    </row>
    <row r="37" spans="1:12" hidden="1">
      <c r="A37" s="97"/>
      <c r="B37" s="19"/>
      <c r="C37" s="19"/>
      <c r="D37" s="19"/>
      <c r="E37" s="19"/>
      <c r="F37" s="19"/>
      <c r="G37" s="19"/>
      <c r="H37" s="19"/>
      <c r="I37" s="19"/>
      <c r="J37" s="19"/>
      <c r="K37" s="19"/>
      <c r="L37" s="98"/>
    </row>
    <row r="38" spans="1:12" hidden="1">
      <c r="A38" s="97"/>
      <c r="B38" s="19"/>
      <c r="C38" s="19"/>
      <c r="D38" s="19"/>
      <c r="E38" s="19"/>
      <c r="F38" s="19"/>
      <c r="G38" s="19"/>
      <c r="H38" s="19"/>
      <c r="I38" s="19"/>
      <c r="J38" s="19"/>
      <c r="K38" s="19"/>
      <c r="L38" s="98"/>
    </row>
    <row r="39" spans="1:12" ht="48.75" hidden="1" customHeight="1" thickBot="1">
      <c r="A39" s="99"/>
      <c r="B39" s="100"/>
      <c r="C39" s="100"/>
      <c r="D39" s="100"/>
      <c r="E39" s="100"/>
      <c r="F39" s="100"/>
      <c r="G39" s="100"/>
      <c r="H39" s="100"/>
      <c r="I39" s="100"/>
      <c r="J39" s="100"/>
      <c r="K39" s="100"/>
      <c r="L39" s="101"/>
    </row>
    <row r="40" spans="1:12">
      <c r="A40" s="97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98"/>
    </row>
    <row r="41" spans="1:12">
      <c r="A41" s="97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98"/>
    </row>
    <row r="42" spans="1:12">
      <c r="A42" s="97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98"/>
    </row>
    <row r="43" spans="1:12">
      <c r="A43" s="97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98"/>
    </row>
    <row r="44" spans="1:12">
      <c r="A44" s="97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98"/>
    </row>
    <row r="45" spans="1:12">
      <c r="A45" s="97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98"/>
    </row>
    <row r="46" spans="1:12" ht="15.75" customHeight="1">
      <c r="A46" s="97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98"/>
    </row>
    <row r="47" spans="1:12" ht="17.25" customHeight="1" thickBot="1">
      <c r="A47" s="99"/>
      <c r="B47" s="100"/>
      <c r="C47" s="100"/>
      <c r="D47" s="100"/>
      <c r="E47" s="100"/>
      <c r="F47" s="100"/>
      <c r="G47" s="100"/>
      <c r="H47" s="100"/>
      <c r="I47" s="100"/>
      <c r="J47" s="100"/>
      <c r="K47" s="100"/>
      <c r="L47" s="101"/>
    </row>
  </sheetData>
  <mergeCells count="6">
    <mergeCell ref="J1:L1"/>
    <mergeCell ref="C2:I2"/>
    <mergeCell ref="A5:E5"/>
    <mergeCell ref="I5:L5"/>
    <mergeCell ref="E3:F3"/>
    <mergeCell ref="I4:L4"/>
  </mergeCells>
  <phoneticPr fontId="31" type="noConversion"/>
  <printOptions horizontalCentered="1"/>
  <pageMargins left="0.39370078740157483" right="0.39370078740157483" top="0.39370078740157483" bottom="0.27559055118110237" header="0.39370078740157483" footer="0.19685039370078741"/>
  <pageSetup paperSize="9" scale="95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113"/>
  <sheetViews>
    <sheetView showGridLines="0" view="pageBreakPreview" topLeftCell="D24" zoomScale="70" zoomScaleNormal="60" zoomScaleSheetLayoutView="70" zoomScalePageLayoutView="50" workbookViewId="0">
      <selection activeCell="F67" sqref="F67"/>
    </sheetView>
  </sheetViews>
  <sheetFormatPr defaultColWidth="12" defaultRowHeight="11.25"/>
  <cols>
    <col min="1" max="1" width="9" customWidth="1"/>
    <col min="2" max="2" width="14.6640625" customWidth="1"/>
    <col min="3" max="3" width="16.83203125" customWidth="1"/>
    <col min="4" max="4" width="14.33203125" customWidth="1"/>
    <col min="5" max="5" width="19.83203125" customWidth="1"/>
    <col min="6" max="6" width="48.5" customWidth="1"/>
    <col min="7" max="7" width="18.83203125" customWidth="1"/>
    <col min="8" max="8" width="15.33203125" customWidth="1"/>
    <col min="9" max="9" width="17.6640625" customWidth="1"/>
    <col min="10" max="12" width="15.33203125" customWidth="1"/>
    <col min="13" max="13" width="16.6640625" customWidth="1"/>
    <col min="14" max="16" width="15.33203125" customWidth="1"/>
    <col min="17" max="17" width="8.83203125" customWidth="1"/>
    <col min="18" max="18" width="12.6640625" customWidth="1"/>
  </cols>
  <sheetData>
    <row r="1" spans="1:31" s="1" customFormat="1" ht="42" customHeight="1">
      <c r="A1" s="54"/>
      <c r="B1" s="55"/>
      <c r="C1" s="55"/>
      <c r="D1" s="466" t="s">
        <v>13</v>
      </c>
      <c r="E1" s="466"/>
      <c r="F1" s="466"/>
      <c r="G1" s="466"/>
      <c r="H1" s="466"/>
      <c r="I1" s="466"/>
      <c r="J1" s="466"/>
      <c r="K1" s="466"/>
      <c r="L1" s="466"/>
      <c r="M1" s="466"/>
      <c r="N1" s="56" t="str">
        <f>'TECHNICAL SHEET GARMENT'!J1</f>
        <v>WINTER 2018/19</v>
      </c>
      <c r="O1" s="55"/>
      <c r="P1" s="55"/>
      <c r="Q1" s="57"/>
      <c r="R1" s="5"/>
    </row>
    <row r="2" spans="1:31" s="3" customFormat="1" ht="19.5">
      <c r="A2" s="63"/>
      <c r="B2" s="59" t="str">
        <f>'TECHNICAL SHEET GARMENT'!A2</f>
        <v>LFV11442</v>
      </c>
      <c r="C2" s="58"/>
      <c r="D2" s="58"/>
      <c r="E2" s="102" t="str">
        <f>'TECHNICAL SHEET GARMENT'!C2</f>
        <v>ULSTER ZIP-IN JKT</v>
      </c>
      <c r="F2" s="58"/>
      <c r="G2" s="58"/>
      <c r="H2" s="58"/>
      <c r="I2" s="58"/>
      <c r="J2" s="58"/>
      <c r="K2" s="58"/>
      <c r="L2" s="58"/>
      <c r="M2" s="58"/>
      <c r="N2" s="58" t="s">
        <v>2</v>
      </c>
      <c r="O2" s="59" t="str">
        <f>'TECHNICAL SHEET GARMENT'!K2</f>
        <v>V1</v>
      </c>
      <c r="P2" s="58"/>
      <c r="Q2" s="60"/>
      <c r="R2" s="7"/>
    </row>
    <row r="3" spans="1:31" s="2" customFormat="1" ht="17.25" thickBot="1">
      <c r="A3" s="65"/>
      <c r="B3" s="127" t="s">
        <v>1</v>
      </c>
      <c r="C3" s="61">
        <f ca="1">'TECHNICAL SHEET GARMENT'!B3</f>
        <v>43833</v>
      </c>
      <c r="D3" s="62"/>
      <c r="E3" s="62"/>
      <c r="F3" s="269" t="s">
        <v>67</v>
      </c>
      <c r="G3" s="187" t="str">
        <f>('TECHNICAL SHEET GARMENT'!G3)</f>
        <v>Marjorie</v>
      </c>
      <c r="H3" s="62"/>
      <c r="I3" s="62"/>
      <c r="J3" s="62"/>
      <c r="K3" s="66"/>
      <c r="L3" s="62"/>
      <c r="M3" s="62"/>
      <c r="N3" s="75" t="str">
        <f>'TECHNICAL SHEET GARMENT'!J3</f>
        <v xml:space="preserve">SUPPLIER : </v>
      </c>
      <c r="O3" s="161" t="str">
        <f>'TECHNICAL SHEET GARMENT'!K3</f>
        <v>PRIMA CHANNEL</v>
      </c>
      <c r="P3" s="161"/>
      <c r="Q3" s="67"/>
      <c r="R3" s="20"/>
    </row>
    <row r="4" spans="1:31" s="1" customFormat="1" ht="12" customHeight="1">
      <c r="A4" s="25"/>
      <c r="B4" s="95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39"/>
      <c r="O4" s="39"/>
      <c r="P4" s="39"/>
      <c r="Q4" s="40"/>
      <c r="R4" s="5"/>
    </row>
    <row r="5" spans="1:31" ht="17.25" thickBot="1">
      <c r="A5" s="97"/>
      <c r="B5" s="19"/>
      <c r="C5" s="24" t="s">
        <v>14</v>
      </c>
      <c r="D5" s="19"/>
      <c r="E5" s="19"/>
      <c r="F5" s="19"/>
      <c r="G5" s="19"/>
      <c r="H5" s="19"/>
      <c r="I5" s="19"/>
      <c r="J5" s="19"/>
      <c r="K5" s="19"/>
      <c r="L5" s="19"/>
      <c r="M5" s="19"/>
      <c r="N5" s="19"/>
      <c r="O5" s="19"/>
      <c r="P5" s="19"/>
      <c r="Q5" s="98"/>
      <c r="R5" s="19"/>
    </row>
    <row r="6" spans="1:31" s="89" customFormat="1" ht="65.25" customHeight="1">
      <c r="A6" s="113"/>
      <c r="B6" s="467" t="s">
        <v>121</v>
      </c>
      <c r="C6" s="468"/>
      <c r="D6" s="468"/>
      <c r="E6" s="468"/>
      <c r="F6" s="469"/>
      <c r="G6" s="361" t="s">
        <v>15</v>
      </c>
      <c r="H6" s="156" t="s">
        <v>153</v>
      </c>
      <c r="I6" s="157" t="s">
        <v>190</v>
      </c>
      <c r="J6" s="311" t="s">
        <v>191</v>
      </c>
      <c r="K6" s="157" t="s">
        <v>231</v>
      </c>
      <c r="L6" s="311" t="s">
        <v>230</v>
      </c>
      <c r="M6" s="157" t="s">
        <v>246</v>
      </c>
      <c r="N6" s="311" t="s">
        <v>245</v>
      </c>
      <c r="O6" s="157"/>
      <c r="P6" s="158"/>
      <c r="Q6" s="114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</row>
    <row r="7" spans="1:31" ht="21.75" customHeight="1">
      <c r="A7" s="97"/>
      <c r="B7" s="362" t="s">
        <v>21</v>
      </c>
      <c r="C7" s="363"/>
      <c r="D7" s="363"/>
      <c r="E7" s="363"/>
      <c r="F7" s="363"/>
      <c r="G7" s="277"/>
      <c r="H7" s="353" t="s">
        <v>8</v>
      </c>
      <c r="I7" s="352" t="s">
        <v>8</v>
      </c>
      <c r="J7" s="353" t="s">
        <v>8</v>
      </c>
      <c r="K7" s="387" t="s">
        <v>8</v>
      </c>
      <c r="L7" s="353" t="s">
        <v>8</v>
      </c>
      <c r="M7" s="387" t="s">
        <v>8</v>
      </c>
      <c r="N7" s="353" t="s">
        <v>8</v>
      </c>
      <c r="O7" s="353"/>
      <c r="P7" s="353"/>
      <c r="Q7" s="98"/>
      <c r="R7" s="19"/>
    </row>
    <row r="8" spans="1:31" s="89" customFormat="1" ht="21" customHeight="1">
      <c r="A8" s="113"/>
      <c r="B8" s="229" t="s">
        <v>28</v>
      </c>
      <c r="C8" s="230" t="s">
        <v>145</v>
      </c>
      <c r="D8" s="231"/>
      <c r="E8" s="232"/>
      <c r="F8" s="232"/>
      <c r="G8" s="233" t="s">
        <v>18</v>
      </c>
      <c r="H8" s="291">
        <v>44</v>
      </c>
      <c r="I8" s="354">
        <v>44</v>
      </c>
      <c r="J8" s="291">
        <v>42</v>
      </c>
      <c r="K8" s="388">
        <v>42</v>
      </c>
      <c r="L8" s="291">
        <v>42</v>
      </c>
      <c r="M8" s="388">
        <v>42.5</v>
      </c>
      <c r="N8" s="291">
        <v>42</v>
      </c>
      <c r="O8" s="291"/>
      <c r="P8" s="291"/>
      <c r="Q8" s="114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</row>
    <row r="9" spans="1:31" s="89" customFormat="1" ht="21" customHeight="1">
      <c r="A9" s="113"/>
      <c r="B9" s="237" t="s">
        <v>29</v>
      </c>
      <c r="C9" s="238" t="s">
        <v>16</v>
      </c>
      <c r="D9" s="239"/>
      <c r="E9" s="240"/>
      <c r="F9" s="240"/>
      <c r="G9" s="241" t="s">
        <v>17</v>
      </c>
      <c r="H9" s="291">
        <v>59</v>
      </c>
      <c r="I9" s="354">
        <v>59</v>
      </c>
      <c r="J9" s="291"/>
      <c r="K9" s="388">
        <v>58.5</v>
      </c>
      <c r="L9" s="291">
        <v>59</v>
      </c>
      <c r="M9" s="388">
        <v>58.5</v>
      </c>
      <c r="N9" s="291">
        <v>59</v>
      </c>
      <c r="O9" s="291"/>
      <c r="P9" s="291"/>
      <c r="Q9" s="114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</row>
    <row r="10" spans="1:31" s="89" customFormat="1" ht="21" customHeight="1">
      <c r="A10" s="113"/>
      <c r="B10" s="237" t="s">
        <v>30</v>
      </c>
      <c r="C10" s="238" t="s">
        <v>146</v>
      </c>
      <c r="D10" s="239"/>
      <c r="E10" s="240"/>
      <c r="F10" s="240"/>
      <c r="G10" s="241" t="s">
        <v>17</v>
      </c>
      <c r="H10" s="291">
        <v>57</v>
      </c>
      <c r="I10" s="354">
        <v>56.5</v>
      </c>
      <c r="J10" s="291"/>
      <c r="K10" s="388">
        <v>56.5</v>
      </c>
      <c r="L10" s="291">
        <v>57</v>
      </c>
      <c r="M10" s="388">
        <v>57</v>
      </c>
      <c r="N10" s="291">
        <v>57</v>
      </c>
      <c r="O10" s="291"/>
      <c r="P10" s="291"/>
      <c r="Q10" s="114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</row>
    <row r="11" spans="1:31" s="89" customFormat="1" ht="21" customHeight="1">
      <c r="A11" s="113"/>
      <c r="B11" s="237" t="s">
        <v>147</v>
      </c>
      <c r="C11" s="238" t="s">
        <v>148</v>
      </c>
      <c r="D11" s="239"/>
      <c r="E11" s="240"/>
      <c r="F11" s="240"/>
      <c r="G11" s="241" t="s">
        <v>17</v>
      </c>
      <c r="H11" s="291">
        <v>57</v>
      </c>
      <c r="I11" s="354">
        <v>56.3</v>
      </c>
      <c r="J11" s="291"/>
      <c r="K11" s="388">
        <v>57</v>
      </c>
      <c r="L11" s="291">
        <v>57</v>
      </c>
      <c r="M11" s="388">
        <v>56.5</v>
      </c>
      <c r="N11" s="291">
        <v>57</v>
      </c>
      <c r="O11" s="291"/>
      <c r="P11" s="291"/>
      <c r="Q11" s="114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</row>
    <row r="12" spans="1:31" s="89" customFormat="1" ht="21" customHeight="1">
      <c r="A12" s="113"/>
      <c r="B12" s="245" t="s">
        <v>64</v>
      </c>
      <c r="C12" s="316" t="s">
        <v>90</v>
      </c>
      <c r="D12" s="280"/>
      <c r="E12" s="281"/>
      <c r="F12" s="282"/>
      <c r="G12" s="233" t="s">
        <v>17</v>
      </c>
      <c r="H12" s="291">
        <v>74</v>
      </c>
      <c r="I12" s="354">
        <v>74</v>
      </c>
      <c r="J12" s="291"/>
      <c r="K12" s="388">
        <v>73</v>
      </c>
      <c r="L12" s="291">
        <v>74</v>
      </c>
      <c r="M12" s="388">
        <v>74.5</v>
      </c>
      <c r="N12" s="291">
        <v>74</v>
      </c>
      <c r="O12" s="291"/>
      <c r="P12" s="291"/>
      <c r="Q12" s="114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</row>
    <row r="13" spans="1:31" s="23" customFormat="1" ht="21" customHeight="1">
      <c r="A13" s="113"/>
      <c r="B13" s="245" t="s">
        <v>76</v>
      </c>
      <c r="C13" s="317" t="s">
        <v>91</v>
      </c>
      <c r="D13" s="280"/>
      <c r="E13" s="281"/>
      <c r="F13" s="282"/>
      <c r="G13" s="233" t="s">
        <v>18</v>
      </c>
      <c r="H13" s="291"/>
      <c r="I13" s="354">
        <v>20</v>
      </c>
      <c r="J13" s="291"/>
      <c r="K13" s="388">
        <v>19</v>
      </c>
      <c r="L13" s="291">
        <v>19</v>
      </c>
      <c r="M13" s="388">
        <v>19</v>
      </c>
      <c r="N13" s="291">
        <v>19</v>
      </c>
      <c r="O13" s="291"/>
      <c r="P13" s="291"/>
      <c r="Q13" s="114"/>
    </row>
    <row r="14" spans="1:31" s="89" customFormat="1" ht="21" customHeight="1">
      <c r="A14" s="113"/>
      <c r="B14" s="283" t="s">
        <v>27</v>
      </c>
      <c r="C14" s="284" t="s">
        <v>31</v>
      </c>
      <c r="D14" s="281"/>
      <c r="E14" s="281"/>
      <c r="F14" s="282"/>
      <c r="G14" s="233" t="s">
        <v>92</v>
      </c>
      <c r="H14" s="291">
        <v>13.5</v>
      </c>
      <c r="I14" s="354">
        <v>13.5</v>
      </c>
      <c r="J14" s="291"/>
      <c r="K14" s="388">
        <v>13.5</v>
      </c>
      <c r="L14" s="291">
        <v>13.5</v>
      </c>
      <c r="M14" s="388">
        <v>14</v>
      </c>
      <c r="N14" s="291">
        <v>13.5</v>
      </c>
      <c r="O14" s="291"/>
      <c r="P14" s="291"/>
      <c r="Q14" s="114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</row>
    <row r="15" spans="1:31" s="89" customFormat="1" ht="21" customHeight="1">
      <c r="A15" s="113"/>
      <c r="B15" s="246" t="s">
        <v>65</v>
      </c>
      <c r="C15" s="270" t="s">
        <v>149</v>
      </c>
      <c r="D15" s="271"/>
      <c r="E15" s="271"/>
      <c r="F15" s="271"/>
      <c r="G15" s="247" t="s">
        <v>92</v>
      </c>
      <c r="H15" s="291">
        <v>24.5</v>
      </c>
      <c r="I15" s="354">
        <v>25</v>
      </c>
      <c r="J15" s="291"/>
      <c r="K15" s="388">
        <v>24</v>
      </c>
      <c r="L15" s="291">
        <v>24.5</v>
      </c>
      <c r="M15" s="388">
        <v>24.5</v>
      </c>
      <c r="N15" s="291">
        <v>24.5</v>
      </c>
      <c r="O15" s="291"/>
      <c r="P15" s="291"/>
      <c r="Q15" s="114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</row>
    <row r="16" spans="1:31" s="89" customFormat="1" ht="21" customHeight="1">
      <c r="A16" s="113"/>
      <c r="B16" s="237" t="s">
        <v>32</v>
      </c>
      <c r="C16" s="238" t="s">
        <v>93</v>
      </c>
      <c r="D16" s="239"/>
      <c r="E16" s="240"/>
      <c r="F16" s="240"/>
      <c r="G16" s="241" t="s">
        <v>18</v>
      </c>
      <c r="H16" s="291">
        <v>23.5</v>
      </c>
      <c r="I16" s="354">
        <v>23</v>
      </c>
      <c r="J16" s="291"/>
      <c r="K16" s="388">
        <v>23.5</v>
      </c>
      <c r="L16" s="291">
        <v>23.5</v>
      </c>
      <c r="M16" s="388">
        <v>23.5</v>
      </c>
      <c r="N16" s="291">
        <v>23.5</v>
      </c>
      <c r="O16" s="291"/>
      <c r="P16" s="291"/>
      <c r="Q16" s="114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</row>
    <row r="17" spans="1:31" s="89" customFormat="1" ht="21" customHeight="1">
      <c r="A17" s="113"/>
      <c r="B17" s="237" t="s">
        <v>33</v>
      </c>
      <c r="C17" s="238" t="s">
        <v>94</v>
      </c>
      <c r="D17" s="239"/>
      <c r="E17" s="240"/>
      <c r="F17" s="240"/>
      <c r="G17" s="241" t="s">
        <v>18</v>
      </c>
      <c r="H17" s="291">
        <v>18.5</v>
      </c>
      <c r="I17" s="354">
        <v>18.5</v>
      </c>
      <c r="J17" s="291"/>
      <c r="K17" s="388">
        <v>18.5</v>
      </c>
      <c r="L17" s="291">
        <v>18.5</v>
      </c>
      <c r="M17" s="388">
        <v>19</v>
      </c>
      <c r="N17" s="291">
        <v>18.5</v>
      </c>
      <c r="O17" s="291"/>
      <c r="P17" s="291"/>
      <c r="Q17" s="114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</row>
    <row r="18" spans="1:31" s="89" customFormat="1" ht="21" customHeight="1">
      <c r="A18" s="113"/>
      <c r="B18" s="237" t="s">
        <v>34</v>
      </c>
      <c r="C18" s="238" t="s">
        <v>95</v>
      </c>
      <c r="D18" s="239"/>
      <c r="E18" s="240"/>
      <c r="F18" s="240"/>
      <c r="G18" s="241" t="s">
        <v>18</v>
      </c>
      <c r="H18" s="291">
        <v>14.5</v>
      </c>
      <c r="I18" s="354">
        <v>14</v>
      </c>
      <c r="J18" s="291"/>
      <c r="K18" s="388">
        <v>14</v>
      </c>
      <c r="L18" s="291">
        <v>14.5</v>
      </c>
      <c r="M18" s="388">
        <v>14.5</v>
      </c>
      <c r="N18" s="291">
        <v>14.5</v>
      </c>
      <c r="O18" s="291"/>
      <c r="P18" s="291"/>
      <c r="Q18" s="114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</row>
    <row r="19" spans="1:31" ht="18.75">
      <c r="B19" s="348" t="s">
        <v>162</v>
      </c>
      <c r="C19" s="349" t="s">
        <v>163</v>
      </c>
      <c r="D19" s="251"/>
      <c r="E19" s="252"/>
      <c r="F19" s="252"/>
      <c r="G19" s="241" t="s">
        <v>18</v>
      </c>
      <c r="H19" s="350">
        <v>6</v>
      </c>
      <c r="I19" s="318">
        <v>6.3</v>
      </c>
      <c r="J19" s="318"/>
      <c r="K19" s="388">
        <v>6</v>
      </c>
      <c r="L19" s="350">
        <v>6</v>
      </c>
      <c r="M19" s="418">
        <v>6</v>
      </c>
      <c r="N19" s="350">
        <v>6</v>
      </c>
      <c r="O19" s="318"/>
      <c r="P19" s="318"/>
    </row>
    <row r="20" spans="1:31" s="89" customFormat="1" ht="21" customHeight="1">
      <c r="A20" s="113"/>
      <c r="B20" s="283" t="s">
        <v>35</v>
      </c>
      <c r="C20" s="320" t="s">
        <v>96</v>
      </c>
      <c r="D20" s="321"/>
      <c r="E20" s="322"/>
      <c r="F20" s="322"/>
      <c r="G20" s="233" t="s">
        <v>17</v>
      </c>
      <c r="H20" s="291">
        <v>67</v>
      </c>
      <c r="I20" s="354">
        <v>67</v>
      </c>
      <c r="J20" s="291"/>
      <c r="K20" s="388">
        <v>67.3</v>
      </c>
      <c r="L20" s="291">
        <v>67</v>
      </c>
      <c r="M20" s="388">
        <v>67.3</v>
      </c>
      <c r="N20" s="291">
        <v>67</v>
      </c>
      <c r="O20" s="291"/>
      <c r="P20" s="291"/>
      <c r="Q20" s="114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</row>
    <row r="21" spans="1:31" s="89" customFormat="1" ht="21" customHeight="1">
      <c r="A21" s="113"/>
      <c r="B21" s="287" t="s">
        <v>22</v>
      </c>
      <c r="C21" s="285"/>
      <c r="D21" s="285"/>
      <c r="E21" s="285"/>
      <c r="F21" s="285"/>
      <c r="G21" s="286"/>
      <c r="H21" s="292"/>
      <c r="I21" s="355"/>
      <c r="J21" s="292"/>
      <c r="K21" s="389"/>
      <c r="L21" s="292"/>
      <c r="M21" s="389"/>
      <c r="N21" s="292"/>
      <c r="O21" s="292"/>
      <c r="P21" s="292"/>
      <c r="Q21" s="114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</row>
    <row r="22" spans="1:31" s="89" customFormat="1" ht="21" customHeight="1">
      <c r="A22" s="113"/>
      <c r="B22" s="229" t="s">
        <v>36</v>
      </c>
      <c r="C22" s="253" t="s">
        <v>150</v>
      </c>
      <c r="D22" s="231"/>
      <c r="E22" s="232"/>
      <c r="F22" s="232"/>
      <c r="G22" s="233" t="s">
        <v>18</v>
      </c>
      <c r="H22" s="291">
        <v>46</v>
      </c>
      <c r="I22" s="354">
        <v>45.5</v>
      </c>
      <c r="J22" s="291"/>
      <c r="K22" s="388">
        <v>46</v>
      </c>
      <c r="L22" s="291">
        <v>46</v>
      </c>
      <c r="M22" s="388">
        <v>46</v>
      </c>
      <c r="N22" s="291">
        <v>46</v>
      </c>
      <c r="O22" s="291"/>
      <c r="P22" s="291"/>
      <c r="Q22" s="114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</row>
    <row r="23" spans="1:31" s="89" customFormat="1" ht="21" customHeight="1">
      <c r="A23" s="113"/>
      <c r="B23" s="325" t="s">
        <v>7</v>
      </c>
      <c r="C23" s="326" t="s">
        <v>19</v>
      </c>
      <c r="D23" s="321"/>
      <c r="E23" s="322"/>
      <c r="F23" s="322"/>
      <c r="G23" s="233" t="s">
        <v>17</v>
      </c>
      <c r="H23" s="291">
        <v>74</v>
      </c>
      <c r="I23" s="354">
        <v>74</v>
      </c>
      <c r="J23" s="291"/>
      <c r="K23" s="388">
        <v>74</v>
      </c>
      <c r="L23" s="291">
        <v>74</v>
      </c>
      <c r="M23" s="388">
        <v>74</v>
      </c>
      <c r="N23" s="291">
        <v>74</v>
      </c>
      <c r="O23" s="291"/>
      <c r="P23" s="291"/>
      <c r="Q23" s="114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</row>
    <row r="24" spans="1:31" s="89" customFormat="1" ht="21" customHeight="1">
      <c r="A24" s="113"/>
      <c r="B24" s="245" t="s">
        <v>78</v>
      </c>
      <c r="C24" s="470" t="s">
        <v>97</v>
      </c>
      <c r="D24" s="471"/>
      <c r="E24" s="471"/>
      <c r="F24" s="472"/>
      <c r="G24" s="233" t="s">
        <v>18</v>
      </c>
      <c r="H24" s="291">
        <v>0</v>
      </c>
      <c r="I24" s="354">
        <v>19.5</v>
      </c>
      <c r="J24" s="291"/>
      <c r="K24" s="388">
        <v>20</v>
      </c>
      <c r="L24" s="291">
        <v>20</v>
      </c>
      <c r="M24" s="388">
        <v>20</v>
      </c>
      <c r="N24" s="291">
        <v>20</v>
      </c>
      <c r="O24" s="291"/>
      <c r="P24" s="291"/>
      <c r="Q24" s="114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</row>
    <row r="25" spans="1:31" s="89" customFormat="1" ht="21" customHeight="1">
      <c r="A25" s="113"/>
      <c r="B25" s="287" t="s">
        <v>23</v>
      </c>
      <c r="C25" s="285"/>
      <c r="D25" s="285"/>
      <c r="E25" s="285"/>
      <c r="F25" s="285"/>
      <c r="G25" s="286"/>
      <c r="H25" s="292"/>
      <c r="I25" s="355"/>
      <c r="J25" s="292"/>
      <c r="K25" s="389"/>
      <c r="L25" s="292"/>
      <c r="M25" s="389"/>
      <c r="N25" s="292"/>
      <c r="O25" s="292"/>
      <c r="P25" s="292"/>
      <c r="Q25" s="114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</row>
    <row r="26" spans="1:31" s="89" customFormat="1" ht="21" customHeight="1">
      <c r="A26" s="113"/>
      <c r="B26" s="256" t="s">
        <v>112</v>
      </c>
      <c r="C26" s="257" t="s">
        <v>113</v>
      </c>
      <c r="D26" s="258"/>
      <c r="E26" s="259"/>
      <c r="F26" s="259"/>
      <c r="G26" s="241" t="s">
        <v>17</v>
      </c>
      <c r="H26" s="244">
        <v>22</v>
      </c>
      <c r="I26" s="356">
        <v>21</v>
      </c>
      <c r="J26" s="244"/>
      <c r="K26" s="390">
        <v>22.5</v>
      </c>
      <c r="L26" s="244">
        <v>22</v>
      </c>
      <c r="M26" s="390">
        <v>22</v>
      </c>
      <c r="N26" s="244">
        <v>22</v>
      </c>
      <c r="O26" s="244"/>
      <c r="P26" s="244"/>
      <c r="Q26" s="114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</row>
    <row r="27" spans="1:31" s="89" customFormat="1" ht="21" customHeight="1">
      <c r="A27" s="113"/>
      <c r="B27" s="256" t="s">
        <v>114</v>
      </c>
      <c r="C27" s="257" t="s">
        <v>115</v>
      </c>
      <c r="D27" s="258"/>
      <c r="E27" s="259"/>
      <c r="F27" s="259"/>
      <c r="G27" s="241" t="s">
        <v>17</v>
      </c>
      <c r="H27" s="244">
        <v>9.5</v>
      </c>
      <c r="I27" s="356">
        <v>8.5</v>
      </c>
      <c r="J27" s="244">
        <v>9.5</v>
      </c>
      <c r="K27" s="390">
        <v>9</v>
      </c>
      <c r="L27" s="244">
        <v>9.5</v>
      </c>
      <c r="M27" s="390">
        <v>9</v>
      </c>
      <c r="N27" s="391">
        <v>10</v>
      </c>
      <c r="O27" s="244"/>
      <c r="P27" s="244"/>
      <c r="Q27" s="114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</row>
    <row r="28" spans="1:31" s="89" customFormat="1" ht="21" customHeight="1">
      <c r="A28" s="113"/>
      <c r="B28" s="256" t="s">
        <v>37</v>
      </c>
      <c r="C28" s="257" t="s">
        <v>98</v>
      </c>
      <c r="D28" s="258"/>
      <c r="E28" s="259"/>
      <c r="F28" s="259"/>
      <c r="G28" s="241" t="s">
        <v>17</v>
      </c>
      <c r="H28" s="244">
        <v>56</v>
      </c>
      <c r="I28" s="356">
        <v>58</v>
      </c>
      <c r="J28" s="244"/>
      <c r="K28" s="390">
        <v>58</v>
      </c>
      <c r="L28" s="244">
        <v>58</v>
      </c>
      <c r="M28" s="390">
        <v>58</v>
      </c>
      <c r="N28" s="244">
        <v>59</v>
      </c>
      <c r="O28" s="244"/>
      <c r="P28" s="244"/>
      <c r="Q28" s="114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</row>
    <row r="29" spans="1:31" s="89" customFormat="1" ht="21" customHeight="1">
      <c r="A29" s="113"/>
      <c r="B29" s="287" t="s">
        <v>25</v>
      </c>
      <c r="C29" s="285"/>
      <c r="D29" s="285"/>
      <c r="E29" s="285"/>
      <c r="F29" s="285"/>
      <c r="G29" s="286"/>
      <c r="H29" s="292"/>
      <c r="I29" s="355"/>
      <c r="J29" s="292"/>
      <c r="K29" s="389"/>
      <c r="L29" s="292"/>
      <c r="M29" s="389"/>
      <c r="N29" s="292"/>
      <c r="O29" s="292"/>
      <c r="P29" s="292"/>
      <c r="Q29" s="114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</row>
    <row r="30" spans="1:31" s="89" customFormat="1" ht="21" customHeight="1">
      <c r="A30" s="113"/>
      <c r="B30" s="256" t="s">
        <v>38</v>
      </c>
      <c r="C30" s="257" t="s">
        <v>24</v>
      </c>
      <c r="D30" s="258"/>
      <c r="E30" s="259"/>
      <c r="F30" s="259"/>
      <c r="G30" s="241" t="s">
        <v>17</v>
      </c>
      <c r="H30" s="244">
        <v>50</v>
      </c>
      <c r="I30" s="356">
        <v>49.5</v>
      </c>
      <c r="J30" s="244"/>
      <c r="K30" s="390">
        <v>50</v>
      </c>
      <c r="L30" s="244">
        <v>50</v>
      </c>
      <c r="M30" s="390">
        <v>51</v>
      </c>
      <c r="N30" s="244">
        <v>50</v>
      </c>
      <c r="O30" s="244"/>
      <c r="P30" s="244"/>
      <c r="Q30" s="114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</row>
    <row r="31" spans="1:31" s="89" customFormat="1" ht="21" customHeight="1">
      <c r="A31" s="113"/>
      <c r="B31" s="256" t="s">
        <v>39</v>
      </c>
      <c r="C31" s="260" t="s">
        <v>116</v>
      </c>
      <c r="D31" s="239"/>
      <c r="E31" s="240"/>
      <c r="F31" s="240"/>
      <c r="G31" s="241" t="s">
        <v>18</v>
      </c>
      <c r="H31" s="244">
        <v>26</v>
      </c>
      <c r="I31" s="356">
        <v>26</v>
      </c>
      <c r="J31" s="244"/>
      <c r="K31" s="390">
        <v>27</v>
      </c>
      <c r="L31" s="244">
        <v>26</v>
      </c>
      <c r="M31" s="390">
        <v>26</v>
      </c>
      <c r="N31" s="244">
        <v>26</v>
      </c>
      <c r="O31" s="244"/>
      <c r="P31" s="244"/>
      <c r="Q31" s="114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</row>
    <row r="32" spans="1:31" ht="18.75" customHeight="1">
      <c r="A32" s="97"/>
      <c r="B32" s="254" t="s">
        <v>40</v>
      </c>
      <c r="C32" s="255" t="s">
        <v>117</v>
      </c>
      <c r="D32" s="251"/>
      <c r="E32" s="252"/>
      <c r="F32" s="252"/>
      <c r="G32" s="261" t="s">
        <v>18</v>
      </c>
      <c r="H32" s="244">
        <v>34.5</v>
      </c>
      <c r="I32" s="356">
        <v>35</v>
      </c>
      <c r="J32" s="244"/>
      <c r="K32" s="390">
        <v>35</v>
      </c>
      <c r="L32" s="244">
        <v>35</v>
      </c>
      <c r="M32" s="390">
        <v>34.5</v>
      </c>
      <c r="N32" s="244">
        <v>34.5</v>
      </c>
      <c r="O32" s="244"/>
      <c r="P32" s="244"/>
      <c r="Q32" s="98"/>
      <c r="R32" s="19"/>
    </row>
    <row r="33" spans="1:31" s="89" customFormat="1" ht="21" customHeight="1">
      <c r="A33" s="113"/>
      <c r="B33" s="256" t="s">
        <v>86</v>
      </c>
      <c r="C33" s="238" t="s">
        <v>118</v>
      </c>
      <c r="D33" s="239"/>
      <c r="E33" s="240"/>
      <c r="F33" s="262"/>
      <c r="G33" s="241" t="s">
        <v>18</v>
      </c>
      <c r="H33" s="244">
        <v>35.5</v>
      </c>
      <c r="I33" s="356">
        <v>35.5</v>
      </c>
      <c r="J33" s="244"/>
      <c r="K33" s="390">
        <v>35.5</v>
      </c>
      <c r="L33" s="244">
        <v>35.5</v>
      </c>
      <c r="M33" s="390">
        <v>36</v>
      </c>
      <c r="N33" s="244">
        <v>35.5</v>
      </c>
      <c r="O33" s="244"/>
      <c r="P33" s="244"/>
      <c r="Q33" s="114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s="89" customFormat="1" ht="21" customHeight="1">
      <c r="A34" s="113"/>
      <c r="B34" s="327" t="s">
        <v>119</v>
      </c>
      <c r="C34" s="328" t="s">
        <v>120</v>
      </c>
      <c r="D34" s="329"/>
      <c r="E34" s="330"/>
      <c r="F34" s="331"/>
      <c r="G34" s="128" t="s">
        <v>18</v>
      </c>
      <c r="H34" s="244">
        <v>9</v>
      </c>
      <c r="I34" s="356">
        <v>9.5</v>
      </c>
      <c r="J34" s="244"/>
      <c r="K34" s="390">
        <v>9</v>
      </c>
      <c r="L34" s="244">
        <v>9</v>
      </c>
      <c r="M34" s="390">
        <v>9</v>
      </c>
      <c r="N34" s="244">
        <v>9</v>
      </c>
      <c r="O34" s="244"/>
      <c r="P34" s="244"/>
      <c r="Q34" s="114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</row>
    <row r="35" spans="1:31" s="89" customFormat="1" ht="21" customHeight="1">
      <c r="A35" s="113"/>
      <c r="B35" s="332" t="s">
        <v>123</v>
      </c>
      <c r="C35" s="333"/>
      <c r="D35" s="333"/>
      <c r="E35" s="333"/>
      <c r="F35" s="333"/>
      <c r="G35" s="293"/>
      <c r="H35" s="292"/>
      <c r="I35" s="355"/>
      <c r="J35" s="292"/>
      <c r="K35" s="389"/>
      <c r="L35" s="292"/>
      <c r="M35" s="389"/>
      <c r="N35" s="292"/>
      <c r="O35" s="292"/>
      <c r="P35" s="292"/>
      <c r="Q35" s="114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</row>
    <row r="36" spans="1:31" s="23" customFormat="1" ht="21" customHeight="1">
      <c r="A36" s="113"/>
      <c r="B36" s="229" t="s">
        <v>75</v>
      </c>
      <c r="C36" s="253" t="s">
        <v>122</v>
      </c>
      <c r="D36" s="231"/>
      <c r="E36" s="232"/>
      <c r="F36" s="232"/>
      <c r="G36" s="233" t="s">
        <v>18</v>
      </c>
      <c r="H36" s="291">
        <v>74</v>
      </c>
      <c r="I36" s="354">
        <v>73</v>
      </c>
      <c r="J36" s="291">
        <v>74</v>
      </c>
      <c r="K36" s="388">
        <v>73</v>
      </c>
      <c r="L36" s="391">
        <v>74</v>
      </c>
      <c r="M36" s="388">
        <v>74</v>
      </c>
      <c r="N36" s="291">
        <v>74</v>
      </c>
      <c r="O36" s="291"/>
      <c r="P36" s="291"/>
      <c r="Q36" s="114"/>
    </row>
    <row r="37" spans="1:31" s="23" customFormat="1" ht="21" customHeight="1">
      <c r="A37" s="113"/>
      <c r="B37" s="256" t="s">
        <v>111</v>
      </c>
      <c r="C37" s="257" t="s">
        <v>124</v>
      </c>
      <c r="D37" s="258"/>
      <c r="E37" s="259"/>
      <c r="F37" s="259"/>
      <c r="G37" s="241" t="s">
        <v>18</v>
      </c>
      <c r="H37" s="291">
        <v>18</v>
      </c>
      <c r="I37" s="354">
        <v>18</v>
      </c>
      <c r="J37" s="291"/>
      <c r="K37" s="388">
        <v>18</v>
      </c>
      <c r="L37" s="291">
        <v>17</v>
      </c>
      <c r="M37" s="388">
        <v>18</v>
      </c>
      <c r="N37" s="291">
        <v>17</v>
      </c>
      <c r="O37" s="291"/>
      <c r="P37" s="291"/>
      <c r="Q37" s="114"/>
    </row>
    <row r="38" spans="1:31" s="23" customFormat="1" ht="21" customHeight="1" thickBot="1">
      <c r="A38" s="113"/>
      <c r="B38" s="339" t="s">
        <v>151</v>
      </c>
      <c r="C38" s="340" t="s">
        <v>152</v>
      </c>
      <c r="D38" s="341"/>
      <c r="E38" s="342"/>
      <c r="F38" s="342"/>
      <c r="G38" s="343" t="s">
        <v>18</v>
      </c>
      <c r="H38" s="345">
        <v>17</v>
      </c>
      <c r="I38" s="357">
        <v>17</v>
      </c>
      <c r="J38" s="345">
        <v>16</v>
      </c>
      <c r="K38" s="392">
        <v>15.5</v>
      </c>
      <c r="L38" s="345">
        <v>16</v>
      </c>
      <c r="M38" s="392">
        <v>16</v>
      </c>
      <c r="N38" s="345">
        <v>16</v>
      </c>
      <c r="O38" s="345"/>
      <c r="P38" s="345"/>
      <c r="Q38" s="114"/>
    </row>
    <row r="39" spans="1:31" s="23" customFormat="1" ht="21" customHeight="1">
      <c r="A39" s="113"/>
      <c r="B39" s="296"/>
      <c r="C39" s="297"/>
      <c r="D39" s="298"/>
      <c r="E39" s="299"/>
      <c r="F39" s="299"/>
      <c r="G39" s="300"/>
      <c r="H39" s="307"/>
      <c r="I39" s="308"/>
      <c r="J39" s="307"/>
      <c r="K39" s="301"/>
      <c r="L39" s="302"/>
      <c r="M39" s="302"/>
      <c r="N39" s="302"/>
      <c r="O39" s="302"/>
      <c r="P39" s="302"/>
      <c r="Q39" s="114"/>
    </row>
    <row r="40" spans="1:31" s="373" customFormat="1" ht="19.5">
      <c r="A40" s="365"/>
      <c r="B40" s="366" t="s">
        <v>188</v>
      </c>
      <c r="C40" s="367"/>
      <c r="D40" s="368"/>
      <c r="E40" s="369"/>
      <c r="F40" s="369"/>
      <c r="G40" s="370"/>
      <c r="H40" s="371"/>
      <c r="I40" s="369"/>
      <c r="J40" s="371"/>
      <c r="K40" s="369"/>
      <c r="L40" s="371"/>
      <c r="M40" s="369"/>
      <c r="N40" s="371"/>
      <c r="O40" s="369"/>
      <c r="P40" s="371"/>
      <c r="Q40" s="372"/>
    </row>
    <row r="41" spans="1:31" s="373" customFormat="1" ht="21" customHeight="1">
      <c r="A41" s="365"/>
      <c r="B41" s="374" t="s">
        <v>189</v>
      </c>
      <c r="C41" s="375"/>
      <c r="D41" s="376"/>
      <c r="E41" s="377"/>
      <c r="F41" s="377"/>
      <c r="G41" s="378"/>
      <c r="H41" s="374"/>
      <c r="I41" s="308"/>
      <c r="J41" s="307"/>
      <c r="K41" s="307"/>
      <c r="L41" s="307"/>
      <c r="M41" s="379"/>
      <c r="N41" s="307"/>
      <c r="O41" s="307"/>
      <c r="P41" s="307"/>
      <c r="Q41" s="372"/>
    </row>
    <row r="42" spans="1:31" s="373" customFormat="1" ht="21" customHeight="1">
      <c r="A42" s="365"/>
      <c r="B42" s="380" t="s">
        <v>181</v>
      </c>
      <c r="C42" s="375"/>
      <c r="D42" s="376"/>
      <c r="E42" s="377"/>
      <c r="F42" s="377"/>
      <c r="G42" s="378"/>
      <c r="H42" s="307"/>
      <c r="I42" s="308"/>
      <c r="J42" s="307"/>
      <c r="K42" s="307"/>
      <c r="L42" s="307"/>
      <c r="M42" s="307"/>
      <c r="N42" s="307"/>
      <c r="O42" s="307"/>
      <c r="P42" s="307"/>
      <c r="Q42" s="372"/>
    </row>
    <row r="43" spans="1:31" s="373" customFormat="1" ht="21" customHeight="1">
      <c r="A43" s="365"/>
      <c r="B43" s="380" t="s">
        <v>182</v>
      </c>
      <c r="C43" s="375"/>
      <c r="D43" s="376"/>
      <c r="E43" s="377"/>
      <c r="F43" s="377"/>
      <c r="G43" s="378"/>
      <c r="H43" s="307"/>
      <c r="I43" s="308"/>
      <c r="J43" s="307"/>
      <c r="K43" s="307"/>
      <c r="L43" s="307"/>
      <c r="M43" s="307"/>
      <c r="N43" s="307"/>
      <c r="O43" s="307"/>
      <c r="P43" s="307"/>
      <c r="Q43" s="372"/>
    </row>
    <row r="44" spans="1:31" s="373" customFormat="1" ht="21" customHeight="1">
      <c r="A44" s="365"/>
      <c r="B44" s="380" t="s">
        <v>183</v>
      </c>
      <c r="C44" s="375"/>
      <c r="D44" s="376"/>
      <c r="E44" s="377"/>
      <c r="F44" s="377"/>
      <c r="G44" s="378"/>
      <c r="H44" s="307"/>
      <c r="I44" s="308"/>
      <c r="J44" s="307"/>
      <c r="K44" s="307"/>
      <c r="L44" s="307"/>
      <c r="M44" s="307"/>
      <c r="N44" s="307"/>
      <c r="O44" s="307"/>
      <c r="P44" s="307"/>
      <c r="Q44" s="372"/>
    </row>
    <row r="45" spans="1:31" s="373" customFormat="1" ht="21" customHeight="1">
      <c r="A45" s="365"/>
      <c r="B45" s="380" t="s">
        <v>184</v>
      </c>
      <c r="C45" s="375"/>
      <c r="D45" s="376"/>
      <c r="E45" s="377"/>
      <c r="F45" s="377"/>
      <c r="G45" s="378"/>
      <c r="H45" s="307"/>
      <c r="I45" s="308"/>
      <c r="J45" s="307"/>
      <c r="K45" s="307"/>
      <c r="L45" s="307"/>
      <c r="M45" s="307"/>
      <c r="N45" s="307"/>
      <c r="O45" s="307"/>
      <c r="P45" s="307"/>
      <c r="Q45" s="372"/>
    </row>
    <row r="46" spans="1:31" s="364" customFormat="1" ht="18.75">
      <c r="B46" s="381" t="s">
        <v>185</v>
      </c>
      <c r="C46" s="382"/>
      <c r="D46" s="382"/>
      <c r="E46" s="382"/>
      <c r="F46" s="382"/>
      <c r="G46" s="382"/>
      <c r="H46" s="382"/>
      <c r="I46" s="382"/>
      <c r="J46" s="382"/>
      <c r="K46" s="382"/>
      <c r="L46" s="382"/>
      <c r="M46" s="382"/>
      <c r="N46" s="382"/>
      <c r="O46" s="382"/>
      <c r="P46" s="382"/>
    </row>
    <row r="47" spans="1:31" s="364" customFormat="1" ht="18.75">
      <c r="B47" s="381" t="s">
        <v>186</v>
      </c>
    </row>
    <row r="48" spans="1:31" s="364" customFormat="1" ht="18.75">
      <c r="B48" s="381" t="s">
        <v>187</v>
      </c>
    </row>
    <row r="49" spans="2:16" s="364" customFormat="1"/>
    <row r="50" spans="2:16" s="364" customFormat="1" ht="18.75">
      <c r="B50" s="381" t="s">
        <v>192</v>
      </c>
    </row>
    <row r="52" spans="2:16" s="364" customFormat="1" ht="19.5">
      <c r="B52" s="403" t="s">
        <v>213</v>
      </c>
      <c r="C52" s="404"/>
      <c r="D52" s="404"/>
      <c r="E52" s="404"/>
      <c r="F52" s="404"/>
      <c r="G52" s="404"/>
      <c r="H52" s="404"/>
      <c r="I52" s="404"/>
      <c r="J52" s="404"/>
      <c r="K52" s="405"/>
      <c r="L52" s="404"/>
      <c r="M52" s="404"/>
      <c r="N52" s="404"/>
      <c r="O52" s="404"/>
      <c r="P52" s="404"/>
    </row>
    <row r="53" spans="2:16" s="406" customFormat="1" ht="19.5">
      <c r="B53" s="374" t="s">
        <v>189</v>
      </c>
    </row>
    <row r="54" spans="2:16" s="406" customFormat="1" ht="19.5">
      <c r="B54" s="406" t="s">
        <v>206</v>
      </c>
    </row>
    <row r="55" spans="2:16" s="406" customFormat="1" ht="19.5">
      <c r="B55" s="406" t="s">
        <v>207</v>
      </c>
    </row>
    <row r="56" spans="2:16" s="406" customFormat="1" ht="19.5">
      <c r="B56" s="406" t="s">
        <v>208</v>
      </c>
    </row>
    <row r="57" spans="2:16" s="406" customFormat="1" ht="19.5">
      <c r="B57" s="406" t="s">
        <v>209</v>
      </c>
    </row>
    <row r="58" spans="2:16" s="406" customFormat="1" ht="19.5">
      <c r="B58" s="406" t="s">
        <v>210</v>
      </c>
    </row>
    <row r="59" spans="2:16" s="406" customFormat="1" ht="19.5">
      <c r="B59" s="406" t="s">
        <v>211</v>
      </c>
    </row>
    <row r="60" spans="2:16" s="406" customFormat="1" ht="19.5">
      <c r="B60" s="406" t="s">
        <v>212</v>
      </c>
    </row>
    <row r="61" spans="2:16" s="364" customFormat="1" ht="18.75">
      <c r="B61" s="407" t="s">
        <v>225</v>
      </c>
      <c r="C61" s="386"/>
      <c r="D61" s="386"/>
      <c r="E61" s="386"/>
      <c r="F61" s="386"/>
      <c r="G61" s="386"/>
      <c r="H61" s="386"/>
    </row>
    <row r="62" spans="2:16" s="364" customFormat="1" ht="18.75">
      <c r="B62" s="408" t="s">
        <v>221</v>
      </c>
    </row>
    <row r="63" spans="2:16" s="364" customFormat="1" ht="18.75">
      <c r="B63" s="381"/>
    </row>
    <row r="64" spans="2:16" s="364" customFormat="1" ht="19.5">
      <c r="B64" s="403" t="s">
        <v>229</v>
      </c>
      <c r="C64" s="404"/>
      <c r="D64" s="404"/>
      <c r="E64" s="404"/>
      <c r="F64" s="404"/>
      <c r="G64" s="404"/>
      <c r="H64" s="404"/>
      <c r="I64" s="404"/>
      <c r="J64" s="404"/>
      <c r="K64" s="405"/>
      <c r="L64" s="404"/>
      <c r="M64" s="404"/>
      <c r="N64" s="404"/>
      <c r="O64" s="404"/>
      <c r="P64" s="404"/>
    </row>
    <row r="65" spans="2:17" s="406" customFormat="1" ht="19.5">
      <c r="B65" s="409" t="s">
        <v>121</v>
      </c>
    </row>
    <row r="66" spans="2:17" s="406" customFormat="1" ht="19.5">
      <c r="B66" s="406" t="s">
        <v>226</v>
      </c>
    </row>
    <row r="67" spans="2:17" s="406" customFormat="1" ht="19.5">
      <c r="B67" s="406" t="s">
        <v>227</v>
      </c>
    </row>
    <row r="68" spans="2:17" s="406" customFormat="1" ht="19.5"/>
    <row r="69" spans="2:17" s="406" customFormat="1" ht="19.5">
      <c r="B69" s="406" t="s">
        <v>228</v>
      </c>
    </row>
    <row r="71" spans="2:17" s="410" customFormat="1" ht="19.5">
      <c r="B71" s="411" t="s">
        <v>236</v>
      </c>
      <c r="C71" s="411"/>
      <c r="D71" s="411"/>
      <c r="E71" s="411"/>
      <c r="F71" s="411"/>
      <c r="G71" s="411"/>
      <c r="H71" s="411"/>
      <c r="I71" s="411"/>
      <c r="J71" s="411"/>
      <c r="K71" s="411"/>
      <c r="L71" s="411"/>
      <c r="M71" s="411"/>
      <c r="N71" s="411"/>
      <c r="O71" s="411"/>
      <c r="P71" s="411"/>
    </row>
    <row r="72" spans="2:17" s="410" customFormat="1" ht="19.5">
      <c r="B72" s="412" t="s">
        <v>241</v>
      </c>
    </row>
    <row r="73" spans="2:17" s="410" customFormat="1" ht="19.5">
      <c r="B73" s="473" t="s">
        <v>242</v>
      </c>
      <c r="C73" s="473"/>
      <c r="D73" s="473"/>
      <c r="E73" s="473"/>
      <c r="F73" s="473"/>
      <c r="G73" s="473"/>
      <c r="H73" s="473"/>
      <c r="I73" s="473"/>
      <c r="J73" s="473"/>
      <c r="K73" s="473"/>
      <c r="L73" s="473"/>
      <c r="M73" s="473"/>
      <c r="N73" s="473"/>
      <c r="O73" s="473"/>
      <c r="P73" s="473"/>
      <c r="Q73" s="473"/>
    </row>
    <row r="74" spans="2:17" s="410" customFormat="1" ht="19.5">
      <c r="B74" s="417"/>
      <c r="C74" s="417"/>
      <c r="D74" s="417"/>
      <c r="E74" s="417"/>
      <c r="F74" s="417"/>
      <c r="G74" s="417"/>
      <c r="H74" s="417"/>
      <c r="I74" s="417"/>
      <c r="J74" s="417"/>
      <c r="K74" s="417"/>
      <c r="L74" s="417"/>
      <c r="M74" s="417"/>
      <c r="N74" s="417"/>
      <c r="O74" s="417"/>
      <c r="P74" s="417"/>
      <c r="Q74" s="417"/>
    </row>
    <row r="75" spans="2:17" s="410" customFormat="1" ht="19.5">
      <c r="B75" s="412" t="s">
        <v>121</v>
      </c>
    </row>
    <row r="76" spans="2:17" ht="19.5">
      <c r="B76" s="419" t="s">
        <v>249</v>
      </c>
      <c r="C76" s="420"/>
      <c r="D76" s="420"/>
      <c r="E76" s="420"/>
      <c r="F76" s="420"/>
      <c r="H76" s="421"/>
      <c r="I76" s="421"/>
      <c r="J76" s="421"/>
      <c r="K76" s="422"/>
      <c r="L76" s="423"/>
    </row>
    <row r="77" spans="2:17" s="410" customFormat="1" ht="19.5">
      <c r="B77" s="410" t="s">
        <v>237</v>
      </c>
    </row>
    <row r="78" spans="2:17" s="410" customFormat="1" ht="19.5"/>
    <row r="79" spans="2:17" s="410" customFormat="1" ht="19.5"/>
    <row r="80" spans="2:17" s="410" customFormat="1" ht="19.5"/>
    <row r="81" s="410" customFormat="1" ht="19.5"/>
    <row r="82" s="410" customFormat="1" ht="19.5"/>
    <row r="83" s="410" customFormat="1" ht="19.5"/>
    <row r="84" s="410" customFormat="1" ht="19.5"/>
    <row r="85" s="410" customFormat="1" ht="19.5"/>
    <row r="110" spans="2:2" s="410" customFormat="1" ht="19.5">
      <c r="B110" s="412" t="s">
        <v>243</v>
      </c>
    </row>
    <row r="111" spans="2:2" s="410" customFormat="1" ht="19.5">
      <c r="B111" s="410" t="s">
        <v>244</v>
      </c>
    </row>
    <row r="113" spans="2:2" ht="19.5">
      <c r="B113" s="410" t="s">
        <v>248</v>
      </c>
    </row>
  </sheetData>
  <mergeCells count="4">
    <mergeCell ref="D1:M1"/>
    <mergeCell ref="B6:F6"/>
    <mergeCell ref="C24:F24"/>
    <mergeCell ref="B73:Q73"/>
  </mergeCells>
  <phoneticPr fontId="31" type="noConversion"/>
  <printOptions horizontalCentered="1"/>
  <pageMargins left="0.39370078740157483" right="0.39370078740157483" top="0.39370078740157483" bottom="0.39370078740157483" header="0.39370078740157483" footer="0.39370078740157483"/>
  <pageSetup paperSize="9" scale="54" fitToHeight="0" orientation="landscape" r:id="rId1"/>
  <rowBreaks count="1" manualBreakCount="1">
    <brk id="39" max="16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AE116"/>
  <sheetViews>
    <sheetView showGridLines="0" view="pageBreakPreview" zoomScale="70" zoomScaleNormal="60" zoomScaleSheetLayoutView="70" zoomScalePageLayoutView="50" workbookViewId="0">
      <selection activeCell="F30" sqref="F30:F38"/>
    </sheetView>
  </sheetViews>
  <sheetFormatPr defaultColWidth="12" defaultRowHeight="11.25"/>
  <cols>
    <col min="1" max="1" width="9" customWidth="1"/>
    <col min="2" max="2" width="14.6640625" customWidth="1"/>
    <col min="3" max="3" width="27.33203125" customWidth="1"/>
    <col min="4" max="4" width="14.33203125" customWidth="1"/>
    <col min="5" max="5" width="19.83203125" customWidth="1"/>
    <col min="6" max="6" width="56.1640625" bestFit="1" customWidth="1"/>
    <col min="7" max="7" width="18.83203125" customWidth="1"/>
    <col min="8" max="8" width="15.33203125" hidden="1" customWidth="1"/>
    <col min="9" max="9" width="17.6640625" hidden="1" customWidth="1"/>
    <col min="10" max="11" width="15.33203125" hidden="1" customWidth="1"/>
    <col min="12" max="12" width="15.33203125" customWidth="1"/>
    <col min="13" max="13" width="16.6640625" customWidth="1"/>
    <col min="14" max="14" width="32.33203125" customWidth="1"/>
    <col min="15" max="16" width="15.33203125" customWidth="1"/>
    <col min="17" max="17" width="8.83203125" customWidth="1"/>
    <col min="18" max="18" width="12.6640625" customWidth="1"/>
  </cols>
  <sheetData>
    <row r="1" spans="1:31" s="1" customFormat="1" ht="42" customHeight="1">
      <c r="A1" s="54"/>
      <c r="B1" s="55"/>
      <c r="C1" s="55"/>
      <c r="D1" s="466" t="s">
        <v>13</v>
      </c>
      <c r="E1" s="466"/>
      <c r="F1" s="466"/>
      <c r="G1" s="466"/>
      <c r="H1" s="466"/>
      <c r="I1" s="466"/>
      <c r="J1" s="466"/>
      <c r="K1" s="466"/>
      <c r="L1" s="466"/>
      <c r="M1" s="466"/>
      <c r="N1" s="56" t="str">
        <f>'TECHNICAL SHEET GARMENT'!J1</f>
        <v>WINTER 2018/19</v>
      </c>
      <c r="O1" s="55"/>
      <c r="P1" s="55"/>
      <c r="Q1" s="57"/>
      <c r="R1" s="5"/>
    </row>
    <row r="2" spans="1:31" s="3" customFormat="1" ht="19.5">
      <c r="A2" s="63"/>
      <c r="B2" s="59" t="str">
        <f>'TECHNICAL SHEET GARMENT'!A2</f>
        <v>LFV11442</v>
      </c>
      <c r="C2" s="58"/>
      <c r="D2" s="58"/>
      <c r="E2" s="102" t="str">
        <f>'TECHNICAL SHEET GARMENT'!C2</f>
        <v>ULSTER ZIP-IN JKT</v>
      </c>
      <c r="F2" s="58"/>
      <c r="G2" s="58"/>
      <c r="H2" s="58"/>
      <c r="I2" s="58"/>
      <c r="J2" s="58"/>
      <c r="K2" s="58"/>
      <c r="L2" s="58"/>
      <c r="M2" s="58"/>
      <c r="N2" s="58" t="s">
        <v>2</v>
      </c>
      <c r="O2" s="59" t="str">
        <f>'TECHNICAL SHEET GARMENT'!K2</f>
        <v>V1</v>
      </c>
      <c r="P2" s="58"/>
      <c r="Q2" s="60"/>
      <c r="R2" s="7"/>
    </row>
    <row r="3" spans="1:31" s="2" customFormat="1" ht="17.25" thickBot="1">
      <c r="A3" s="65"/>
      <c r="B3" s="127" t="s">
        <v>1</v>
      </c>
      <c r="C3" s="61">
        <f ca="1">'TECHNICAL SHEET GARMENT'!B3</f>
        <v>43833</v>
      </c>
      <c r="D3" s="62"/>
      <c r="E3" s="62"/>
      <c r="F3" s="414" t="s">
        <v>67</v>
      </c>
      <c r="G3" s="187" t="str">
        <f>('TECHNICAL SHEET GARMENT'!G3)</f>
        <v>Marjorie</v>
      </c>
      <c r="H3" s="62"/>
      <c r="I3" s="62"/>
      <c r="J3" s="62"/>
      <c r="K3" s="66"/>
      <c r="L3" s="62"/>
      <c r="M3" s="62"/>
      <c r="N3" s="75" t="str">
        <f>'TECHNICAL SHEET GARMENT'!J3</f>
        <v xml:space="preserve">SUPPLIER : </v>
      </c>
      <c r="O3" s="161" t="str">
        <f>'TECHNICAL SHEET GARMENT'!K3</f>
        <v>PRIMA CHANNEL</v>
      </c>
      <c r="P3" s="161"/>
      <c r="Q3" s="67"/>
      <c r="R3" s="20"/>
    </row>
    <row r="4" spans="1:31" s="1" customFormat="1" ht="12" customHeight="1">
      <c r="A4" s="25"/>
      <c r="B4" s="95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39"/>
      <c r="O4" s="39"/>
      <c r="P4" s="39"/>
      <c r="Q4" s="40"/>
      <c r="R4" s="5"/>
    </row>
    <row r="5" spans="1:31" ht="28.5" thickBot="1">
      <c r="A5" s="97"/>
      <c r="B5" s="19"/>
      <c r="C5" s="24" t="s">
        <v>14</v>
      </c>
      <c r="D5" s="19"/>
      <c r="E5" s="19"/>
      <c r="F5" s="19"/>
      <c r="G5" s="19"/>
      <c r="H5" s="19"/>
      <c r="I5" s="19"/>
      <c r="J5" s="19"/>
      <c r="K5" s="19"/>
      <c r="L5" s="455" t="s">
        <v>251</v>
      </c>
      <c r="M5" s="455"/>
      <c r="N5" s="455" t="s">
        <v>250</v>
      </c>
      <c r="O5" s="19"/>
      <c r="P5" s="19"/>
      <c r="Q5" s="98"/>
      <c r="R5" s="19"/>
    </row>
    <row r="6" spans="1:31" s="89" customFormat="1" ht="65.25" customHeight="1">
      <c r="A6" s="113"/>
      <c r="B6" s="467" t="s">
        <v>121</v>
      </c>
      <c r="C6" s="468"/>
      <c r="D6" s="468"/>
      <c r="E6" s="468"/>
      <c r="F6" s="469"/>
      <c r="G6" s="361" t="s">
        <v>15</v>
      </c>
      <c r="H6" s="156" t="s">
        <v>153</v>
      </c>
      <c r="I6" s="157" t="s">
        <v>190</v>
      </c>
      <c r="J6" s="311" t="s">
        <v>191</v>
      </c>
      <c r="K6" s="157" t="s">
        <v>231</v>
      </c>
      <c r="L6" s="311" t="s">
        <v>230</v>
      </c>
      <c r="M6" s="157" t="s">
        <v>246</v>
      </c>
      <c r="N6" s="430" t="s">
        <v>245</v>
      </c>
      <c r="O6" s="157"/>
      <c r="P6" s="158"/>
      <c r="Q6" s="114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</row>
    <row r="7" spans="1:31" ht="21.75" customHeight="1">
      <c r="A7" s="97"/>
      <c r="B7" s="362" t="s">
        <v>21</v>
      </c>
      <c r="C7" s="363"/>
      <c r="D7" s="363"/>
      <c r="E7" s="363"/>
      <c r="F7" s="363"/>
      <c r="G7" s="277"/>
      <c r="H7" s="353" t="s">
        <v>8</v>
      </c>
      <c r="I7" s="352" t="s">
        <v>8</v>
      </c>
      <c r="J7" s="353" t="s">
        <v>8</v>
      </c>
      <c r="K7" s="387" t="s">
        <v>8</v>
      </c>
      <c r="L7" s="353" t="s">
        <v>8</v>
      </c>
      <c r="M7" s="387" t="s">
        <v>8</v>
      </c>
      <c r="N7" s="431" t="s">
        <v>8</v>
      </c>
      <c r="O7" s="353"/>
      <c r="P7" s="353"/>
      <c r="Q7" s="98"/>
      <c r="R7" s="19"/>
    </row>
    <row r="8" spans="1:31" s="89" customFormat="1" ht="31.5">
      <c r="A8" s="113"/>
      <c r="B8" s="229" t="s">
        <v>28</v>
      </c>
      <c r="C8" s="230" t="s">
        <v>145</v>
      </c>
      <c r="D8" s="231"/>
      <c r="E8" s="232"/>
      <c r="F8" s="442" t="s">
        <v>259</v>
      </c>
      <c r="G8" s="233" t="s">
        <v>18</v>
      </c>
      <c r="H8" s="291">
        <v>44</v>
      </c>
      <c r="I8" s="354">
        <v>44</v>
      </c>
      <c r="J8" s="291">
        <v>42</v>
      </c>
      <c r="K8" s="388">
        <v>42</v>
      </c>
      <c r="L8" s="291">
        <v>42</v>
      </c>
      <c r="M8" s="388">
        <v>42.5</v>
      </c>
      <c r="N8" s="432">
        <v>42</v>
      </c>
      <c r="O8" s="291"/>
      <c r="P8" s="291"/>
      <c r="Q8" s="114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</row>
    <row r="9" spans="1:31" s="89" customFormat="1" ht="31.5">
      <c r="A9" s="113"/>
      <c r="B9" s="237" t="s">
        <v>29</v>
      </c>
      <c r="C9" s="238" t="s">
        <v>16</v>
      </c>
      <c r="D9" s="239"/>
      <c r="E9" s="240"/>
      <c r="F9" s="443" t="s">
        <v>260</v>
      </c>
      <c r="G9" s="241" t="s">
        <v>17</v>
      </c>
      <c r="H9" s="291">
        <v>59</v>
      </c>
      <c r="I9" s="354">
        <v>59</v>
      </c>
      <c r="J9" s="291"/>
      <c r="K9" s="388">
        <v>58.5</v>
      </c>
      <c r="L9" s="291">
        <v>59</v>
      </c>
      <c r="M9" s="388">
        <v>58.5</v>
      </c>
      <c r="N9" s="432">
        <v>59</v>
      </c>
      <c r="O9" s="291"/>
      <c r="P9" s="291"/>
      <c r="Q9" s="114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</row>
    <row r="10" spans="1:31" s="89" customFormat="1" ht="31.5">
      <c r="A10" s="113"/>
      <c r="B10" s="237" t="s">
        <v>30</v>
      </c>
      <c r="C10" s="238" t="s">
        <v>146</v>
      </c>
      <c r="D10" s="239"/>
      <c r="E10" s="240"/>
      <c r="F10" s="443" t="s">
        <v>261</v>
      </c>
      <c r="G10" s="241" t="s">
        <v>17</v>
      </c>
      <c r="H10" s="291">
        <v>57</v>
      </c>
      <c r="I10" s="354">
        <v>56.5</v>
      </c>
      <c r="J10" s="291"/>
      <c r="K10" s="388">
        <v>56.5</v>
      </c>
      <c r="L10" s="291">
        <v>57</v>
      </c>
      <c r="M10" s="388">
        <v>57</v>
      </c>
      <c r="N10" s="432">
        <v>57</v>
      </c>
      <c r="O10" s="291"/>
      <c r="P10" s="291"/>
      <c r="Q10" s="114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</row>
    <row r="11" spans="1:31" s="89" customFormat="1" ht="31.5">
      <c r="A11" s="113"/>
      <c r="B11" s="237" t="s">
        <v>147</v>
      </c>
      <c r="C11" s="238" t="s">
        <v>148</v>
      </c>
      <c r="D11" s="239"/>
      <c r="E11" s="240"/>
      <c r="F11" s="443" t="s">
        <v>262</v>
      </c>
      <c r="G11" s="241" t="s">
        <v>17</v>
      </c>
      <c r="H11" s="291">
        <v>57</v>
      </c>
      <c r="I11" s="354">
        <v>56.3</v>
      </c>
      <c r="J11" s="291"/>
      <c r="K11" s="388">
        <v>57</v>
      </c>
      <c r="L11" s="291">
        <v>57</v>
      </c>
      <c r="M11" s="388">
        <v>56.5</v>
      </c>
      <c r="N11" s="432">
        <v>57</v>
      </c>
      <c r="O11" s="291"/>
      <c r="P11" s="291"/>
      <c r="Q11" s="114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</row>
    <row r="12" spans="1:31" s="89" customFormat="1" ht="31.5">
      <c r="A12" s="113"/>
      <c r="B12" s="245" t="s">
        <v>64</v>
      </c>
      <c r="C12" s="316" t="s">
        <v>90</v>
      </c>
      <c r="D12" s="280"/>
      <c r="E12" s="281"/>
      <c r="F12" s="444" t="s">
        <v>263</v>
      </c>
      <c r="G12" s="233" t="s">
        <v>17</v>
      </c>
      <c r="H12" s="291">
        <v>74</v>
      </c>
      <c r="I12" s="354">
        <v>74</v>
      </c>
      <c r="J12" s="291"/>
      <c r="K12" s="388">
        <v>73</v>
      </c>
      <c r="L12" s="291">
        <v>74</v>
      </c>
      <c r="M12" s="388">
        <v>74.5</v>
      </c>
      <c r="N12" s="432">
        <v>74</v>
      </c>
      <c r="O12" s="291"/>
      <c r="P12" s="291"/>
      <c r="Q12" s="114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</row>
    <row r="13" spans="1:31" s="23" customFormat="1" ht="31.5">
      <c r="A13" s="113"/>
      <c r="B13" s="245" t="s">
        <v>76</v>
      </c>
      <c r="C13" s="413" t="s">
        <v>91</v>
      </c>
      <c r="D13" s="280"/>
      <c r="E13" s="281"/>
      <c r="F13" s="444" t="s">
        <v>264</v>
      </c>
      <c r="G13" s="233" t="s">
        <v>18</v>
      </c>
      <c r="H13" s="291"/>
      <c r="I13" s="354">
        <v>20</v>
      </c>
      <c r="J13" s="291"/>
      <c r="K13" s="388">
        <v>19</v>
      </c>
      <c r="L13" s="291">
        <v>19</v>
      </c>
      <c r="M13" s="388">
        <v>19</v>
      </c>
      <c r="N13" s="432">
        <v>19</v>
      </c>
      <c r="O13" s="291"/>
      <c r="P13" s="291"/>
      <c r="Q13" s="114"/>
    </row>
    <row r="14" spans="1:31" s="89" customFormat="1" ht="31.5">
      <c r="A14" s="113"/>
      <c r="B14" s="283" t="s">
        <v>27</v>
      </c>
      <c r="C14" s="284" t="s">
        <v>31</v>
      </c>
      <c r="D14" s="281"/>
      <c r="E14" s="281"/>
      <c r="F14" s="444" t="s">
        <v>265</v>
      </c>
      <c r="G14" s="233" t="s">
        <v>92</v>
      </c>
      <c r="H14" s="291">
        <v>13.5</v>
      </c>
      <c r="I14" s="354">
        <v>13.5</v>
      </c>
      <c r="J14" s="291"/>
      <c r="K14" s="388">
        <v>13.5</v>
      </c>
      <c r="L14" s="291">
        <v>13.5</v>
      </c>
      <c r="M14" s="388">
        <v>14</v>
      </c>
      <c r="N14" s="432">
        <v>13.5</v>
      </c>
      <c r="O14" s="291"/>
      <c r="P14" s="291"/>
      <c r="Q14" s="114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</row>
    <row r="15" spans="1:31" s="89" customFormat="1" ht="31.5">
      <c r="A15" s="113"/>
      <c r="B15" s="246" t="s">
        <v>65</v>
      </c>
      <c r="C15" s="270" t="s">
        <v>149</v>
      </c>
      <c r="D15" s="271"/>
      <c r="E15" s="271"/>
      <c r="F15" s="445" t="s">
        <v>266</v>
      </c>
      <c r="G15" s="247" t="s">
        <v>92</v>
      </c>
      <c r="H15" s="291">
        <v>24.5</v>
      </c>
      <c r="I15" s="354">
        <v>25</v>
      </c>
      <c r="J15" s="291"/>
      <c r="K15" s="388">
        <v>24</v>
      </c>
      <c r="L15" s="291">
        <v>24.5</v>
      </c>
      <c r="M15" s="388">
        <v>24.5</v>
      </c>
      <c r="N15" s="432">
        <v>24.5</v>
      </c>
      <c r="O15" s="291"/>
      <c r="P15" s="291"/>
      <c r="Q15" s="114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</row>
    <row r="16" spans="1:31" s="89" customFormat="1" ht="31.5">
      <c r="A16" s="113"/>
      <c r="B16" s="237" t="s">
        <v>32</v>
      </c>
      <c r="C16" s="238" t="s">
        <v>93</v>
      </c>
      <c r="D16" s="239"/>
      <c r="E16" s="240"/>
      <c r="F16" s="443" t="s">
        <v>267</v>
      </c>
      <c r="G16" s="241" t="s">
        <v>18</v>
      </c>
      <c r="H16" s="291">
        <v>23.5</v>
      </c>
      <c r="I16" s="354">
        <v>23</v>
      </c>
      <c r="J16" s="291"/>
      <c r="K16" s="388">
        <v>23.5</v>
      </c>
      <c r="L16" s="291">
        <v>23.5</v>
      </c>
      <c r="M16" s="388">
        <v>23.5</v>
      </c>
      <c r="N16" s="432">
        <v>23.5</v>
      </c>
      <c r="O16" s="291"/>
      <c r="P16" s="291"/>
      <c r="Q16" s="114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</row>
    <row r="17" spans="1:31" s="89" customFormat="1" ht="31.5">
      <c r="A17" s="113"/>
      <c r="B17" s="237" t="s">
        <v>33</v>
      </c>
      <c r="C17" s="238" t="s">
        <v>94</v>
      </c>
      <c r="D17" s="239"/>
      <c r="E17" s="240"/>
      <c r="F17" s="443" t="s">
        <v>268</v>
      </c>
      <c r="G17" s="241" t="s">
        <v>18</v>
      </c>
      <c r="H17" s="291">
        <v>18.5</v>
      </c>
      <c r="I17" s="354">
        <v>18.5</v>
      </c>
      <c r="J17" s="291"/>
      <c r="K17" s="388">
        <v>18.5</v>
      </c>
      <c r="L17" s="291">
        <v>18.5</v>
      </c>
      <c r="M17" s="388">
        <v>19</v>
      </c>
      <c r="N17" s="432">
        <v>18.5</v>
      </c>
      <c r="O17" s="291"/>
      <c r="P17" s="291"/>
      <c r="Q17" s="114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</row>
    <row r="18" spans="1:31" s="89" customFormat="1" ht="31.5">
      <c r="A18" s="113"/>
      <c r="B18" s="237" t="s">
        <v>34</v>
      </c>
      <c r="C18" s="238" t="s">
        <v>95</v>
      </c>
      <c r="D18" s="239"/>
      <c r="E18" s="240"/>
      <c r="F18" s="443" t="s">
        <v>269</v>
      </c>
      <c r="G18" s="241" t="s">
        <v>18</v>
      </c>
      <c r="H18" s="291">
        <v>14.5</v>
      </c>
      <c r="I18" s="354">
        <v>14</v>
      </c>
      <c r="J18" s="291"/>
      <c r="K18" s="388">
        <v>14</v>
      </c>
      <c r="L18" s="291">
        <v>14.5</v>
      </c>
      <c r="M18" s="388">
        <v>14.5</v>
      </c>
      <c r="N18" s="432">
        <v>14.5</v>
      </c>
      <c r="O18" s="291"/>
      <c r="P18" s="291"/>
      <c r="Q18" s="114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</row>
    <row r="19" spans="1:31" ht="31.5">
      <c r="B19" s="348" t="s">
        <v>162</v>
      </c>
      <c r="C19" s="349" t="s">
        <v>163</v>
      </c>
      <c r="D19" s="251"/>
      <c r="E19" s="252"/>
      <c r="F19" s="446" t="s">
        <v>270</v>
      </c>
      <c r="G19" s="241" t="s">
        <v>18</v>
      </c>
      <c r="H19" s="350">
        <v>6</v>
      </c>
      <c r="I19" s="318">
        <v>6.3</v>
      </c>
      <c r="J19" s="318"/>
      <c r="K19" s="388">
        <v>6</v>
      </c>
      <c r="L19" s="350">
        <v>6</v>
      </c>
      <c r="M19" s="418">
        <v>6</v>
      </c>
      <c r="N19" s="433">
        <v>6</v>
      </c>
      <c r="O19" s="318"/>
      <c r="P19" s="318"/>
    </row>
    <row r="20" spans="1:31" s="89" customFormat="1" ht="31.5">
      <c r="A20" s="113"/>
      <c r="B20" s="283" t="s">
        <v>35</v>
      </c>
      <c r="C20" s="320" t="s">
        <v>96</v>
      </c>
      <c r="D20" s="321"/>
      <c r="E20" s="322"/>
      <c r="F20" s="447" t="s">
        <v>271</v>
      </c>
      <c r="G20" s="233" t="s">
        <v>17</v>
      </c>
      <c r="H20" s="291">
        <v>67</v>
      </c>
      <c r="I20" s="354">
        <v>67</v>
      </c>
      <c r="J20" s="291"/>
      <c r="K20" s="388">
        <v>67.3</v>
      </c>
      <c r="L20" s="291">
        <v>67</v>
      </c>
      <c r="M20" s="388">
        <v>67.3</v>
      </c>
      <c r="N20" s="432">
        <v>67</v>
      </c>
      <c r="O20" s="291"/>
      <c r="P20" s="291"/>
      <c r="Q20" s="114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</row>
    <row r="21" spans="1:31" s="89" customFormat="1" ht="21" customHeight="1">
      <c r="A21" s="113"/>
      <c r="B21" s="287" t="s">
        <v>22</v>
      </c>
      <c r="C21" s="285"/>
      <c r="D21" s="285"/>
      <c r="E21" s="285"/>
      <c r="F21" s="440"/>
      <c r="G21" s="286"/>
      <c r="H21" s="292"/>
      <c r="I21" s="355"/>
      <c r="J21" s="292"/>
      <c r="K21" s="389"/>
      <c r="L21" s="292"/>
      <c r="M21" s="389"/>
      <c r="N21" s="434"/>
      <c r="O21" s="292"/>
      <c r="P21" s="292"/>
      <c r="Q21" s="114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</row>
    <row r="22" spans="1:31" s="89" customFormat="1" ht="31.5">
      <c r="A22" s="113"/>
      <c r="B22" s="229" t="s">
        <v>36</v>
      </c>
      <c r="C22" s="253" t="s">
        <v>150</v>
      </c>
      <c r="D22" s="231"/>
      <c r="E22" s="232"/>
      <c r="F22" s="442" t="s">
        <v>272</v>
      </c>
      <c r="G22" s="233" t="s">
        <v>18</v>
      </c>
      <c r="H22" s="291">
        <v>46</v>
      </c>
      <c r="I22" s="354">
        <v>45.5</v>
      </c>
      <c r="J22" s="291"/>
      <c r="K22" s="388">
        <v>46</v>
      </c>
      <c r="L22" s="291">
        <v>46</v>
      </c>
      <c r="M22" s="388">
        <v>46</v>
      </c>
      <c r="N22" s="432">
        <v>46</v>
      </c>
      <c r="O22" s="291"/>
      <c r="P22" s="291"/>
      <c r="Q22" s="114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</row>
    <row r="23" spans="1:31" s="89" customFormat="1" ht="31.5">
      <c r="A23" s="113"/>
      <c r="B23" s="325" t="s">
        <v>7</v>
      </c>
      <c r="C23" s="326" t="s">
        <v>19</v>
      </c>
      <c r="D23" s="321"/>
      <c r="E23" s="322"/>
      <c r="F23" s="447" t="s">
        <v>273</v>
      </c>
      <c r="G23" s="233" t="s">
        <v>17</v>
      </c>
      <c r="H23" s="291">
        <v>74</v>
      </c>
      <c r="I23" s="354">
        <v>74</v>
      </c>
      <c r="J23" s="291"/>
      <c r="K23" s="388">
        <v>74</v>
      </c>
      <c r="L23" s="291">
        <v>74</v>
      </c>
      <c r="M23" s="388">
        <v>74</v>
      </c>
      <c r="N23" s="432">
        <v>74</v>
      </c>
      <c r="O23" s="291"/>
      <c r="P23" s="291"/>
      <c r="Q23" s="114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</row>
    <row r="24" spans="1:31" s="89" customFormat="1" ht="31.5">
      <c r="A24" s="113"/>
      <c r="B24" s="245" t="s">
        <v>78</v>
      </c>
      <c r="C24" s="438" t="s">
        <v>97</v>
      </c>
      <c r="D24" s="439"/>
      <c r="E24" s="439"/>
      <c r="F24" s="448" t="s">
        <v>274</v>
      </c>
      <c r="G24" s="233" t="s">
        <v>18</v>
      </c>
      <c r="H24" s="291">
        <v>0</v>
      </c>
      <c r="I24" s="354">
        <v>19.5</v>
      </c>
      <c r="J24" s="291"/>
      <c r="K24" s="388">
        <v>20</v>
      </c>
      <c r="L24" s="291">
        <v>20</v>
      </c>
      <c r="M24" s="388">
        <v>20</v>
      </c>
      <c r="N24" s="432">
        <v>20</v>
      </c>
      <c r="O24" s="291"/>
      <c r="P24" s="291"/>
      <c r="Q24" s="114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</row>
    <row r="25" spans="1:31" s="89" customFormat="1" ht="21" customHeight="1">
      <c r="A25" s="113"/>
      <c r="B25" s="287" t="s">
        <v>23</v>
      </c>
      <c r="C25" s="285"/>
      <c r="D25" s="285"/>
      <c r="E25" s="285"/>
      <c r="F25" s="440"/>
      <c r="G25" s="286"/>
      <c r="H25" s="292"/>
      <c r="I25" s="355"/>
      <c r="J25" s="292"/>
      <c r="K25" s="389"/>
      <c r="L25" s="292"/>
      <c r="M25" s="389"/>
      <c r="N25" s="434"/>
      <c r="O25" s="292"/>
      <c r="P25" s="292"/>
      <c r="Q25" s="114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</row>
    <row r="26" spans="1:31" s="89" customFormat="1" ht="31.5">
      <c r="A26" s="113"/>
      <c r="B26" s="256" t="s">
        <v>112</v>
      </c>
      <c r="C26" s="257" t="s">
        <v>113</v>
      </c>
      <c r="D26" s="258"/>
      <c r="E26" s="259"/>
      <c r="F26" s="449" t="s">
        <v>275</v>
      </c>
      <c r="G26" s="241" t="s">
        <v>17</v>
      </c>
      <c r="H26" s="244">
        <v>22</v>
      </c>
      <c r="I26" s="356">
        <v>21</v>
      </c>
      <c r="J26" s="244"/>
      <c r="K26" s="390">
        <v>22.5</v>
      </c>
      <c r="L26" s="244">
        <v>22</v>
      </c>
      <c r="M26" s="390">
        <v>22</v>
      </c>
      <c r="N26" s="435">
        <v>22</v>
      </c>
      <c r="O26" s="244"/>
      <c r="P26" s="244"/>
      <c r="Q26" s="114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</row>
    <row r="27" spans="1:31" s="89" customFormat="1" ht="31.5">
      <c r="A27" s="113"/>
      <c r="B27" s="256" t="s">
        <v>114</v>
      </c>
      <c r="C27" s="257" t="s">
        <v>115</v>
      </c>
      <c r="D27" s="258"/>
      <c r="E27" s="259"/>
      <c r="F27" s="449" t="s">
        <v>276</v>
      </c>
      <c r="G27" s="241" t="s">
        <v>17</v>
      </c>
      <c r="H27" s="244">
        <v>9.5</v>
      </c>
      <c r="I27" s="356">
        <v>8.5</v>
      </c>
      <c r="J27" s="244">
        <v>9.5</v>
      </c>
      <c r="K27" s="390">
        <v>9</v>
      </c>
      <c r="L27" s="244">
        <v>9.5</v>
      </c>
      <c r="M27" s="390">
        <v>9</v>
      </c>
      <c r="N27" s="436">
        <v>10</v>
      </c>
      <c r="O27" s="244"/>
      <c r="P27" s="244"/>
      <c r="Q27" s="114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</row>
    <row r="28" spans="1:31" s="89" customFormat="1" ht="31.5">
      <c r="A28" s="113"/>
      <c r="B28" s="256" t="s">
        <v>37</v>
      </c>
      <c r="C28" s="257" t="s">
        <v>98</v>
      </c>
      <c r="D28" s="258"/>
      <c r="E28" s="259"/>
      <c r="F28" s="449" t="s">
        <v>277</v>
      </c>
      <c r="G28" s="241" t="s">
        <v>17</v>
      </c>
      <c r="H28" s="244">
        <v>56</v>
      </c>
      <c r="I28" s="356">
        <v>58</v>
      </c>
      <c r="J28" s="244"/>
      <c r="K28" s="390">
        <v>58</v>
      </c>
      <c r="L28" s="244">
        <v>58</v>
      </c>
      <c r="M28" s="390">
        <v>58</v>
      </c>
      <c r="N28" s="435">
        <v>59</v>
      </c>
      <c r="O28" s="244"/>
      <c r="P28" s="244"/>
      <c r="Q28" s="114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</row>
    <row r="29" spans="1:31" s="89" customFormat="1" ht="21" customHeight="1">
      <c r="A29" s="113"/>
      <c r="B29" s="287" t="s">
        <v>25</v>
      </c>
      <c r="C29" s="285"/>
      <c r="D29" s="285"/>
      <c r="E29" s="285"/>
      <c r="F29" s="440"/>
      <c r="G29" s="286"/>
      <c r="H29" s="292"/>
      <c r="I29" s="355"/>
      <c r="J29" s="292"/>
      <c r="K29" s="389"/>
      <c r="L29" s="292"/>
      <c r="M29" s="389"/>
      <c r="N29" s="434"/>
      <c r="O29" s="292"/>
      <c r="P29" s="292"/>
      <c r="Q29" s="114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</row>
    <row r="30" spans="1:31" s="89" customFormat="1" ht="31.5">
      <c r="A30" s="113"/>
      <c r="B30" s="256" t="s">
        <v>38</v>
      </c>
      <c r="C30" s="257" t="s">
        <v>24</v>
      </c>
      <c r="D30" s="258"/>
      <c r="E30" s="259"/>
      <c r="F30" s="449" t="s">
        <v>278</v>
      </c>
      <c r="G30" s="241" t="s">
        <v>17</v>
      </c>
      <c r="H30" s="244">
        <v>50</v>
      </c>
      <c r="I30" s="356">
        <v>49.5</v>
      </c>
      <c r="J30" s="244"/>
      <c r="K30" s="390">
        <v>50</v>
      </c>
      <c r="L30" s="244">
        <v>50</v>
      </c>
      <c r="M30" s="390">
        <v>51</v>
      </c>
      <c r="N30" s="435">
        <v>50</v>
      </c>
      <c r="O30" s="244"/>
      <c r="P30" s="244"/>
      <c r="Q30" s="114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</row>
    <row r="31" spans="1:31" s="89" customFormat="1" ht="31.5">
      <c r="A31" s="113"/>
      <c r="B31" s="256" t="s">
        <v>39</v>
      </c>
      <c r="C31" s="260" t="s">
        <v>116</v>
      </c>
      <c r="D31" s="239"/>
      <c r="E31" s="240"/>
      <c r="F31" s="443" t="s">
        <v>279</v>
      </c>
      <c r="G31" s="241" t="s">
        <v>18</v>
      </c>
      <c r="H31" s="244">
        <v>26</v>
      </c>
      <c r="I31" s="356">
        <v>26</v>
      </c>
      <c r="J31" s="244"/>
      <c r="K31" s="390">
        <v>27</v>
      </c>
      <c r="L31" s="244">
        <v>26</v>
      </c>
      <c r="M31" s="390">
        <v>26</v>
      </c>
      <c r="N31" s="435">
        <v>26</v>
      </c>
      <c r="O31" s="244"/>
      <c r="P31" s="244"/>
      <c r="Q31" s="114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</row>
    <row r="32" spans="1:31" ht="31.5">
      <c r="A32" s="97"/>
      <c r="B32" s="254" t="s">
        <v>40</v>
      </c>
      <c r="C32" s="255" t="s">
        <v>117</v>
      </c>
      <c r="D32" s="251"/>
      <c r="E32" s="252"/>
      <c r="F32" s="446" t="s">
        <v>280</v>
      </c>
      <c r="G32" s="261" t="s">
        <v>18</v>
      </c>
      <c r="H32" s="244">
        <v>34.5</v>
      </c>
      <c r="I32" s="356">
        <v>35</v>
      </c>
      <c r="J32" s="244"/>
      <c r="K32" s="390">
        <v>35</v>
      </c>
      <c r="L32" s="244">
        <v>35</v>
      </c>
      <c r="M32" s="390">
        <v>34.5</v>
      </c>
      <c r="N32" s="435">
        <v>34.5</v>
      </c>
      <c r="O32" s="244"/>
      <c r="P32" s="244"/>
      <c r="Q32" s="98"/>
      <c r="R32" s="19"/>
    </row>
    <row r="33" spans="1:31" s="89" customFormat="1" ht="31.5">
      <c r="A33" s="113"/>
      <c r="B33" s="256" t="s">
        <v>86</v>
      </c>
      <c r="C33" s="238" t="s">
        <v>118</v>
      </c>
      <c r="D33" s="239"/>
      <c r="E33" s="240"/>
      <c r="F33" s="450" t="s">
        <v>281</v>
      </c>
      <c r="G33" s="241" t="s">
        <v>18</v>
      </c>
      <c r="H33" s="244">
        <v>35.5</v>
      </c>
      <c r="I33" s="356">
        <v>35.5</v>
      </c>
      <c r="J33" s="244"/>
      <c r="K33" s="390">
        <v>35.5</v>
      </c>
      <c r="L33" s="244">
        <v>35.5</v>
      </c>
      <c r="M33" s="390">
        <v>36</v>
      </c>
      <c r="N33" s="435">
        <v>35.5</v>
      </c>
      <c r="O33" s="244"/>
      <c r="P33" s="244"/>
      <c r="Q33" s="114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s="89" customFormat="1" ht="31.5">
      <c r="A34" s="113"/>
      <c r="B34" s="327" t="s">
        <v>119</v>
      </c>
      <c r="C34" s="328" t="s">
        <v>120</v>
      </c>
      <c r="D34" s="329"/>
      <c r="E34" s="330"/>
      <c r="F34" s="451" t="s">
        <v>282</v>
      </c>
      <c r="G34" s="128" t="s">
        <v>18</v>
      </c>
      <c r="H34" s="244">
        <v>9</v>
      </c>
      <c r="I34" s="356">
        <v>9.5</v>
      </c>
      <c r="J34" s="244"/>
      <c r="K34" s="390">
        <v>9</v>
      </c>
      <c r="L34" s="244">
        <v>9</v>
      </c>
      <c r="M34" s="390">
        <v>9</v>
      </c>
      <c r="N34" s="435">
        <v>9</v>
      </c>
      <c r="O34" s="244"/>
      <c r="P34" s="244"/>
      <c r="Q34" s="114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</row>
    <row r="35" spans="1:31" s="89" customFormat="1" ht="21" customHeight="1">
      <c r="A35" s="113"/>
      <c r="B35" s="332" t="s">
        <v>123</v>
      </c>
      <c r="C35" s="333"/>
      <c r="D35" s="333"/>
      <c r="E35" s="333"/>
      <c r="F35" s="441"/>
      <c r="G35" s="293"/>
      <c r="H35" s="292"/>
      <c r="I35" s="355"/>
      <c r="J35" s="292"/>
      <c r="K35" s="389"/>
      <c r="L35" s="292"/>
      <c r="M35" s="389"/>
      <c r="N35" s="434"/>
      <c r="O35" s="292"/>
      <c r="P35" s="292"/>
      <c r="Q35" s="114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</row>
    <row r="36" spans="1:31" s="23" customFormat="1" ht="31.5">
      <c r="A36" s="113"/>
      <c r="B36" s="229" t="s">
        <v>75</v>
      </c>
      <c r="C36" s="253" t="s">
        <v>122</v>
      </c>
      <c r="D36" s="231"/>
      <c r="E36" s="232"/>
      <c r="F36" s="442" t="s">
        <v>283</v>
      </c>
      <c r="G36" s="233" t="s">
        <v>18</v>
      </c>
      <c r="H36" s="291">
        <v>74</v>
      </c>
      <c r="I36" s="354">
        <v>73</v>
      </c>
      <c r="J36" s="291">
        <v>74</v>
      </c>
      <c r="K36" s="388">
        <v>73</v>
      </c>
      <c r="L36" s="391">
        <v>74</v>
      </c>
      <c r="M36" s="388">
        <v>74</v>
      </c>
      <c r="N36" s="432">
        <v>74</v>
      </c>
      <c r="O36" s="291"/>
      <c r="P36" s="291"/>
      <c r="Q36" s="114"/>
    </row>
    <row r="37" spans="1:31" s="23" customFormat="1" ht="31.5">
      <c r="A37" s="113"/>
      <c r="B37" s="256" t="s">
        <v>111</v>
      </c>
      <c r="C37" s="257" t="s">
        <v>124</v>
      </c>
      <c r="D37" s="258"/>
      <c r="E37" s="259"/>
      <c r="F37" s="449" t="s">
        <v>284</v>
      </c>
      <c r="G37" s="241" t="s">
        <v>18</v>
      </c>
      <c r="H37" s="291">
        <v>18</v>
      </c>
      <c r="I37" s="354">
        <v>18</v>
      </c>
      <c r="J37" s="291"/>
      <c r="K37" s="388">
        <v>18</v>
      </c>
      <c r="L37" s="291">
        <v>17</v>
      </c>
      <c r="M37" s="388">
        <v>18</v>
      </c>
      <c r="N37" s="432">
        <v>17</v>
      </c>
      <c r="O37" s="291"/>
      <c r="P37" s="291"/>
      <c r="Q37" s="114"/>
    </row>
    <row r="38" spans="1:31" s="23" customFormat="1" ht="32.25" thickBot="1">
      <c r="A38" s="113"/>
      <c r="B38" s="339" t="s">
        <v>151</v>
      </c>
      <c r="C38" s="340" t="s">
        <v>152</v>
      </c>
      <c r="D38" s="341"/>
      <c r="E38" s="342"/>
      <c r="F38" s="452" t="s">
        <v>285</v>
      </c>
      <c r="G38" s="343" t="s">
        <v>18</v>
      </c>
      <c r="H38" s="345">
        <v>17</v>
      </c>
      <c r="I38" s="357">
        <v>17</v>
      </c>
      <c r="J38" s="345">
        <v>16</v>
      </c>
      <c r="K38" s="392">
        <v>15.5</v>
      </c>
      <c r="L38" s="345">
        <v>16</v>
      </c>
      <c r="M38" s="392">
        <v>16</v>
      </c>
      <c r="N38" s="437">
        <v>16</v>
      </c>
      <c r="O38" s="345"/>
      <c r="P38" s="345"/>
      <c r="Q38" s="114"/>
    </row>
    <row r="39" spans="1:31" s="23" customFormat="1" ht="21" customHeight="1">
      <c r="A39" s="113"/>
      <c r="B39" s="296"/>
      <c r="C39" s="297"/>
      <c r="D39" s="298"/>
      <c r="E39" s="299"/>
      <c r="F39" s="299"/>
      <c r="G39" s="300"/>
      <c r="H39" s="307"/>
      <c r="I39" s="308"/>
      <c r="J39" s="307"/>
      <c r="K39" s="301"/>
      <c r="L39" s="302"/>
      <c r="M39" s="302"/>
      <c r="N39" s="302"/>
      <c r="O39" s="302"/>
      <c r="P39" s="302"/>
      <c r="Q39" s="114"/>
    </row>
    <row r="40" spans="1:31" s="373" customFormat="1" ht="19.5" hidden="1">
      <c r="A40" s="365"/>
      <c r="B40" s="366" t="s">
        <v>188</v>
      </c>
      <c r="C40" s="367"/>
      <c r="D40" s="368"/>
      <c r="E40" s="369"/>
      <c r="F40" s="369"/>
      <c r="G40" s="370"/>
      <c r="H40" s="371"/>
      <c r="I40" s="369"/>
      <c r="J40" s="371"/>
      <c r="K40" s="369"/>
      <c r="L40" s="371"/>
      <c r="M40" s="369"/>
      <c r="N40" s="371"/>
      <c r="O40" s="369"/>
      <c r="P40" s="371"/>
      <c r="Q40" s="372"/>
    </row>
    <row r="41" spans="1:31" s="373" customFormat="1" ht="21" hidden="1" customHeight="1">
      <c r="A41" s="365"/>
      <c r="B41" s="374" t="s">
        <v>189</v>
      </c>
      <c r="C41" s="375"/>
      <c r="D41" s="376"/>
      <c r="E41" s="377"/>
      <c r="F41" s="377"/>
      <c r="G41" s="378"/>
      <c r="H41" s="374"/>
      <c r="I41" s="308"/>
      <c r="J41" s="307"/>
      <c r="K41" s="307"/>
      <c r="L41" s="307"/>
      <c r="M41" s="379"/>
      <c r="N41" s="307"/>
      <c r="O41" s="307"/>
      <c r="P41" s="307"/>
      <c r="Q41" s="372"/>
    </row>
    <row r="42" spans="1:31" s="373" customFormat="1" ht="21" hidden="1" customHeight="1">
      <c r="A42" s="365"/>
      <c r="B42" s="380" t="s">
        <v>181</v>
      </c>
      <c r="C42" s="375"/>
      <c r="D42" s="376"/>
      <c r="E42" s="377"/>
      <c r="F42" s="377"/>
      <c r="G42" s="378"/>
      <c r="H42" s="307"/>
      <c r="I42" s="308"/>
      <c r="J42" s="307"/>
      <c r="K42" s="307"/>
      <c r="L42" s="307"/>
      <c r="M42" s="307"/>
      <c r="N42" s="307"/>
      <c r="O42" s="307"/>
      <c r="P42" s="307"/>
      <c r="Q42" s="372"/>
    </row>
    <row r="43" spans="1:31" s="373" customFormat="1" ht="21" hidden="1" customHeight="1">
      <c r="A43" s="365"/>
      <c r="B43" s="380" t="s">
        <v>182</v>
      </c>
      <c r="C43" s="375"/>
      <c r="D43" s="376"/>
      <c r="E43" s="377"/>
      <c r="F43" s="377"/>
      <c r="G43" s="378"/>
      <c r="H43" s="307"/>
      <c r="I43" s="308"/>
      <c r="J43" s="307"/>
      <c r="K43" s="307"/>
      <c r="L43" s="307"/>
      <c r="M43" s="307"/>
      <c r="N43" s="307"/>
      <c r="O43" s="307"/>
      <c r="P43" s="307"/>
      <c r="Q43" s="372"/>
    </row>
    <row r="44" spans="1:31" s="373" customFormat="1" ht="21" hidden="1" customHeight="1">
      <c r="A44" s="365"/>
      <c r="B44" s="380" t="s">
        <v>183</v>
      </c>
      <c r="C44" s="375"/>
      <c r="D44" s="376"/>
      <c r="E44" s="377"/>
      <c r="F44" s="377"/>
      <c r="G44" s="378"/>
      <c r="H44" s="307"/>
      <c r="I44" s="308"/>
      <c r="J44" s="307"/>
      <c r="K44" s="307"/>
      <c r="L44" s="307"/>
      <c r="M44" s="307"/>
      <c r="N44" s="307"/>
      <c r="O44" s="307"/>
      <c r="P44" s="307"/>
      <c r="Q44" s="372"/>
    </row>
    <row r="45" spans="1:31" s="373" customFormat="1" ht="21" hidden="1" customHeight="1">
      <c r="A45" s="365"/>
      <c r="B45" s="380" t="s">
        <v>184</v>
      </c>
      <c r="C45" s="375"/>
      <c r="D45" s="376"/>
      <c r="E45" s="377"/>
      <c r="F45" s="377"/>
      <c r="G45" s="378"/>
      <c r="H45" s="307"/>
      <c r="I45" s="308"/>
      <c r="J45" s="307"/>
      <c r="K45" s="307"/>
      <c r="L45" s="307"/>
      <c r="M45" s="307"/>
      <c r="N45" s="307"/>
      <c r="O45" s="307"/>
      <c r="P45" s="307"/>
      <c r="Q45" s="372"/>
    </row>
    <row r="46" spans="1:31" s="364" customFormat="1" ht="18.75" hidden="1">
      <c r="B46" s="381" t="s">
        <v>185</v>
      </c>
      <c r="C46" s="382"/>
      <c r="D46" s="382"/>
      <c r="E46" s="382"/>
      <c r="F46" s="382"/>
      <c r="G46" s="382"/>
      <c r="H46" s="382"/>
      <c r="I46" s="382"/>
      <c r="J46" s="382"/>
      <c r="K46" s="382"/>
      <c r="L46" s="382"/>
      <c r="M46" s="382"/>
      <c r="N46" s="382"/>
      <c r="O46" s="382"/>
      <c r="P46" s="382"/>
    </row>
    <row r="47" spans="1:31" s="364" customFormat="1" ht="18.75" hidden="1">
      <c r="B47" s="381" t="s">
        <v>186</v>
      </c>
    </row>
    <row r="48" spans="1:31" s="364" customFormat="1" ht="18.75" hidden="1">
      <c r="B48" s="381" t="s">
        <v>187</v>
      </c>
    </row>
    <row r="49" spans="2:16" s="364" customFormat="1" hidden="1"/>
    <row r="50" spans="2:16" s="364" customFormat="1" ht="18.75" hidden="1">
      <c r="B50" s="381" t="s">
        <v>192</v>
      </c>
    </row>
    <row r="51" spans="2:16" hidden="1"/>
    <row r="52" spans="2:16" s="364" customFormat="1" ht="19.5" hidden="1">
      <c r="B52" s="403" t="s">
        <v>213</v>
      </c>
      <c r="C52" s="404"/>
      <c r="D52" s="404"/>
      <c r="E52" s="404"/>
      <c r="F52" s="404"/>
      <c r="G52" s="404"/>
      <c r="H52" s="404"/>
      <c r="I52" s="404"/>
      <c r="J52" s="404"/>
      <c r="K52" s="405"/>
      <c r="L52" s="404"/>
      <c r="M52" s="404"/>
      <c r="N52" s="404"/>
      <c r="O52" s="404"/>
      <c r="P52" s="404"/>
    </row>
    <row r="53" spans="2:16" s="406" customFormat="1" ht="19.5" hidden="1">
      <c r="B53" s="374" t="s">
        <v>189</v>
      </c>
    </row>
    <row r="54" spans="2:16" s="406" customFormat="1" ht="19.5" hidden="1">
      <c r="B54" s="406" t="s">
        <v>206</v>
      </c>
    </row>
    <row r="55" spans="2:16" s="406" customFormat="1" ht="19.5" hidden="1">
      <c r="B55" s="406" t="s">
        <v>207</v>
      </c>
    </row>
    <row r="56" spans="2:16" s="406" customFormat="1" ht="19.5" hidden="1">
      <c r="B56" s="406" t="s">
        <v>208</v>
      </c>
    </row>
    <row r="57" spans="2:16" s="406" customFormat="1" ht="19.5" hidden="1">
      <c r="B57" s="406" t="s">
        <v>209</v>
      </c>
    </row>
    <row r="58" spans="2:16" s="406" customFormat="1" ht="19.5" hidden="1">
      <c r="B58" s="406" t="s">
        <v>210</v>
      </c>
    </row>
    <row r="59" spans="2:16" s="406" customFormat="1" ht="19.5" hidden="1">
      <c r="B59" s="406" t="s">
        <v>211</v>
      </c>
    </row>
    <row r="60" spans="2:16" s="406" customFormat="1" ht="19.5" hidden="1">
      <c r="B60" s="406" t="s">
        <v>212</v>
      </c>
    </row>
    <row r="61" spans="2:16" s="364" customFormat="1" ht="18.75" hidden="1">
      <c r="B61" s="407" t="s">
        <v>225</v>
      </c>
      <c r="C61" s="386"/>
      <c r="D61" s="386"/>
      <c r="E61" s="386"/>
      <c r="F61" s="386"/>
      <c r="G61" s="386"/>
      <c r="H61" s="386"/>
    </row>
    <row r="62" spans="2:16" s="364" customFormat="1" ht="18.75" hidden="1">
      <c r="B62" s="408" t="s">
        <v>221</v>
      </c>
    </row>
    <row r="63" spans="2:16" s="364" customFormat="1" ht="18.75" hidden="1">
      <c r="B63" s="381"/>
    </row>
    <row r="64" spans="2:16" s="364" customFormat="1" ht="19.5" hidden="1">
      <c r="B64" s="403" t="s">
        <v>229</v>
      </c>
      <c r="C64" s="404"/>
      <c r="D64" s="404"/>
      <c r="E64" s="404"/>
      <c r="F64" s="404"/>
      <c r="G64" s="404"/>
      <c r="H64" s="404"/>
      <c r="I64" s="404"/>
      <c r="J64" s="404"/>
      <c r="K64" s="405"/>
      <c r="L64" s="404"/>
      <c r="M64" s="404"/>
      <c r="N64" s="404"/>
      <c r="O64" s="404"/>
      <c r="P64" s="404"/>
    </row>
    <row r="65" spans="2:17" s="406" customFormat="1" ht="19.5" hidden="1">
      <c r="B65" s="409" t="s">
        <v>121</v>
      </c>
    </row>
    <row r="66" spans="2:17" s="406" customFormat="1" ht="19.5" hidden="1">
      <c r="B66" s="406" t="s">
        <v>226</v>
      </c>
    </row>
    <row r="67" spans="2:17" s="406" customFormat="1" ht="19.5" hidden="1">
      <c r="B67" s="406" t="s">
        <v>227</v>
      </c>
    </row>
    <row r="68" spans="2:17" s="406" customFormat="1" ht="19.5" hidden="1"/>
    <row r="69" spans="2:17" s="406" customFormat="1" ht="19.5" hidden="1">
      <c r="B69" s="406" t="s">
        <v>228</v>
      </c>
    </row>
    <row r="70" spans="2:17" hidden="1"/>
    <row r="71" spans="2:17" s="410" customFormat="1" ht="19.5" hidden="1">
      <c r="B71" s="411" t="s">
        <v>236</v>
      </c>
      <c r="C71" s="411"/>
      <c r="D71" s="411"/>
      <c r="E71" s="411"/>
      <c r="F71" s="411"/>
      <c r="G71" s="411"/>
      <c r="H71" s="411"/>
      <c r="I71" s="411"/>
      <c r="J71" s="411"/>
      <c r="K71" s="411"/>
      <c r="L71" s="411"/>
      <c r="M71" s="411"/>
      <c r="N71" s="411"/>
      <c r="O71" s="411"/>
      <c r="P71" s="411"/>
    </row>
    <row r="72" spans="2:17" s="410" customFormat="1" ht="19.5" hidden="1">
      <c r="B72" s="412" t="s">
        <v>241</v>
      </c>
    </row>
    <row r="73" spans="2:17" s="410" customFormat="1" ht="19.5" hidden="1">
      <c r="B73" s="473" t="s">
        <v>242</v>
      </c>
      <c r="C73" s="473"/>
      <c r="D73" s="473"/>
      <c r="E73" s="473"/>
      <c r="F73" s="473"/>
      <c r="G73" s="473"/>
      <c r="H73" s="473"/>
      <c r="I73" s="473"/>
      <c r="J73" s="473"/>
      <c r="K73" s="473"/>
      <c r="L73" s="473"/>
      <c r="M73" s="473"/>
      <c r="N73" s="473"/>
      <c r="O73" s="473"/>
      <c r="P73" s="473"/>
      <c r="Q73" s="473"/>
    </row>
    <row r="74" spans="2:17" s="410" customFormat="1" ht="19.5" hidden="1">
      <c r="B74" s="417"/>
      <c r="C74" s="417"/>
      <c r="D74" s="417"/>
      <c r="E74" s="417"/>
      <c r="F74" s="417"/>
      <c r="G74" s="417"/>
      <c r="H74" s="417"/>
      <c r="I74" s="417"/>
      <c r="J74" s="417"/>
      <c r="K74" s="417"/>
      <c r="L74" s="417"/>
      <c r="M74" s="417"/>
      <c r="N74" s="417"/>
      <c r="O74" s="417"/>
      <c r="P74" s="417"/>
      <c r="Q74" s="417"/>
    </row>
    <row r="75" spans="2:17" s="410" customFormat="1" ht="19.5" hidden="1">
      <c r="B75" s="412" t="s">
        <v>121</v>
      </c>
    </row>
    <row r="76" spans="2:17" ht="19.5" hidden="1">
      <c r="B76" s="419" t="s">
        <v>249</v>
      </c>
      <c r="C76" s="420"/>
      <c r="D76" s="420"/>
      <c r="E76" s="420"/>
      <c r="F76" s="420"/>
      <c r="H76" s="421"/>
      <c r="I76" s="421"/>
      <c r="J76" s="421"/>
      <c r="K76" s="422"/>
      <c r="L76" s="423"/>
    </row>
    <row r="77" spans="2:17" s="410" customFormat="1" ht="19.5" hidden="1">
      <c r="B77" s="410" t="s">
        <v>237</v>
      </c>
    </row>
    <row r="78" spans="2:17" s="410" customFormat="1" ht="19.5" hidden="1"/>
    <row r="79" spans="2:17" s="410" customFormat="1" ht="19.5" hidden="1"/>
    <row r="80" spans="2:17" s="410" customFormat="1" ht="19.5" hidden="1"/>
    <row r="81" s="410" customFormat="1" ht="19.5" hidden="1"/>
    <row r="82" s="410" customFormat="1" ht="19.5" hidden="1"/>
    <row r="83" s="410" customFormat="1" ht="19.5" hidden="1"/>
    <row r="84" s="410" customFormat="1" ht="19.5" hidden="1"/>
    <row r="85" s="410" customFormat="1" ht="19.5" hidden="1"/>
    <row r="86" hidden="1"/>
    <row r="87" hidden="1"/>
    <row r="88" hidden="1"/>
    <row r="89" hidden="1"/>
    <row r="90" hidden="1"/>
    <row r="91" hidden="1"/>
    <row r="92" hidden="1"/>
    <row r="93" hidden="1"/>
    <row r="94" hidden="1"/>
    <row r="95" hidden="1"/>
    <row r="96" hidden="1"/>
    <row r="97" spans="2:2" hidden="1"/>
    <row r="98" spans="2:2" hidden="1"/>
    <row r="99" spans="2:2" hidden="1"/>
    <row r="100" spans="2:2" hidden="1"/>
    <row r="101" spans="2:2" hidden="1"/>
    <row r="102" spans="2:2" hidden="1"/>
    <row r="103" spans="2:2" hidden="1"/>
    <row r="104" spans="2:2" hidden="1"/>
    <row r="105" spans="2:2" hidden="1"/>
    <row r="106" spans="2:2" hidden="1"/>
    <row r="107" spans="2:2" hidden="1"/>
    <row r="108" spans="2:2" hidden="1"/>
    <row r="109" spans="2:2" hidden="1"/>
    <row r="110" spans="2:2" s="410" customFormat="1" ht="19.5" hidden="1">
      <c r="B110" s="412" t="s">
        <v>243</v>
      </c>
    </row>
    <row r="111" spans="2:2" s="410" customFormat="1" ht="19.5" hidden="1">
      <c r="B111" s="410" t="s">
        <v>244</v>
      </c>
    </row>
    <row r="112" spans="2:2" hidden="1"/>
    <row r="113" spans="2:2" ht="19.5" hidden="1">
      <c r="B113" s="410" t="s">
        <v>248</v>
      </c>
    </row>
    <row r="114" spans="2:2" hidden="1"/>
    <row r="115" spans="2:2" hidden="1"/>
    <row r="116" spans="2:2" hidden="1"/>
  </sheetData>
  <mergeCells count="3">
    <mergeCell ref="D1:M1"/>
    <mergeCell ref="B6:F6"/>
    <mergeCell ref="B73:Q73"/>
  </mergeCells>
  <phoneticPr fontId="31" type="noConversion"/>
  <printOptions horizontalCentered="1"/>
  <pageMargins left="0.39370078740157483" right="0.39370078740157483" top="0.39370078740157483" bottom="0.39370078740157483" header="0.39370078740157483" footer="0.39370078740157483"/>
  <pageSetup paperSize="9" scale="48" fitToHeight="0" orientation="portrait" r:id="rId1"/>
  <rowBreaks count="1" manualBreakCount="1">
    <brk id="39" max="16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AE113"/>
  <sheetViews>
    <sheetView showGridLines="0" view="pageBreakPreview" zoomScale="60" zoomScaleNormal="60" zoomScalePageLayoutView="50" workbookViewId="0">
      <selection activeCell="C110" sqref="C110"/>
    </sheetView>
  </sheetViews>
  <sheetFormatPr defaultColWidth="12" defaultRowHeight="11.25"/>
  <cols>
    <col min="1" max="1" width="9" customWidth="1"/>
    <col min="2" max="2" width="14.6640625" customWidth="1"/>
    <col min="3" max="3" width="16.83203125" customWidth="1"/>
    <col min="4" max="4" width="14.33203125" customWidth="1"/>
    <col min="5" max="5" width="19.83203125" customWidth="1"/>
    <col min="6" max="6" width="48.5" customWidth="1"/>
    <col min="7" max="7" width="18.83203125" customWidth="1"/>
    <col min="8" max="8" width="15.33203125" customWidth="1"/>
    <col min="9" max="9" width="17.6640625" customWidth="1"/>
    <col min="10" max="12" width="15.33203125" customWidth="1"/>
    <col min="13" max="13" width="16.6640625" customWidth="1"/>
    <col min="14" max="16" width="15.33203125" customWidth="1"/>
    <col min="17" max="17" width="8.83203125" customWidth="1"/>
    <col min="18" max="18" width="12.6640625" customWidth="1"/>
  </cols>
  <sheetData>
    <row r="1" spans="1:31" s="1" customFormat="1" ht="42" customHeight="1">
      <c r="A1" s="54"/>
      <c r="B1" s="55"/>
      <c r="C1" s="55"/>
      <c r="D1" s="466" t="s">
        <v>13</v>
      </c>
      <c r="E1" s="466"/>
      <c r="F1" s="466"/>
      <c r="G1" s="466"/>
      <c r="H1" s="466"/>
      <c r="I1" s="466"/>
      <c r="J1" s="466"/>
      <c r="K1" s="466"/>
      <c r="L1" s="466"/>
      <c r="M1" s="466"/>
      <c r="N1" s="56" t="str">
        <f>'TECHNICAL SHEET GARMENT'!J1</f>
        <v>WINTER 2018/19</v>
      </c>
      <c r="O1" s="55"/>
      <c r="P1" s="55"/>
      <c r="Q1" s="57"/>
      <c r="R1" s="5"/>
    </row>
    <row r="2" spans="1:31" s="3" customFormat="1" ht="19.5">
      <c r="A2" s="63"/>
      <c r="B2" s="59" t="str">
        <f>'TECHNICAL SHEET GARMENT'!A2</f>
        <v>LFV11442</v>
      </c>
      <c r="C2" s="58"/>
      <c r="D2" s="58"/>
      <c r="E2" s="102" t="str">
        <f>'TECHNICAL SHEET GARMENT'!C2</f>
        <v>ULSTER ZIP-IN JKT</v>
      </c>
      <c r="F2" s="58"/>
      <c r="G2" s="58"/>
      <c r="H2" s="58"/>
      <c r="I2" s="58"/>
      <c r="J2" s="58"/>
      <c r="K2" s="58"/>
      <c r="L2" s="58"/>
      <c r="M2" s="58"/>
      <c r="N2" s="58" t="s">
        <v>2</v>
      </c>
      <c r="O2" s="59" t="str">
        <f>'TECHNICAL SHEET GARMENT'!K2</f>
        <v>V1</v>
      </c>
      <c r="P2" s="58"/>
      <c r="Q2" s="60"/>
      <c r="R2" s="7"/>
    </row>
    <row r="3" spans="1:31" s="2" customFormat="1" ht="17.25" thickBot="1">
      <c r="A3" s="65"/>
      <c r="B3" s="127" t="s">
        <v>1</v>
      </c>
      <c r="C3" s="61">
        <f ca="1">'TECHNICAL SHEET GARMENT'!B3</f>
        <v>43833</v>
      </c>
      <c r="D3" s="62"/>
      <c r="E3" s="62"/>
      <c r="F3" s="414" t="s">
        <v>67</v>
      </c>
      <c r="G3" s="187" t="str">
        <f>('TECHNICAL SHEET GARMENT'!G3)</f>
        <v>Marjorie</v>
      </c>
      <c r="H3" s="62"/>
      <c r="I3" s="62"/>
      <c r="J3" s="62"/>
      <c r="K3" s="66"/>
      <c r="L3" s="62"/>
      <c r="M3" s="62"/>
      <c r="N3" s="75" t="str">
        <f>'TECHNICAL SHEET GARMENT'!J3</f>
        <v xml:space="preserve">SUPPLIER : </v>
      </c>
      <c r="O3" s="161" t="str">
        <f>'TECHNICAL SHEET GARMENT'!K3</f>
        <v>PRIMA CHANNEL</v>
      </c>
      <c r="P3" s="161"/>
      <c r="Q3" s="67"/>
      <c r="R3" s="20"/>
    </row>
    <row r="4" spans="1:31" s="1" customFormat="1" ht="12" customHeight="1">
      <c r="A4" s="25"/>
      <c r="B4" s="95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39"/>
      <c r="O4" s="39"/>
      <c r="P4" s="39"/>
      <c r="Q4" s="40"/>
      <c r="R4" s="5"/>
    </row>
    <row r="5" spans="1:31" ht="21.75" hidden="1" thickBot="1">
      <c r="A5" s="97"/>
      <c r="B5" s="19"/>
      <c r="C5" s="24" t="s">
        <v>14</v>
      </c>
      <c r="D5" s="19"/>
      <c r="E5" s="19"/>
      <c r="F5" s="19"/>
      <c r="G5" s="19"/>
      <c r="H5" s="19"/>
      <c r="I5" s="19"/>
      <c r="J5" s="19"/>
      <c r="K5" s="19"/>
      <c r="L5" s="425" t="s">
        <v>251</v>
      </c>
      <c r="M5" s="426"/>
      <c r="N5" s="426" t="s">
        <v>250</v>
      </c>
      <c r="O5" s="19"/>
      <c r="P5" s="19"/>
      <c r="Q5" s="98"/>
      <c r="R5" s="19"/>
    </row>
    <row r="6" spans="1:31" s="89" customFormat="1" ht="65.25" hidden="1" customHeight="1">
      <c r="A6" s="113"/>
      <c r="B6" s="467" t="s">
        <v>121</v>
      </c>
      <c r="C6" s="468"/>
      <c r="D6" s="468"/>
      <c r="E6" s="468"/>
      <c r="F6" s="469"/>
      <c r="G6" s="361" t="s">
        <v>15</v>
      </c>
      <c r="H6" s="156" t="s">
        <v>153</v>
      </c>
      <c r="I6" s="157" t="s">
        <v>190</v>
      </c>
      <c r="J6" s="311" t="s">
        <v>191</v>
      </c>
      <c r="K6" s="157" t="s">
        <v>231</v>
      </c>
      <c r="L6" s="311" t="s">
        <v>230</v>
      </c>
      <c r="M6" s="157" t="s">
        <v>246</v>
      </c>
      <c r="N6" s="311" t="s">
        <v>245</v>
      </c>
      <c r="O6" s="157"/>
      <c r="P6" s="158"/>
      <c r="Q6" s="114"/>
      <c r="R6" s="23"/>
      <c r="S6" s="23"/>
      <c r="T6" s="23"/>
      <c r="U6" s="23"/>
      <c r="V6" s="23"/>
      <c r="W6" s="23"/>
      <c r="X6" s="23"/>
      <c r="Y6" s="23"/>
      <c r="Z6" s="23"/>
      <c r="AA6" s="23"/>
      <c r="AB6" s="23"/>
      <c r="AC6" s="23"/>
      <c r="AD6" s="23"/>
      <c r="AE6" s="23"/>
    </row>
    <row r="7" spans="1:31" ht="21.75" hidden="1" customHeight="1">
      <c r="A7" s="97"/>
      <c r="B7" s="362" t="s">
        <v>21</v>
      </c>
      <c r="C7" s="363"/>
      <c r="D7" s="363"/>
      <c r="E7" s="363"/>
      <c r="F7" s="363"/>
      <c r="G7" s="277"/>
      <c r="H7" s="353" t="s">
        <v>8</v>
      </c>
      <c r="I7" s="352" t="s">
        <v>8</v>
      </c>
      <c r="J7" s="353" t="s">
        <v>8</v>
      </c>
      <c r="K7" s="387" t="s">
        <v>8</v>
      </c>
      <c r="L7" s="353" t="s">
        <v>8</v>
      </c>
      <c r="M7" s="387" t="s">
        <v>8</v>
      </c>
      <c r="N7" s="353" t="s">
        <v>8</v>
      </c>
      <c r="O7" s="353"/>
      <c r="P7" s="353"/>
      <c r="Q7" s="98"/>
      <c r="R7" s="19"/>
    </row>
    <row r="8" spans="1:31" s="89" customFormat="1" ht="21" hidden="1" customHeight="1">
      <c r="A8" s="113"/>
      <c r="B8" s="229" t="s">
        <v>28</v>
      </c>
      <c r="C8" s="230" t="s">
        <v>145</v>
      </c>
      <c r="D8" s="231"/>
      <c r="E8" s="232"/>
      <c r="F8" s="232"/>
      <c r="G8" s="233" t="s">
        <v>18</v>
      </c>
      <c r="H8" s="291">
        <v>44</v>
      </c>
      <c r="I8" s="354">
        <v>44</v>
      </c>
      <c r="J8" s="291">
        <v>42</v>
      </c>
      <c r="K8" s="388">
        <v>42</v>
      </c>
      <c r="L8" s="291">
        <v>42</v>
      </c>
      <c r="M8" s="388">
        <v>42.5</v>
      </c>
      <c r="N8" s="291">
        <v>42</v>
      </c>
      <c r="O8" s="291"/>
      <c r="P8" s="291"/>
      <c r="Q8" s="114"/>
      <c r="R8" s="23"/>
      <c r="S8" s="23"/>
      <c r="T8" s="23"/>
      <c r="U8" s="23"/>
      <c r="V8" s="23"/>
      <c r="W8" s="23"/>
      <c r="X8" s="23"/>
      <c r="Y8" s="23"/>
      <c r="Z8" s="23"/>
      <c r="AA8" s="23"/>
      <c r="AB8" s="23"/>
      <c r="AC8" s="23"/>
      <c r="AD8" s="23"/>
      <c r="AE8" s="23"/>
    </row>
    <row r="9" spans="1:31" s="89" customFormat="1" ht="21" hidden="1" customHeight="1">
      <c r="A9" s="113"/>
      <c r="B9" s="237" t="s">
        <v>29</v>
      </c>
      <c r="C9" s="238" t="s">
        <v>16</v>
      </c>
      <c r="D9" s="239"/>
      <c r="E9" s="240"/>
      <c r="F9" s="240"/>
      <c r="G9" s="241" t="s">
        <v>17</v>
      </c>
      <c r="H9" s="291">
        <v>59</v>
      </c>
      <c r="I9" s="354">
        <v>59</v>
      </c>
      <c r="J9" s="291"/>
      <c r="K9" s="388">
        <v>58.5</v>
      </c>
      <c r="L9" s="291">
        <v>59</v>
      </c>
      <c r="M9" s="388">
        <v>58.5</v>
      </c>
      <c r="N9" s="291">
        <v>59</v>
      </c>
      <c r="O9" s="291"/>
      <c r="P9" s="291"/>
      <c r="Q9" s="114"/>
      <c r="R9" s="23"/>
      <c r="S9" s="23"/>
      <c r="T9" s="23"/>
      <c r="U9" s="23"/>
      <c r="V9" s="23"/>
      <c r="W9" s="23"/>
      <c r="X9" s="23"/>
      <c r="Y9" s="23"/>
      <c r="Z9" s="23"/>
      <c r="AA9" s="23"/>
      <c r="AB9" s="23"/>
      <c r="AC9" s="23"/>
      <c r="AD9" s="23"/>
      <c r="AE9" s="23"/>
    </row>
    <row r="10" spans="1:31" s="89" customFormat="1" ht="21" hidden="1" customHeight="1">
      <c r="A10" s="113"/>
      <c r="B10" s="237" t="s">
        <v>30</v>
      </c>
      <c r="C10" s="238" t="s">
        <v>146</v>
      </c>
      <c r="D10" s="239"/>
      <c r="E10" s="240"/>
      <c r="F10" s="240"/>
      <c r="G10" s="241" t="s">
        <v>17</v>
      </c>
      <c r="H10" s="291">
        <v>57</v>
      </c>
      <c r="I10" s="354">
        <v>56.5</v>
      </c>
      <c r="J10" s="291"/>
      <c r="K10" s="388">
        <v>56.5</v>
      </c>
      <c r="L10" s="291">
        <v>57</v>
      </c>
      <c r="M10" s="388">
        <v>57</v>
      </c>
      <c r="N10" s="291">
        <v>57</v>
      </c>
      <c r="O10" s="291"/>
      <c r="P10" s="291"/>
      <c r="Q10" s="114"/>
      <c r="R10" s="23"/>
      <c r="S10" s="23"/>
      <c r="T10" s="23"/>
      <c r="U10" s="23"/>
      <c r="V10" s="23"/>
      <c r="W10" s="23"/>
      <c r="X10" s="23"/>
      <c r="Y10" s="23"/>
      <c r="Z10" s="23"/>
      <c r="AA10" s="23"/>
      <c r="AB10" s="23"/>
      <c r="AC10" s="23"/>
      <c r="AD10" s="23"/>
      <c r="AE10" s="23"/>
    </row>
    <row r="11" spans="1:31" s="89" customFormat="1" ht="21" hidden="1" customHeight="1">
      <c r="A11" s="113"/>
      <c r="B11" s="237" t="s">
        <v>147</v>
      </c>
      <c r="C11" s="238" t="s">
        <v>148</v>
      </c>
      <c r="D11" s="239"/>
      <c r="E11" s="240"/>
      <c r="F11" s="240"/>
      <c r="G11" s="241" t="s">
        <v>17</v>
      </c>
      <c r="H11" s="291">
        <v>57</v>
      </c>
      <c r="I11" s="354">
        <v>56.3</v>
      </c>
      <c r="J11" s="291"/>
      <c r="K11" s="388">
        <v>57</v>
      </c>
      <c r="L11" s="291">
        <v>57</v>
      </c>
      <c r="M11" s="388">
        <v>56.5</v>
      </c>
      <c r="N11" s="291">
        <v>57</v>
      </c>
      <c r="O11" s="291"/>
      <c r="P11" s="291"/>
      <c r="Q11" s="114"/>
      <c r="R11" s="23"/>
      <c r="S11" s="23"/>
      <c r="T11" s="23"/>
      <c r="U11" s="23"/>
      <c r="V11" s="23"/>
      <c r="W11" s="23"/>
      <c r="X11" s="23"/>
      <c r="Y11" s="23"/>
      <c r="Z11" s="23"/>
      <c r="AA11" s="23"/>
      <c r="AB11" s="23"/>
      <c r="AC11" s="23"/>
      <c r="AD11" s="23"/>
      <c r="AE11" s="23"/>
    </row>
    <row r="12" spans="1:31" s="89" customFormat="1" ht="21" hidden="1" customHeight="1">
      <c r="A12" s="113"/>
      <c r="B12" s="245" t="s">
        <v>64</v>
      </c>
      <c r="C12" s="316" t="s">
        <v>90</v>
      </c>
      <c r="D12" s="280"/>
      <c r="E12" s="281"/>
      <c r="F12" s="282"/>
      <c r="G12" s="233" t="s">
        <v>17</v>
      </c>
      <c r="H12" s="291">
        <v>74</v>
      </c>
      <c r="I12" s="354">
        <v>74</v>
      </c>
      <c r="J12" s="291"/>
      <c r="K12" s="388">
        <v>73</v>
      </c>
      <c r="L12" s="291">
        <v>74</v>
      </c>
      <c r="M12" s="388">
        <v>74.5</v>
      </c>
      <c r="N12" s="291">
        <v>74</v>
      </c>
      <c r="O12" s="291"/>
      <c r="P12" s="291"/>
      <c r="Q12" s="114"/>
      <c r="R12" s="23"/>
      <c r="S12" s="23"/>
      <c r="T12" s="23"/>
      <c r="U12" s="23"/>
      <c r="V12" s="23"/>
      <c r="W12" s="23"/>
      <c r="X12" s="23"/>
      <c r="Y12" s="23"/>
      <c r="Z12" s="23"/>
      <c r="AA12" s="23"/>
      <c r="AB12" s="23"/>
      <c r="AC12" s="23"/>
      <c r="AD12" s="23"/>
      <c r="AE12" s="23"/>
    </row>
    <row r="13" spans="1:31" s="23" customFormat="1" ht="21" hidden="1" customHeight="1">
      <c r="A13" s="113"/>
      <c r="B13" s="245" t="s">
        <v>76</v>
      </c>
      <c r="C13" s="413" t="s">
        <v>91</v>
      </c>
      <c r="D13" s="280"/>
      <c r="E13" s="281"/>
      <c r="F13" s="282"/>
      <c r="G13" s="233" t="s">
        <v>18</v>
      </c>
      <c r="H13" s="291"/>
      <c r="I13" s="354">
        <v>20</v>
      </c>
      <c r="J13" s="291"/>
      <c r="K13" s="388">
        <v>19</v>
      </c>
      <c r="L13" s="291">
        <v>19</v>
      </c>
      <c r="M13" s="388">
        <v>19</v>
      </c>
      <c r="N13" s="291">
        <v>19</v>
      </c>
      <c r="O13" s="291"/>
      <c r="P13" s="291"/>
      <c r="Q13" s="114"/>
    </row>
    <row r="14" spans="1:31" s="89" customFormat="1" ht="21" hidden="1" customHeight="1">
      <c r="A14" s="113"/>
      <c r="B14" s="283" t="s">
        <v>27</v>
      </c>
      <c r="C14" s="284" t="s">
        <v>31</v>
      </c>
      <c r="D14" s="281"/>
      <c r="E14" s="281"/>
      <c r="F14" s="282"/>
      <c r="G14" s="233" t="s">
        <v>92</v>
      </c>
      <c r="H14" s="291">
        <v>13.5</v>
      </c>
      <c r="I14" s="354">
        <v>13.5</v>
      </c>
      <c r="J14" s="291"/>
      <c r="K14" s="388">
        <v>13.5</v>
      </c>
      <c r="L14" s="291">
        <v>13.5</v>
      </c>
      <c r="M14" s="388">
        <v>14</v>
      </c>
      <c r="N14" s="291">
        <v>13.5</v>
      </c>
      <c r="O14" s="291"/>
      <c r="P14" s="291"/>
      <c r="Q14" s="114"/>
      <c r="R14" s="23"/>
      <c r="S14" s="23"/>
      <c r="T14" s="23"/>
      <c r="U14" s="23"/>
      <c r="V14" s="23"/>
      <c r="W14" s="23"/>
      <c r="X14" s="23"/>
      <c r="Y14" s="23"/>
      <c r="Z14" s="23"/>
      <c r="AA14" s="23"/>
      <c r="AB14" s="23"/>
      <c r="AC14" s="23"/>
      <c r="AD14" s="23"/>
      <c r="AE14" s="23"/>
    </row>
    <row r="15" spans="1:31" s="89" customFormat="1" ht="21" hidden="1" customHeight="1">
      <c r="A15" s="113"/>
      <c r="B15" s="246" t="s">
        <v>65</v>
      </c>
      <c r="C15" s="270" t="s">
        <v>149</v>
      </c>
      <c r="D15" s="271"/>
      <c r="E15" s="271"/>
      <c r="F15" s="271"/>
      <c r="G15" s="247" t="s">
        <v>92</v>
      </c>
      <c r="H15" s="291">
        <v>24.5</v>
      </c>
      <c r="I15" s="354">
        <v>25</v>
      </c>
      <c r="J15" s="291"/>
      <c r="K15" s="388">
        <v>24</v>
      </c>
      <c r="L15" s="291">
        <v>24.5</v>
      </c>
      <c r="M15" s="388">
        <v>24.5</v>
      </c>
      <c r="N15" s="291">
        <v>24.5</v>
      </c>
      <c r="O15" s="291"/>
      <c r="P15" s="291"/>
      <c r="Q15" s="114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</row>
    <row r="16" spans="1:31" s="89" customFormat="1" ht="21" hidden="1" customHeight="1">
      <c r="A16" s="113"/>
      <c r="B16" s="237" t="s">
        <v>32</v>
      </c>
      <c r="C16" s="238" t="s">
        <v>93</v>
      </c>
      <c r="D16" s="239"/>
      <c r="E16" s="240"/>
      <c r="F16" s="240"/>
      <c r="G16" s="241" t="s">
        <v>18</v>
      </c>
      <c r="H16" s="291">
        <v>23.5</v>
      </c>
      <c r="I16" s="354">
        <v>23</v>
      </c>
      <c r="J16" s="291"/>
      <c r="K16" s="388">
        <v>23.5</v>
      </c>
      <c r="L16" s="291">
        <v>23.5</v>
      </c>
      <c r="M16" s="388">
        <v>23.5</v>
      </c>
      <c r="N16" s="291">
        <v>23.5</v>
      </c>
      <c r="O16" s="291"/>
      <c r="P16" s="291"/>
      <c r="Q16" s="114"/>
      <c r="R16" s="23"/>
      <c r="S16" s="23"/>
      <c r="T16" s="23"/>
      <c r="U16" s="23"/>
      <c r="V16" s="23"/>
      <c r="W16" s="23"/>
      <c r="X16" s="23"/>
      <c r="Y16" s="23"/>
      <c r="Z16" s="23"/>
      <c r="AA16" s="23"/>
      <c r="AB16" s="23"/>
      <c r="AC16" s="23"/>
      <c r="AD16" s="23"/>
      <c r="AE16" s="23"/>
    </row>
    <row r="17" spans="1:31" s="89" customFormat="1" ht="21" hidden="1" customHeight="1">
      <c r="A17" s="113"/>
      <c r="B17" s="237" t="s">
        <v>33</v>
      </c>
      <c r="C17" s="238" t="s">
        <v>94</v>
      </c>
      <c r="D17" s="239"/>
      <c r="E17" s="240"/>
      <c r="F17" s="240"/>
      <c r="G17" s="241" t="s">
        <v>18</v>
      </c>
      <c r="H17" s="291">
        <v>18.5</v>
      </c>
      <c r="I17" s="354">
        <v>18.5</v>
      </c>
      <c r="J17" s="291"/>
      <c r="K17" s="388">
        <v>18.5</v>
      </c>
      <c r="L17" s="291">
        <v>18.5</v>
      </c>
      <c r="M17" s="388">
        <v>19</v>
      </c>
      <c r="N17" s="291">
        <v>18.5</v>
      </c>
      <c r="O17" s="291"/>
      <c r="P17" s="291"/>
      <c r="Q17" s="114"/>
      <c r="R17" s="23"/>
      <c r="S17" s="23"/>
      <c r="T17" s="23"/>
      <c r="U17" s="23"/>
      <c r="V17" s="23"/>
      <c r="W17" s="23"/>
      <c r="X17" s="23"/>
      <c r="Y17" s="23"/>
      <c r="Z17" s="23"/>
      <c r="AA17" s="23"/>
      <c r="AB17" s="23"/>
      <c r="AC17" s="23"/>
      <c r="AD17" s="23"/>
      <c r="AE17" s="23"/>
    </row>
    <row r="18" spans="1:31" s="89" customFormat="1" ht="21" hidden="1" customHeight="1">
      <c r="A18" s="113"/>
      <c r="B18" s="237" t="s">
        <v>34</v>
      </c>
      <c r="C18" s="238" t="s">
        <v>95</v>
      </c>
      <c r="D18" s="239"/>
      <c r="E18" s="240"/>
      <c r="F18" s="240"/>
      <c r="G18" s="241" t="s">
        <v>18</v>
      </c>
      <c r="H18" s="291">
        <v>14.5</v>
      </c>
      <c r="I18" s="354">
        <v>14</v>
      </c>
      <c r="J18" s="291"/>
      <c r="K18" s="388">
        <v>14</v>
      </c>
      <c r="L18" s="291">
        <v>14.5</v>
      </c>
      <c r="M18" s="388">
        <v>14.5</v>
      </c>
      <c r="N18" s="291">
        <v>14.5</v>
      </c>
      <c r="O18" s="291"/>
      <c r="P18" s="291"/>
      <c r="Q18" s="114"/>
      <c r="R18" s="23"/>
      <c r="S18" s="23"/>
      <c r="T18" s="23"/>
      <c r="U18" s="23"/>
      <c r="V18" s="23"/>
      <c r="W18" s="23"/>
      <c r="X18" s="23"/>
      <c r="Y18" s="23"/>
      <c r="Z18" s="23"/>
      <c r="AA18" s="23"/>
      <c r="AB18" s="23"/>
      <c r="AC18" s="23"/>
      <c r="AD18" s="23"/>
      <c r="AE18" s="23"/>
    </row>
    <row r="19" spans="1:31" ht="18.75" hidden="1">
      <c r="B19" s="348" t="s">
        <v>162</v>
      </c>
      <c r="C19" s="349" t="s">
        <v>163</v>
      </c>
      <c r="D19" s="251"/>
      <c r="E19" s="252"/>
      <c r="F19" s="252"/>
      <c r="G19" s="241" t="s">
        <v>18</v>
      </c>
      <c r="H19" s="350">
        <v>6</v>
      </c>
      <c r="I19" s="318">
        <v>6.3</v>
      </c>
      <c r="J19" s="318"/>
      <c r="K19" s="388">
        <v>6</v>
      </c>
      <c r="L19" s="350">
        <v>6</v>
      </c>
      <c r="M19" s="418">
        <v>6</v>
      </c>
      <c r="N19" s="350">
        <v>6</v>
      </c>
      <c r="O19" s="318"/>
      <c r="P19" s="318"/>
    </row>
    <row r="20" spans="1:31" s="89" customFormat="1" ht="21" hidden="1" customHeight="1">
      <c r="A20" s="113"/>
      <c r="B20" s="283" t="s">
        <v>35</v>
      </c>
      <c r="C20" s="320" t="s">
        <v>96</v>
      </c>
      <c r="D20" s="321"/>
      <c r="E20" s="322"/>
      <c r="F20" s="322"/>
      <c r="G20" s="233" t="s">
        <v>17</v>
      </c>
      <c r="H20" s="291">
        <v>67</v>
      </c>
      <c r="I20" s="354">
        <v>67</v>
      </c>
      <c r="J20" s="291"/>
      <c r="K20" s="388">
        <v>67.3</v>
      </c>
      <c r="L20" s="291">
        <v>67</v>
      </c>
      <c r="M20" s="388">
        <v>67.3</v>
      </c>
      <c r="N20" s="291">
        <v>67</v>
      </c>
      <c r="O20" s="291"/>
      <c r="P20" s="291"/>
      <c r="Q20" s="114"/>
      <c r="R20" s="23"/>
      <c r="S20" s="23"/>
      <c r="T20" s="23"/>
      <c r="U20" s="23"/>
      <c r="V20" s="23"/>
      <c r="W20" s="23"/>
      <c r="X20" s="23"/>
      <c r="Y20" s="23"/>
      <c r="Z20" s="23"/>
      <c r="AA20" s="23"/>
      <c r="AB20" s="23"/>
      <c r="AC20" s="23"/>
      <c r="AD20" s="23"/>
      <c r="AE20" s="23"/>
    </row>
    <row r="21" spans="1:31" s="89" customFormat="1" ht="21" hidden="1" customHeight="1">
      <c r="A21" s="113"/>
      <c r="B21" s="287" t="s">
        <v>22</v>
      </c>
      <c r="C21" s="285"/>
      <c r="D21" s="285"/>
      <c r="E21" s="285"/>
      <c r="F21" s="285"/>
      <c r="G21" s="286"/>
      <c r="H21" s="292"/>
      <c r="I21" s="355"/>
      <c r="J21" s="292"/>
      <c r="K21" s="389"/>
      <c r="L21" s="292"/>
      <c r="M21" s="389"/>
      <c r="N21" s="292"/>
      <c r="O21" s="292"/>
      <c r="P21" s="292"/>
      <c r="Q21" s="114"/>
      <c r="R21" s="23"/>
      <c r="S21" s="23"/>
      <c r="T21" s="23"/>
      <c r="U21" s="23"/>
      <c r="V21" s="23"/>
      <c r="W21" s="23"/>
      <c r="X21" s="23"/>
      <c r="Y21" s="23"/>
      <c r="Z21" s="23"/>
      <c r="AA21" s="23"/>
      <c r="AB21" s="23"/>
      <c r="AC21" s="23"/>
      <c r="AD21" s="23"/>
      <c r="AE21" s="23"/>
    </row>
    <row r="22" spans="1:31" s="89" customFormat="1" ht="21" hidden="1" customHeight="1">
      <c r="A22" s="113"/>
      <c r="B22" s="229" t="s">
        <v>36</v>
      </c>
      <c r="C22" s="253" t="s">
        <v>150</v>
      </c>
      <c r="D22" s="231"/>
      <c r="E22" s="232"/>
      <c r="F22" s="232"/>
      <c r="G22" s="233" t="s">
        <v>18</v>
      </c>
      <c r="H22" s="291">
        <v>46</v>
      </c>
      <c r="I22" s="354">
        <v>45.5</v>
      </c>
      <c r="J22" s="291"/>
      <c r="K22" s="388">
        <v>46</v>
      </c>
      <c r="L22" s="291">
        <v>46</v>
      </c>
      <c r="M22" s="388">
        <v>46</v>
      </c>
      <c r="N22" s="291">
        <v>46</v>
      </c>
      <c r="O22" s="291"/>
      <c r="P22" s="291"/>
      <c r="Q22" s="114"/>
      <c r="R22" s="23"/>
      <c r="S22" s="23"/>
      <c r="T22" s="23"/>
      <c r="U22" s="23"/>
      <c r="V22" s="23"/>
      <c r="W22" s="23"/>
      <c r="X22" s="23"/>
      <c r="Y22" s="23"/>
      <c r="Z22" s="23"/>
      <c r="AA22" s="23"/>
      <c r="AB22" s="23"/>
      <c r="AC22" s="23"/>
      <c r="AD22" s="23"/>
      <c r="AE22" s="23"/>
    </row>
    <row r="23" spans="1:31" s="89" customFormat="1" ht="21" hidden="1" customHeight="1">
      <c r="A23" s="113"/>
      <c r="B23" s="325" t="s">
        <v>7</v>
      </c>
      <c r="C23" s="326" t="s">
        <v>19</v>
      </c>
      <c r="D23" s="321"/>
      <c r="E23" s="322"/>
      <c r="F23" s="322"/>
      <c r="G23" s="233" t="s">
        <v>17</v>
      </c>
      <c r="H23" s="291">
        <v>74</v>
      </c>
      <c r="I23" s="354">
        <v>74</v>
      </c>
      <c r="J23" s="291"/>
      <c r="K23" s="388">
        <v>74</v>
      </c>
      <c r="L23" s="291">
        <v>74</v>
      </c>
      <c r="M23" s="388">
        <v>74</v>
      </c>
      <c r="N23" s="291">
        <v>74</v>
      </c>
      <c r="O23" s="291"/>
      <c r="P23" s="291"/>
      <c r="Q23" s="114"/>
      <c r="R23" s="23"/>
      <c r="S23" s="23"/>
      <c r="T23" s="23"/>
      <c r="U23" s="23"/>
      <c r="V23" s="23"/>
      <c r="W23" s="23"/>
      <c r="X23" s="23"/>
      <c r="Y23" s="23"/>
      <c r="Z23" s="23"/>
      <c r="AA23" s="23"/>
      <c r="AB23" s="23"/>
      <c r="AC23" s="23"/>
      <c r="AD23" s="23"/>
      <c r="AE23" s="23"/>
    </row>
    <row r="24" spans="1:31" s="89" customFormat="1" ht="21" hidden="1" customHeight="1">
      <c r="A24" s="113"/>
      <c r="B24" s="245" t="s">
        <v>78</v>
      </c>
      <c r="C24" s="470" t="s">
        <v>97</v>
      </c>
      <c r="D24" s="471"/>
      <c r="E24" s="471"/>
      <c r="F24" s="472"/>
      <c r="G24" s="233" t="s">
        <v>18</v>
      </c>
      <c r="H24" s="291">
        <v>0</v>
      </c>
      <c r="I24" s="354">
        <v>19.5</v>
      </c>
      <c r="J24" s="291"/>
      <c r="K24" s="388">
        <v>20</v>
      </c>
      <c r="L24" s="291">
        <v>20</v>
      </c>
      <c r="M24" s="388">
        <v>20</v>
      </c>
      <c r="N24" s="291">
        <v>20</v>
      </c>
      <c r="O24" s="291"/>
      <c r="P24" s="291"/>
      <c r="Q24" s="114"/>
      <c r="R24" s="23"/>
      <c r="S24" s="23"/>
      <c r="T24" s="23"/>
      <c r="U24" s="23"/>
      <c r="V24" s="23"/>
      <c r="W24" s="23"/>
      <c r="X24" s="23"/>
      <c r="Y24" s="23"/>
      <c r="Z24" s="23"/>
      <c r="AA24" s="23"/>
      <c r="AB24" s="23"/>
      <c r="AC24" s="23"/>
      <c r="AD24" s="23"/>
      <c r="AE24" s="23"/>
    </row>
    <row r="25" spans="1:31" s="89" customFormat="1" ht="21" hidden="1" customHeight="1">
      <c r="A25" s="113"/>
      <c r="B25" s="287" t="s">
        <v>23</v>
      </c>
      <c r="C25" s="285"/>
      <c r="D25" s="285"/>
      <c r="E25" s="285"/>
      <c r="F25" s="285"/>
      <c r="G25" s="286"/>
      <c r="H25" s="292"/>
      <c r="I25" s="355"/>
      <c r="J25" s="292"/>
      <c r="K25" s="389"/>
      <c r="L25" s="292"/>
      <c r="M25" s="389"/>
      <c r="N25" s="292"/>
      <c r="O25" s="292"/>
      <c r="P25" s="292"/>
      <c r="Q25" s="114"/>
      <c r="R25" s="23"/>
      <c r="S25" s="23"/>
      <c r="T25" s="23"/>
      <c r="U25" s="23"/>
      <c r="V25" s="23"/>
      <c r="W25" s="23"/>
      <c r="X25" s="23"/>
      <c r="Y25" s="23"/>
      <c r="Z25" s="23"/>
      <c r="AA25" s="23"/>
      <c r="AB25" s="23"/>
      <c r="AC25" s="23"/>
      <c r="AD25" s="23"/>
      <c r="AE25" s="23"/>
    </row>
    <row r="26" spans="1:31" s="89" customFormat="1" ht="21" hidden="1" customHeight="1">
      <c r="A26" s="113"/>
      <c r="B26" s="256" t="s">
        <v>112</v>
      </c>
      <c r="C26" s="257" t="s">
        <v>113</v>
      </c>
      <c r="D26" s="258"/>
      <c r="E26" s="259"/>
      <c r="F26" s="259"/>
      <c r="G26" s="241" t="s">
        <v>17</v>
      </c>
      <c r="H26" s="244">
        <v>22</v>
      </c>
      <c r="I26" s="356">
        <v>21</v>
      </c>
      <c r="J26" s="244"/>
      <c r="K26" s="390">
        <v>22.5</v>
      </c>
      <c r="L26" s="244">
        <v>22</v>
      </c>
      <c r="M26" s="390">
        <v>22</v>
      </c>
      <c r="N26" s="244">
        <v>22</v>
      </c>
      <c r="O26" s="244"/>
      <c r="P26" s="244"/>
      <c r="Q26" s="114"/>
      <c r="R26" s="23"/>
      <c r="S26" s="23"/>
      <c r="T26" s="23"/>
      <c r="U26" s="23"/>
      <c r="V26" s="23"/>
      <c r="W26" s="23"/>
      <c r="X26" s="23"/>
      <c r="Y26" s="23"/>
      <c r="Z26" s="23"/>
      <c r="AA26" s="23"/>
      <c r="AB26" s="23"/>
      <c r="AC26" s="23"/>
      <c r="AD26" s="23"/>
      <c r="AE26" s="23"/>
    </row>
    <row r="27" spans="1:31" s="89" customFormat="1" ht="21" hidden="1" customHeight="1">
      <c r="A27" s="113"/>
      <c r="B27" s="256" t="s">
        <v>114</v>
      </c>
      <c r="C27" s="257" t="s">
        <v>115</v>
      </c>
      <c r="D27" s="258"/>
      <c r="E27" s="259"/>
      <c r="F27" s="259"/>
      <c r="G27" s="241" t="s">
        <v>17</v>
      </c>
      <c r="H27" s="244">
        <v>9.5</v>
      </c>
      <c r="I27" s="356">
        <v>8.5</v>
      </c>
      <c r="J27" s="244">
        <v>9.5</v>
      </c>
      <c r="K27" s="390">
        <v>9</v>
      </c>
      <c r="L27" s="244">
        <v>9.5</v>
      </c>
      <c r="M27" s="390">
        <v>9</v>
      </c>
      <c r="N27" s="391">
        <v>10</v>
      </c>
      <c r="O27" s="244"/>
      <c r="P27" s="244"/>
      <c r="Q27" s="114"/>
      <c r="R27" s="23"/>
      <c r="S27" s="23"/>
      <c r="T27" s="23"/>
      <c r="U27" s="23"/>
      <c r="V27" s="23"/>
      <c r="W27" s="23"/>
      <c r="X27" s="23"/>
      <c r="Y27" s="23"/>
      <c r="Z27" s="23"/>
      <c r="AA27" s="23"/>
      <c r="AB27" s="23"/>
      <c r="AC27" s="23"/>
      <c r="AD27" s="23"/>
      <c r="AE27" s="23"/>
    </row>
    <row r="28" spans="1:31" s="89" customFormat="1" ht="21" hidden="1" customHeight="1">
      <c r="A28" s="113"/>
      <c r="B28" s="256" t="s">
        <v>37</v>
      </c>
      <c r="C28" s="257" t="s">
        <v>98</v>
      </c>
      <c r="D28" s="258"/>
      <c r="E28" s="259"/>
      <c r="F28" s="259"/>
      <c r="G28" s="241" t="s">
        <v>17</v>
      </c>
      <c r="H28" s="244">
        <v>56</v>
      </c>
      <c r="I28" s="356">
        <v>58</v>
      </c>
      <c r="J28" s="244"/>
      <c r="K28" s="390">
        <v>58</v>
      </c>
      <c r="L28" s="244">
        <v>58</v>
      </c>
      <c r="M28" s="390">
        <v>58</v>
      </c>
      <c r="N28" s="244">
        <v>59</v>
      </c>
      <c r="O28" s="244"/>
      <c r="P28" s="244"/>
      <c r="Q28" s="114"/>
      <c r="R28" s="23"/>
      <c r="S28" s="23"/>
      <c r="T28" s="23"/>
      <c r="U28" s="23"/>
      <c r="V28" s="23"/>
      <c r="W28" s="23"/>
      <c r="X28" s="23"/>
      <c r="Y28" s="23"/>
      <c r="Z28" s="23"/>
      <c r="AA28" s="23"/>
      <c r="AB28" s="23"/>
      <c r="AC28" s="23"/>
      <c r="AD28" s="23"/>
      <c r="AE28" s="23"/>
    </row>
    <row r="29" spans="1:31" s="89" customFormat="1" ht="21" hidden="1" customHeight="1">
      <c r="A29" s="113"/>
      <c r="B29" s="287" t="s">
        <v>25</v>
      </c>
      <c r="C29" s="285"/>
      <c r="D29" s="285"/>
      <c r="E29" s="285"/>
      <c r="F29" s="285"/>
      <c r="G29" s="286"/>
      <c r="H29" s="292"/>
      <c r="I29" s="355"/>
      <c r="J29" s="292"/>
      <c r="K29" s="389"/>
      <c r="L29" s="292"/>
      <c r="M29" s="389"/>
      <c r="N29" s="292"/>
      <c r="O29" s="292"/>
      <c r="P29" s="292"/>
      <c r="Q29" s="114"/>
      <c r="R29" s="23"/>
      <c r="S29" s="23"/>
      <c r="T29" s="23"/>
      <c r="U29" s="23"/>
      <c r="V29" s="23"/>
      <c r="W29" s="23"/>
      <c r="X29" s="23"/>
      <c r="Y29" s="23"/>
      <c r="Z29" s="23"/>
      <c r="AA29" s="23"/>
      <c r="AB29" s="23"/>
      <c r="AC29" s="23"/>
      <c r="AD29" s="23"/>
      <c r="AE29" s="23"/>
    </row>
    <row r="30" spans="1:31" s="89" customFormat="1" ht="21" hidden="1" customHeight="1">
      <c r="A30" s="113"/>
      <c r="B30" s="256" t="s">
        <v>38</v>
      </c>
      <c r="C30" s="257" t="s">
        <v>24</v>
      </c>
      <c r="D30" s="258"/>
      <c r="E30" s="259"/>
      <c r="F30" s="259"/>
      <c r="G30" s="241" t="s">
        <v>17</v>
      </c>
      <c r="H30" s="244">
        <v>50</v>
      </c>
      <c r="I30" s="356">
        <v>49.5</v>
      </c>
      <c r="J30" s="244"/>
      <c r="K30" s="390">
        <v>50</v>
      </c>
      <c r="L30" s="244">
        <v>50</v>
      </c>
      <c r="M30" s="390">
        <v>51</v>
      </c>
      <c r="N30" s="244">
        <v>50</v>
      </c>
      <c r="O30" s="244"/>
      <c r="P30" s="244"/>
      <c r="Q30" s="114"/>
      <c r="R30" s="23"/>
      <c r="S30" s="23"/>
      <c r="T30" s="23"/>
      <c r="U30" s="23"/>
      <c r="V30" s="23"/>
      <c r="W30" s="23"/>
      <c r="X30" s="23"/>
      <c r="Y30" s="23"/>
      <c r="Z30" s="23"/>
      <c r="AA30" s="23"/>
      <c r="AB30" s="23"/>
      <c r="AC30" s="23"/>
      <c r="AD30" s="23"/>
      <c r="AE30" s="23"/>
    </row>
    <row r="31" spans="1:31" s="89" customFormat="1" ht="21" hidden="1" customHeight="1">
      <c r="A31" s="113"/>
      <c r="B31" s="256" t="s">
        <v>39</v>
      </c>
      <c r="C31" s="260" t="s">
        <v>116</v>
      </c>
      <c r="D31" s="239"/>
      <c r="E31" s="240"/>
      <c r="F31" s="240"/>
      <c r="G31" s="241" t="s">
        <v>18</v>
      </c>
      <c r="H31" s="244">
        <v>26</v>
      </c>
      <c r="I31" s="356">
        <v>26</v>
      </c>
      <c r="J31" s="244"/>
      <c r="K31" s="390">
        <v>27</v>
      </c>
      <c r="L31" s="244">
        <v>26</v>
      </c>
      <c r="M31" s="390">
        <v>26</v>
      </c>
      <c r="N31" s="244">
        <v>26</v>
      </c>
      <c r="O31" s="244"/>
      <c r="P31" s="244"/>
      <c r="Q31" s="114"/>
      <c r="R31" s="23"/>
      <c r="S31" s="23"/>
      <c r="T31" s="23"/>
      <c r="U31" s="23"/>
      <c r="V31" s="23"/>
      <c r="W31" s="23"/>
      <c r="X31" s="23"/>
      <c r="Y31" s="23"/>
      <c r="Z31" s="23"/>
      <c r="AA31" s="23"/>
      <c r="AB31" s="23"/>
      <c r="AC31" s="23"/>
      <c r="AD31" s="23"/>
      <c r="AE31" s="23"/>
    </row>
    <row r="32" spans="1:31" ht="18.75" hidden="1" customHeight="1">
      <c r="A32" s="97"/>
      <c r="B32" s="254" t="s">
        <v>40</v>
      </c>
      <c r="C32" s="255" t="s">
        <v>117</v>
      </c>
      <c r="D32" s="251"/>
      <c r="E32" s="252"/>
      <c r="F32" s="252"/>
      <c r="G32" s="261" t="s">
        <v>18</v>
      </c>
      <c r="H32" s="244">
        <v>34.5</v>
      </c>
      <c r="I32" s="356">
        <v>35</v>
      </c>
      <c r="J32" s="244"/>
      <c r="K32" s="390">
        <v>35</v>
      </c>
      <c r="L32" s="244">
        <v>35</v>
      </c>
      <c r="M32" s="390">
        <v>34.5</v>
      </c>
      <c r="N32" s="244">
        <v>34.5</v>
      </c>
      <c r="O32" s="244"/>
      <c r="P32" s="244"/>
      <c r="Q32" s="98"/>
      <c r="R32" s="19"/>
    </row>
    <row r="33" spans="1:31" s="89" customFormat="1" ht="21" hidden="1" customHeight="1">
      <c r="A33" s="113"/>
      <c r="B33" s="256" t="s">
        <v>86</v>
      </c>
      <c r="C33" s="238" t="s">
        <v>118</v>
      </c>
      <c r="D33" s="239"/>
      <c r="E33" s="240"/>
      <c r="F33" s="262"/>
      <c r="G33" s="241" t="s">
        <v>18</v>
      </c>
      <c r="H33" s="244">
        <v>35.5</v>
      </c>
      <c r="I33" s="356">
        <v>35.5</v>
      </c>
      <c r="J33" s="244"/>
      <c r="K33" s="390">
        <v>35.5</v>
      </c>
      <c r="L33" s="244">
        <v>35.5</v>
      </c>
      <c r="M33" s="390">
        <v>36</v>
      </c>
      <c r="N33" s="244">
        <v>35.5</v>
      </c>
      <c r="O33" s="244"/>
      <c r="P33" s="244"/>
      <c r="Q33" s="114"/>
      <c r="R33" s="23"/>
      <c r="S33" s="23"/>
      <c r="T33" s="23"/>
      <c r="U33" s="23"/>
      <c r="V33" s="23"/>
      <c r="W33" s="23"/>
      <c r="X33" s="23"/>
      <c r="Y33" s="23"/>
      <c r="Z33" s="23"/>
      <c r="AA33" s="23"/>
      <c r="AB33" s="23"/>
      <c r="AC33" s="23"/>
      <c r="AD33" s="23"/>
      <c r="AE33" s="23"/>
    </row>
    <row r="34" spans="1:31" s="89" customFormat="1" ht="21" hidden="1" customHeight="1">
      <c r="A34" s="113"/>
      <c r="B34" s="327" t="s">
        <v>119</v>
      </c>
      <c r="C34" s="328" t="s">
        <v>120</v>
      </c>
      <c r="D34" s="329"/>
      <c r="E34" s="330"/>
      <c r="F34" s="331"/>
      <c r="G34" s="128" t="s">
        <v>18</v>
      </c>
      <c r="H34" s="244">
        <v>9</v>
      </c>
      <c r="I34" s="356">
        <v>9.5</v>
      </c>
      <c r="J34" s="244"/>
      <c r="K34" s="390">
        <v>9</v>
      </c>
      <c r="L34" s="244">
        <v>9</v>
      </c>
      <c r="M34" s="390">
        <v>9</v>
      </c>
      <c r="N34" s="244">
        <v>9</v>
      </c>
      <c r="O34" s="244"/>
      <c r="P34" s="244"/>
      <c r="Q34" s="114"/>
      <c r="R34" s="23"/>
      <c r="S34" s="23"/>
      <c r="T34" s="23"/>
      <c r="U34" s="23"/>
      <c r="V34" s="23"/>
      <c r="W34" s="23"/>
      <c r="X34" s="23"/>
      <c r="Y34" s="23"/>
      <c r="Z34" s="23"/>
      <c r="AA34" s="23"/>
      <c r="AB34" s="23"/>
      <c r="AC34" s="23"/>
      <c r="AD34" s="23"/>
      <c r="AE34" s="23"/>
    </row>
    <row r="35" spans="1:31" s="89" customFormat="1" ht="21" hidden="1" customHeight="1">
      <c r="A35" s="113"/>
      <c r="B35" s="332" t="s">
        <v>123</v>
      </c>
      <c r="C35" s="333"/>
      <c r="D35" s="333"/>
      <c r="E35" s="333"/>
      <c r="F35" s="333"/>
      <c r="G35" s="293"/>
      <c r="H35" s="292"/>
      <c r="I35" s="355"/>
      <c r="J35" s="292"/>
      <c r="K35" s="389"/>
      <c r="L35" s="292"/>
      <c r="M35" s="389"/>
      <c r="N35" s="292"/>
      <c r="O35" s="292"/>
      <c r="P35" s="292"/>
      <c r="Q35" s="114"/>
      <c r="R35" s="23"/>
      <c r="S35" s="23"/>
      <c r="T35" s="23"/>
      <c r="U35" s="23"/>
      <c r="V35" s="23"/>
      <c r="W35" s="23"/>
      <c r="X35" s="23"/>
      <c r="Y35" s="23"/>
      <c r="Z35" s="23"/>
      <c r="AA35" s="23"/>
      <c r="AB35" s="23"/>
      <c r="AC35" s="23"/>
      <c r="AD35" s="23"/>
      <c r="AE35" s="23"/>
    </row>
    <row r="36" spans="1:31" s="23" customFormat="1" ht="21" hidden="1" customHeight="1">
      <c r="A36" s="113"/>
      <c r="B36" s="229" t="s">
        <v>75</v>
      </c>
      <c r="C36" s="253" t="s">
        <v>122</v>
      </c>
      <c r="D36" s="231"/>
      <c r="E36" s="232"/>
      <c r="F36" s="232"/>
      <c r="G36" s="233" t="s">
        <v>18</v>
      </c>
      <c r="H36" s="291">
        <v>74</v>
      </c>
      <c r="I36" s="354">
        <v>73</v>
      </c>
      <c r="J36" s="291">
        <v>74</v>
      </c>
      <c r="K36" s="388">
        <v>73</v>
      </c>
      <c r="L36" s="391">
        <v>74</v>
      </c>
      <c r="M36" s="388">
        <v>74</v>
      </c>
      <c r="N36" s="291">
        <v>74</v>
      </c>
      <c r="O36" s="291"/>
      <c r="P36" s="291"/>
      <c r="Q36" s="114"/>
    </row>
    <row r="37" spans="1:31" s="23" customFormat="1" ht="21" hidden="1" customHeight="1">
      <c r="A37" s="113"/>
      <c r="B37" s="256" t="s">
        <v>111</v>
      </c>
      <c r="C37" s="257" t="s">
        <v>124</v>
      </c>
      <c r="D37" s="258"/>
      <c r="E37" s="259"/>
      <c r="F37" s="259"/>
      <c r="G37" s="241" t="s">
        <v>18</v>
      </c>
      <c r="H37" s="291">
        <v>18</v>
      </c>
      <c r="I37" s="354">
        <v>18</v>
      </c>
      <c r="J37" s="291"/>
      <c r="K37" s="388">
        <v>18</v>
      </c>
      <c r="L37" s="291">
        <v>17</v>
      </c>
      <c r="M37" s="388">
        <v>18</v>
      </c>
      <c r="N37" s="291">
        <v>17</v>
      </c>
      <c r="O37" s="291"/>
      <c r="P37" s="291"/>
      <c r="Q37" s="114"/>
    </row>
    <row r="38" spans="1:31" s="23" customFormat="1" ht="21" hidden="1" customHeight="1" thickBot="1">
      <c r="A38" s="113"/>
      <c r="B38" s="339" t="s">
        <v>151</v>
      </c>
      <c r="C38" s="340" t="s">
        <v>152</v>
      </c>
      <c r="D38" s="341"/>
      <c r="E38" s="342"/>
      <c r="F38" s="342"/>
      <c r="G38" s="343" t="s">
        <v>18</v>
      </c>
      <c r="H38" s="345">
        <v>17</v>
      </c>
      <c r="I38" s="357">
        <v>17</v>
      </c>
      <c r="J38" s="345">
        <v>16</v>
      </c>
      <c r="K38" s="392">
        <v>15.5</v>
      </c>
      <c r="L38" s="345">
        <v>16</v>
      </c>
      <c r="M38" s="392">
        <v>16</v>
      </c>
      <c r="N38" s="345">
        <v>16</v>
      </c>
      <c r="O38" s="345"/>
      <c r="P38" s="345"/>
      <c r="Q38" s="114"/>
    </row>
    <row r="39" spans="1:31" s="23" customFormat="1" ht="21" hidden="1" customHeight="1">
      <c r="A39" s="113"/>
      <c r="B39" s="296"/>
      <c r="C39" s="297"/>
      <c r="D39" s="298"/>
      <c r="E39" s="299"/>
      <c r="F39" s="299"/>
      <c r="G39" s="300"/>
      <c r="H39" s="307"/>
      <c r="I39" s="308"/>
      <c r="J39" s="307"/>
      <c r="K39" s="301"/>
      <c r="L39" s="302"/>
      <c r="M39" s="302"/>
      <c r="N39" s="302"/>
      <c r="O39" s="302"/>
      <c r="P39" s="302"/>
      <c r="Q39" s="114"/>
    </row>
    <row r="40" spans="1:31" s="373" customFormat="1" ht="19.5" hidden="1">
      <c r="A40" s="365"/>
      <c r="B40" s="366" t="s">
        <v>188</v>
      </c>
      <c r="C40" s="367"/>
      <c r="D40" s="368"/>
      <c r="E40" s="369"/>
      <c r="F40" s="369"/>
      <c r="G40" s="370"/>
      <c r="H40" s="371"/>
      <c r="I40" s="369"/>
      <c r="J40" s="371"/>
      <c r="K40" s="369"/>
      <c r="L40" s="371"/>
      <c r="M40" s="369"/>
      <c r="N40" s="371"/>
      <c r="O40" s="369"/>
      <c r="P40" s="371"/>
      <c r="Q40" s="372"/>
    </row>
    <row r="41" spans="1:31" s="373" customFormat="1" ht="21" hidden="1" customHeight="1">
      <c r="A41" s="365"/>
      <c r="B41" s="374" t="s">
        <v>189</v>
      </c>
      <c r="C41" s="375"/>
      <c r="D41" s="376"/>
      <c r="E41" s="377"/>
      <c r="F41" s="377"/>
      <c r="G41" s="378"/>
      <c r="H41" s="374"/>
      <c r="I41" s="308"/>
      <c r="J41" s="307"/>
      <c r="K41" s="307"/>
      <c r="L41" s="307"/>
      <c r="M41" s="379"/>
      <c r="N41" s="307"/>
      <c r="O41" s="307"/>
      <c r="P41" s="307"/>
      <c r="Q41" s="372"/>
    </row>
    <row r="42" spans="1:31" s="373" customFormat="1" ht="21" hidden="1" customHeight="1">
      <c r="A42" s="365"/>
      <c r="B42" s="380" t="s">
        <v>181</v>
      </c>
      <c r="C42" s="375"/>
      <c r="D42" s="376"/>
      <c r="E42" s="377"/>
      <c r="F42" s="377"/>
      <c r="G42" s="378"/>
      <c r="H42" s="307"/>
      <c r="I42" s="308"/>
      <c r="J42" s="307"/>
      <c r="K42" s="307"/>
      <c r="L42" s="307"/>
      <c r="M42" s="307"/>
      <c r="N42" s="307"/>
      <c r="O42" s="307"/>
      <c r="P42" s="307"/>
      <c r="Q42" s="372"/>
    </row>
    <row r="43" spans="1:31" s="373" customFormat="1" ht="21" hidden="1" customHeight="1">
      <c r="A43" s="365"/>
      <c r="B43" s="380" t="s">
        <v>182</v>
      </c>
      <c r="C43" s="375"/>
      <c r="D43" s="376"/>
      <c r="E43" s="377"/>
      <c r="F43" s="377"/>
      <c r="G43" s="378"/>
      <c r="H43" s="307"/>
      <c r="I43" s="308"/>
      <c r="J43" s="307"/>
      <c r="K43" s="307"/>
      <c r="L43" s="307"/>
      <c r="M43" s="307"/>
      <c r="N43" s="307"/>
      <c r="O43" s="307"/>
      <c r="P43" s="307"/>
      <c r="Q43" s="372"/>
    </row>
    <row r="44" spans="1:31" s="373" customFormat="1" ht="21" hidden="1" customHeight="1">
      <c r="A44" s="365"/>
      <c r="B44" s="380" t="s">
        <v>183</v>
      </c>
      <c r="C44" s="375"/>
      <c r="D44" s="376"/>
      <c r="E44" s="377"/>
      <c r="F44" s="377"/>
      <c r="G44" s="378"/>
      <c r="H44" s="307"/>
      <c r="I44" s="308"/>
      <c r="J44" s="307"/>
      <c r="K44" s="307"/>
      <c r="L44" s="307"/>
      <c r="M44" s="307"/>
      <c r="N44" s="307"/>
      <c r="O44" s="307"/>
      <c r="P44" s="307"/>
      <c r="Q44" s="372"/>
    </row>
    <row r="45" spans="1:31" s="373" customFormat="1" ht="21" hidden="1" customHeight="1">
      <c r="A45" s="365"/>
      <c r="B45" s="380" t="s">
        <v>184</v>
      </c>
      <c r="C45" s="375"/>
      <c r="D45" s="376"/>
      <c r="E45" s="377"/>
      <c r="F45" s="377"/>
      <c r="G45" s="378"/>
      <c r="H45" s="307"/>
      <c r="I45" s="308"/>
      <c r="J45" s="307"/>
      <c r="K45" s="307"/>
      <c r="L45" s="307"/>
      <c r="M45" s="307"/>
      <c r="N45" s="307"/>
      <c r="O45" s="307"/>
      <c r="P45" s="307"/>
      <c r="Q45" s="372"/>
    </row>
    <row r="46" spans="1:31" s="364" customFormat="1" ht="18.75" hidden="1">
      <c r="B46" s="381" t="s">
        <v>185</v>
      </c>
      <c r="C46" s="382"/>
      <c r="D46" s="382"/>
      <c r="E46" s="382"/>
      <c r="F46" s="382"/>
      <c r="G46" s="382"/>
      <c r="H46" s="382"/>
      <c r="I46" s="382"/>
      <c r="J46" s="382"/>
      <c r="K46" s="382"/>
      <c r="L46" s="382"/>
      <c r="M46" s="382"/>
      <c r="N46" s="382"/>
      <c r="O46" s="382"/>
      <c r="P46" s="382"/>
    </row>
    <row r="47" spans="1:31" s="364" customFormat="1" ht="18.75" hidden="1">
      <c r="B47" s="381" t="s">
        <v>186</v>
      </c>
    </row>
    <row r="48" spans="1:31" s="364" customFormat="1" ht="18.75" hidden="1">
      <c r="B48" s="381" t="s">
        <v>187</v>
      </c>
    </row>
    <row r="49" spans="2:16" s="364" customFormat="1" hidden="1"/>
    <row r="50" spans="2:16" s="364" customFormat="1" ht="18.75" hidden="1">
      <c r="B50" s="381" t="s">
        <v>192</v>
      </c>
    </row>
    <row r="51" spans="2:16" hidden="1"/>
    <row r="52" spans="2:16" s="364" customFormat="1" ht="19.5" hidden="1">
      <c r="B52" s="403" t="s">
        <v>213</v>
      </c>
      <c r="C52" s="404"/>
      <c r="D52" s="404"/>
      <c r="E52" s="404"/>
      <c r="F52" s="404"/>
      <c r="G52" s="404"/>
      <c r="H52" s="404"/>
      <c r="I52" s="404"/>
      <c r="J52" s="404"/>
      <c r="K52" s="405"/>
      <c r="L52" s="404"/>
      <c r="M52" s="404"/>
      <c r="N52" s="404"/>
      <c r="O52" s="404"/>
      <c r="P52" s="404"/>
    </row>
    <row r="53" spans="2:16" s="406" customFormat="1" ht="19.5" hidden="1">
      <c r="B53" s="374" t="s">
        <v>189</v>
      </c>
    </row>
    <row r="54" spans="2:16" s="406" customFormat="1" ht="19.5" hidden="1">
      <c r="B54" s="406" t="s">
        <v>206</v>
      </c>
    </row>
    <row r="55" spans="2:16" s="406" customFormat="1" ht="19.5" hidden="1">
      <c r="B55" s="406" t="s">
        <v>207</v>
      </c>
    </row>
    <row r="56" spans="2:16" s="406" customFormat="1" ht="19.5" hidden="1">
      <c r="B56" s="406" t="s">
        <v>208</v>
      </c>
    </row>
    <row r="57" spans="2:16" s="406" customFormat="1" ht="19.5" hidden="1">
      <c r="B57" s="406" t="s">
        <v>209</v>
      </c>
    </row>
    <row r="58" spans="2:16" s="406" customFormat="1" ht="19.5" hidden="1">
      <c r="B58" s="406" t="s">
        <v>210</v>
      </c>
    </row>
    <row r="59" spans="2:16" s="406" customFormat="1" ht="19.5" hidden="1">
      <c r="B59" s="406" t="s">
        <v>211</v>
      </c>
    </row>
    <row r="60" spans="2:16" s="406" customFormat="1" ht="19.5" hidden="1">
      <c r="B60" s="406" t="s">
        <v>212</v>
      </c>
    </row>
    <row r="61" spans="2:16" s="364" customFormat="1" ht="18.75" hidden="1">
      <c r="B61" s="407" t="s">
        <v>225</v>
      </c>
      <c r="C61" s="386"/>
      <c r="D61" s="386"/>
      <c r="E61" s="386"/>
      <c r="F61" s="386"/>
      <c r="G61" s="386"/>
      <c r="H61" s="386"/>
    </row>
    <row r="62" spans="2:16" s="364" customFormat="1" ht="18.75" hidden="1">
      <c r="B62" s="408" t="s">
        <v>221</v>
      </c>
    </row>
    <row r="63" spans="2:16" s="364" customFormat="1" ht="18.75" hidden="1">
      <c r="B63" s="381"/>
    </row>
    <row r="64" spans="2:16" s="364" customFormat="1" ht="19.5" hidden="1">
      <c r="B64" s="403" t="s">
        <v>229</v>
      </c>
      <c r="C64" s="404"/>
      <c r="D64" s="404"/>
      <c r="E64" s="404"/>
      <c r="F64" s="404"/>
      <c r="G64" s="404"/>
      <c r="H64" s="404"/>
      <c r="I64" s="404"/>
      <c r="J64" s="404"/>
      <c r="K64" s="405"/>
      <c r="L64" s="404"/>
      <c r="M64" s="404"/>
      <c r="N64" s="404"/>
      <c r="O64" s="404"/>
      <c r="P64" s="404"/>
    </row>
    <row r="65" spans="2:17" s="406" customFormat="1" ht="19.5" hidden="1">
      <c r="B65" s="409" t="s">
        <v>121</v>
      </c>
    </row>
    <row r="66" spans="2:17" s="406" customFormat="1" ht="19.5" hidden="1">
      <c r="B66" s="406" t="s">
        <v>226</v>
      </c>
    </row>
    <row r="67" spans="2:17" s="406" customFormat="1" ht="19.5" hidden="1">
      <c r="B67" s="406" t="s">
        <v>227</v>
      </c>
    </row>
    <row r="68" spans="2:17" s="406" customFormat="1" ht="19.5" hidden="1"/>
    <row r="69" spans="2:17" s="406" customFormat="1" ht="19.5" hidden="1">
      <c r="B69" s="406" t="s">
        <v>228</v>
      </c>
    </row>
    <row r="70" spans="2:17" hidden="1"/>
    <row r="71" spans="2:17" s="410" customFormat="1" ht="19.5">
      <c r="B71" s="411" t="s">
        <v>236</v>
      </c>
      <c r="C71" s="411"/>
      <c r="D71" s="411"/>
      <c r="E71" s="411"/>
      <c r="F71" s="411"/>
      <c r="G71" s="411"/>
      <c r="H71" s="411"/>
      <c r="I71" s="411"/>
      <c r="J71" s="411"/>
      <c r="K71" s="411"/>
      <c r="L71" s="411"/>
      <c r="M71" s="411"/>
      <c r="N71" s="411"/>
      <c r="O71" s="411"/>
      <c r="P71" s="411"/>
    </row>
    <row r="72" spans="2:17" s="410" customFormat="1" ht="19.5">
      <c r="B72" s="412" t="s">
        <v>241</v>
      </c>
    </row>
    <row r="73" spans="2:17" s="410" customFormat="1" ht="30">
      <c r="B73" s="427" t="s">
        <v>242</v>
      </c>
      <c r="C73" s="427"/>
      <c r="D73" s="427"/>
      <c r="E73" s="427"/>
      <c r="F73" s="427"/>
      <c r="G73" s="427"/>
      <c r="H73" s="429" t="s">
        <v>252</v>
      </c>
      <c r="I73" s="427"/>
      <c r="J73" s="427"/>
      <c r="K73" s="427"/>
      <c r="L73" s="427"/>
      <c r="M73" s="427"/>
      <c r="N73" s="427"/>
      <c r="O73" s="427"/>
      <c r="P73" s="427"/>
      <c r="Q73" s="427"/>
    </row>
    <row r="74" spans="2:17" s="410" customFormat="1" ht="30">
      <c r="B74" s="417"/>
      <c r="C74" s="417"/>
      <c r="D74" s="417"/>
      <c r="E74" s="417"/>
      <c r="F74" s="417"/>
      <c r="G74" s="417"/>
      <c r="H74" s="429" t="s">
        <v>253</v>
      </c>
      <c r="I74" s="417"/>
      <c r="J74" s="417"/>
      <c r="K74" s="417"/>
      <c r="L74" s="417"/>
      <c r="M74" s="417"/>
      <c r="N74" s="417"/>
      <c r="O74" s="417"/>
      <c r="P74" s="417"/>
      <c r="Q74" s="417"/>
    </row>
    <row r="75" spans="2:17" s="410" customFormat="1" ht="19.5">
      <c r="B75" s="412" t="s">
        <v>121</v>
      </c>
    </row>
    <row r="76" spans="2:17" ht="30">
      <c r="B76" s="419" t="s">
        <v>249</v>
      </c>
      <c r="C76" s="420"/>
      <c r="D76" s="420"/>
      <c r="E76" s="420"/>
      <c r="F76" s="420"/>
      <c r="H76" s="429" t="s">
        <v>254</v>
      </c>
      <c r="I76" s="421"/>
      <c r="J76" s="421"/>
      <c r="K76" s="422"/>
      <c r="L76" s="423"/>
    </row>
    <row r="77" spans="2:17" s="410" customFormat="1" ht="30">
      <c r="B77" s="410" t="s">
        <v>257</v>
      </c>
      <c r="H77" s="429" t="s">
        <v>258</v>
      </c>
    </row>
    <row r="78" spans="2:17" s="410" customFormat="1" ht="19.5"/>
    <row r="79" spans="2:17" s="410" customFormat="1" ht="19.5"/>
    <row r="80" spans="2:17" s="410" customFormat="1" ht="19.5"/>
    <row r="81" s="410" customFormat="1" ht="19.5"/>
    <row r="82" s="410" customFormat="1" ht="19.5"/>
    <row r="83" s="410" customFormat="1" ht="19.5"/>
    <row r="84" s="410" customFormat="1" ht="19.5"/>
    <row r="85" s="410" customFormat="1" ht="19.5"/>
    <row r="99" spans="2:8" ht="16.5">
      <c r="F99" s="89"/>
    </row>
    <row r="100" spans="2:8">
      <c r="E100" s="428"/>
    </row>
    <row r="110" spans="2:8" s="410" customFormat="1" ht="19.5">
      <c r="B110" s="412" t="s">
        <v>243</v>
      </c>
    </row>
    <row r="111" spans="2:8" s="410" customFormat="1" ht="30">
      <c r="B111" s="410" t="s">
        <v>244</v>
      </c>
      <c r="H111" s="429" t="s">
        <v>255</v>
      </c>
    </row>
    <row r="113" spans="2:8" ht="30">
      <c r="B113" s="410" t="s">
        <v>248</v>
      </c>
      <c r="H113" s="429" t="s">
        <v>256</v>
      </c>
    </row>
  </sheetData>
  <mergeCells count="3">
    <mergeCell ref="D1:M1"/>
    <mergeCell ref="B6:F6"/>
    <mergeCell ref="C24:F24"/>
  </mergeCells>
  <phoneticPr fontId="31" type="noConversion"/>
  <printOptions horizontalCentered="1"/>
  <pageMargins left="0.39370078740157483" right="0.39370078740157483" top="0.39370078740157483" bottom="0.39370078740157483" header="0.39370078740157483" footer="0.39370078740157483"/>
  <pageSetup paperSize="9" scale="62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41"/>
  <sheetViews>
    <sheetView showGridLines="0" tabSelected="1" view="pageBreakPreview" zoomScale="80" zoomScaleNormal="100" zoomScaleSheetLayoutView="80" zoomScalePageLayoutView="80" workbookViewId="0">
      <selection activeCell="K20" sqref="K20"/>
    </sheetView>
  </sheetViews>
  <sheetFormatPr defaultColWidth="12" defaultRowHeight="11.25"/>
  <cols>
    <col min="1" max="1" width="10.1640625" customWidth="1"/>
    <col min="2" max="2" width="16.6640625" bestFit="1" customWidth="1"/>
    <col min="3" max="3" width="12" customWidth="1"/>
    <col min="4" max="5" width="21" customWidth="1"/>
    <col min="6" max="7" width="18" customWidth="1"/>
    <col min="8" max="8" width="22.83203125" customWidth="1"/>
    <col min="9" max="9" width="21" customWidth="1"/>
    <col min="10" max="12" width="9.33203125" customWidth="1"/>
  </cols>
  <sheetData>
    <row r="1" spans="1:12" s="1" customFormat="1" ht="42.75" customHeight="1" thickBot="1">
      <c r="A1" s="30"/>
      <c r="B1" s="27"/>
      <c r="C1" s="474" t="s">
        <v>69</v>
      </c>
      <c r="D1" s="474"/>
      <c r="E1" s="474"/>
      <c r="F1" s="474"/>
      <c r="G1" s="474"/>
      <c r="H1" s="474"/>
      <c r="I1" s="90" t="str">
        <f>'TECHNICAL SHEET GARMENT'!J1</f>
        <v>WINTER 2018/19</v>
      </c>
      <c r="J1" s="27"/>
      <c r="K1" s="27"/>
      <c r="L1" s="28"/>
    </row>
    <row r="2" spans="1:12" s="3" customFormat="1" ht="21.75" customHeight="1">
      <c r="A2" s="104" t="str">
        <f>'TECHNICAL SHEET GARMENT'!A2</f>
        <v>LFV11442</v>
      </c>
      <c r="B2" s="51"/>
      <c r="C2" s="51"/>
      <c r="D2" s="479" t="str">
        <f>'TECHNICAL SHEET GARMENT'!C2</f>
        <v>ULSTER ZIP-IN JKT</v>
      </c>
      <c r="E2" s="479"/>
      <c r="F2" s="479"/>
      <c r="G2" s="479"/>
      <c r="H2" s="51"/>
      <c r="I2" s="103" t="s">
        <v>2</v>
      </c>
      <c r="J2" s="52" t="str">
        <f>'TECHNICAL SHEET GARMENT'!K2</f>
        <v>V1</v>
      </c>
      <c r="K2" s="7"/>
      <c r="L2" s="53"/>
    </row>
    <row r="3" spans="1:12" s="2" customFormat="1" ht="21.75" customHeight="1">
      <c r="A3" s="197" t="s">
        <v>1</v>
      </c>
      <c r="B3" s="198">
        <f ca="1">'TECHNICAL SHEET GARMENT'!B3</f>
        <v>43833</v>
      </c>
      <c r="C3" s="194"/>
      <c r="D3" s="194"/>
      <c r="E3" s="199" t="s">
        <v>67</v>
      </c>
      <c r="F3" s="204" t="str">
        <f>('TECHNICAL SHEET GARMENT'!G3)</f>
        <v>Marjorie</v>
      </c>
      <c r="G3" s="194"/>
      <c r="H3" s="194"/>
      <c r="I3" s="205" t="str">
        <f>'TECHNICAL SHEET GARMENT'!J3</f>
        <v xml:space="preserve">SUPPLIER : </v>
      </c>
      <c r="J3" s="200" t="str">
        <f>'TECHNICAL SHEET GARMENT'!K3</f>
        <v>PRIMA CHANNEL</v>
      </c>
      <c r="K3" s="200"/>
      <c r="L3" s="206"/>
    </row>
    <row r="4" spans="1:12" s="1" customFormat="1" ht="16.5" customHeight="1">
      <c r="A4" s="209"/>
      <c r="B4" s="207"/>
      <c r="C4" s="207"/>
      <c r="D4" s="207"/>
      <c r="E4" s="207"/>
      <c r="F4" s="208"/>
      <c r="G4" s="208"/>
      <c r="H4" s="207"/>
      <c r="I4" s="480"/>
      <c r="J4" s="480"/>
      <c r="K4" s="480"/>
      <c r="L4" s="481"/>
    </row>
    <row r="5" spans="1:12" s="1" customFormat="1" ht="16.5">
      <c r="A5" s="475"/>
      <c r="B5" s="476"/>
      <c r="C5" s="476"/>
      <c r="D5" s="476"/>
      <c r="E5" s="476"/>
      <c r="F5" s="36"/>
      <c r="G5" s="36"/>
      <c r="H5" s="36"/>
      <c r="I5" s="36"/>
      <c r="J5" s="36"/>
      <c r="K5" s="36"/>
      <c r="L5" s="210"/>
    </row>
    <row r="6" spans="1:12" s="1" customFormat="1" ht="16.5">
      <c r="A6" s="477"/>
      <c r="B6" s="478"/>
      <c r="C6" s="478"/>
      <c r="D6" s="478"/>
      <c r="E6" s="478"/>
      <c r="F6" s="38"/>
      <c r="G6" s="38"/>
      <c r="H6" s="38"/>
      <c r="I6" s="38"/>
      <c r="J6" s="38"/>
      <c r="K6" s="38"/>
      <c r="L6" s="211"/>
    </row>
    <row r="7" spans="1:12" s="1" customFormat="1">
      <c r="A7" s="212"/>
      <c r="B7" s="38"/>
      <c r="C7" s="38"/>
      <c r="D7" s="38"/>
      <c r="E7" s="38"/>
      <c r="F7" s="38"/>
      <c r="G7" s="38"/>
      <c r="H7" s="38"/>
      <c r="I7" s="38"/>
      <c r="J7" s="38"/>
      <c r="K7" s="38"/>
      <c r="L7" s="211"/>
    </row>
    <row r="8" spans="1:12" s="1" customFormat="1">
      <c r="A8" s="212"/>
      <c r="B8" s="38"/>
      <c r="C8" s="38"/>
      <c r="D8" s="38"/>
      <c r="E8" s="38"/>
      <c r="F8" s="38"/>
      <c r="G8" s="38"/>
      <c r="H8" s="38"/>
      <c r="I8" s="38"/>
      <c r="J8" s="38"/>
      <c r="K8" s="38"/>
      <c r="L8" s="211"/>
    </row>
    <row r="9" spans="1:12" s="1" customFormat="1">
      <c r="A9" s="212"/>
      <c r="B9" s="38"/>
      <c r="C9" s="38"/>
      <c r="D9" s="38"/>
      <c r="E9" s="38"/>
      <c r="F9" s="38"/>
      <c r="G9" s="38"/>
      <c r="H9" s="38"/>
      <c r="I9" s="38"/>
      <c r="J9" s="38"/>
      <c r="K9" s="38"/>
      <c r="L9" s="211"/>
    </row>
    <row r="10" spans="1:12" s="1" customFormat="1">
      <c r="A10" s="212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211"/>
    </row>
    <row r="11" spans="1:12" s="1" customFormat="1">
      <c r="A11" s="212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211"/>
    </row>
    <row r="12" spans="1:12" s="1" customFormat="1">
      <c r="A12" s="212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211"/>
    </row>
    <row r="13" spans="1:12" s="1" customFormat="1">
      <c r="A13" s="212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211"/>
    </row>
    <row r="14" spans="1:12" s="1" customFormat="1">
      <c r="A14" s="212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211"/>
    </row>
    <row r="15" spans="1:12" s="1" customFormat="1">
      <c r="A15" s="212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211"/>
    </row>
    <row r="16" spans="1:12" s="1" customFormat="1">
      <c r="A16" s="212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211"/>
    </row>
    <row r="17" spans="1:12" s="1" customFormat="1">
      <c r="A17" s="212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211"/>
    </row>
    <row r="18" spans="1:12" s="1" customFormat="1">
      <c r="A18" s="212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211"/>
    </row>
    <row r="19" spans="1:12" s="1" customFormat="1">
      <c r="A19" s="212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211"/>
    </row>
    <row r="20" spans="1:12" s="1" customFormat="1">
      <c r="A20" s="212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211"/>
    </row>
    <row r="21" spans="1:12" s="1" customFormat="1">
      <c r="A21" s="212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211"/>
    </row>
    <row r="22" spans="1:12" s="1" customFormat="1">
      <c r="A22" s="212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211"/>
    </row>
    <row r="23" spans="1:12" s="1" customFormat="1">
      <c r="A23" s="212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211"/>
    </row>
    <row r="24" spans="1:12" s="1" customFormat="1">
      <c r="A24" s="212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211"/>
    </row>
    <row r="25" spans="1:12" s="1" customFormat="1">
      <c r="A25" s="212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211"/>
    </row>
    <row r="26" spans="1:12" s="1" customFormat="1">
      <c r="A26" s="212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211"/>
    </row>
    <row r="27" spans="1:12" s="1" customFormat="1">
      <c r="A27" s="212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211"/>
    </row>
    <row r="28" spans="1:12" s="1" customFormat="1">
      <c r="A28" s="212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211"/>
    </row>
    <row r="29" spans="1:12" s="1" customFormat="1">
      <c r="A29" s="212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211"/>
    </row>
    <row r="30" spans="1:12" s="1" customFormat="1">
      <c r="A30" s="212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211"/>
    </row>
    <row r="31" spans="1:12" s="1" customFormat="1">
      <c r="A31" s="212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211"/>
    </row>
    <row r="32" spans="1:12" s="1" customFormat="1">
      <c r="A32" s="212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211"/>
    </row>
    <row r="33" spans="1:12" s="1" customFormat="1">
      <c r="A33" s="212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211"/>
    </row>
    <row r="34" spans="1:12" s="1" customFormat="1">
      <c r="A34" s="212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211"/>
    </row>
    <row r="35" spans="1:12" s="1" customFormat="1">
      <c r="A35" s="212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211"/>
    </row>
    <row r="36" spans="1:12" s="1" customFormat="1">
      <c r="A36" s="212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211"/>
    </row>
    <row r="37" spans="1:12" s="1" customFormat="1">
      <c r="A37" s="212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211"/>
    </row>
    <row r="38" spans="1:12" s="1" customFormat="1">
      <c r="A38" s="212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211"/>
    </row>
    <row r="39" spans="1:12" s="1" customFormat="1" ht="77.25" customHeight="1">
      <c r="A39" s="213"/>
      <c r="B39" s="214"/>
      <c r="C39" s="214"/>
      <c r="D39" s="214"/>
      <c r="E39" s="214"/>
      <c r="F39" s="214"/>
      <c r="G39" s="214"/>
      <c r="H39" s="214"/>
      <c r="I39" s="214"/>
      <c r="J39" s="214"/>
      <c r="K39" s="214"/>
      <c r="L39" s="215"/>
    </row>
    <row r="40" spans="1:12" s="1" customFormat="1"/>
    <row r="41" spans="1:12" s="1" customFormat="1"/>
  </sheetData>
  <mergeCells count="5">
    <mergeCell ref="C1:H1"/>
    <mergeCell ref="A5:E5"/>
    <mergeCell ref="A6:E6"/>
    <mergeCell ref="D2:G2"/>
    <mergeCell ref="I4:L4"/>
  </mergeCells>
  <phoneticPr fontId="31" type="noConversion"/>
  <printOptions horizontalCentered="1"/>
  <pageMargins left="0.39370078740157483" right="0.39370078740157483" top="0.39370078740157483" bottom="0.39370078740157483" header="0.39370078740157483" footer="0.39370078740157483"/>
  <pageSetup paperSize="9" scale="85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  <pageSetUpPr fitToPage="1"/>
  </sheetPr>
  <dimension ref="A1:L39"/>
  <sheetViews>
    <sheetView showGridLines="0" view="pageBreakPreview" topLeftCell="A7" zoomScale="70" zoomScaleNormal="100" zoomScaleSheetLayoutView="70" workbookViewId="0">
      <selection activeCell="K21" sqref="K21"/>
    </sheetView>
  </sheetViews>
  <sheetFormatPr defaultColWidth="12" defaultRowHeight="11.25"/>
  <cols>
    <col min="1" max="1" width="21.1640625" customWidth="1"/>
    <col min="2" max="2" width="16.83203125" bestFit="1" customWidth="1"/>
    <col min="3" max="3" width="12" customWidth="1"/>
    <col min="4" max="5" width="21" customWidth="1"/>
    <col min="6" max="7" width="18" customWidth="1"/>
    <col min="8" max="8" width="15.6640625" customWidth="1"/>
    <col min="9" max="9" width="21" customWidth="1"/>
    <col min="10" max="12" width="9.33203125" customWidth="1"/>
  </cols>
  <sheetData>
    <row r="1" spans="1:12" s="1" customFormat="1" ht="42.75" customHeight="1" thickBot="1">
      <c r="A1" s="30"/>
      <c r="B1" s="27"/>
      <c r="C1" s="474" t="s">
        <v>68</v>
      </c>
      <c r="D1" s="474"/>
      <c r="E1" s="474"/>
      <c r="F1" s="474"/>
      <c r="G1" s="474"/>
      <c r="H1" s="474"/>
      <c r="I1" s="90" t="str">
        <f>'TECHNICAL SHEET GARMENT'!J1</f>
        <v>WINTER 2018/19</v>
      </c>
      <c r="J1" s="27"/>
      <c r="K1" s="27"/>
      <c r="L1" s="28"/>
    </row>
    <row r="2" spans="1:12" s="3" customFormat="1" ht="15" customHeight="1">
      <c r="A2" s="104" t="str">
        <f>'TECHNICAL SHEET GARMENT'!A2</f>
        <v>LFV11442</v>
      </c>
      <c r="B2" s="51"/>
      <c r="C2" s="51"/>
      <c r="D2" s="479" t="str">
        <f>'TECHNICAL SHEET GARMENT'!C2</f>
        <v>ULSTER ZIP-IN JKT</v>
      </c>
      <c r="E2" s="479"/>
      <c r="F2" s="479"/>
      <c r="G2" s="479"/>
      <c r="H2" s="51"/>
      <c r="I2" s="103" t="s">
        <v>2</v>
      </c>
      <c r="J2" s="52" t="str">
        <f>'TECHNICAL SHEET GARMENT'!K2</f>
        <v>V1</v>
      </c>
      <c r="L2" s="53"/>
    </row>
    <row r="3" spans="1:12" s="2" customFormat="1" ht="15" customHeight="1" thickBot="1">
      <c r="A3" s="93" t="s">
        <v>1</v>
      </c>
      <c r="B3" s="48">
        <f ca="1">'TECHNICAL SHEET GARMENT'!B3</f>
        <v>43833</v>
      </c>
      <c r="C3" s="49"/>
      <c r="D3" s="49"/>
      <c r="E3" s="189" t="s">
        <v>67</v>
      </c>
      <c r="F3" s="190" t="str">
        <f>('TECHNICAL SHEET GARMENT'!G3)</f>
        <v>Marjorie</v>
      </c>
      <c r="G3" s="49"/>
      <c r="H3" s="49"/>
      <c r="I3" s="105" t="str">
        <f>'TECHNICAL SHEET GARMENT'!J3</f>
        <v xml:space="preserve">SUPPLIER : </v>
      </c>
      <c r="J3" s="91" t="str">
        <f>'TECHNICAL SHEET GARMENT'!K3</f>
        <v>PRIMA CHANNEL</v>
      </c>
      <c r="K3" s="91"/>
      <c r="L3" s="50"/>
    </row>
    <row r="4" spans="1:12" s="1" customFormat="1" ht="16.5">
      <c r="A4" s="33"/>
      <c r="B4" s="34"/>
      <c r="C4" s="34"/>
      <c r="D4" s="34"/>
      <c r="E4" s="34"/>
      <c r="F4" s="34"/>
      <c r="G4" s="34"/>
      <c r="H4" s="34"/>
      <c r="I4" s="34"/>
      <c r="J4" s="34"/>
      <c r="K4" s="34"/>
      <c r="L4" s="42"/>
    </row>
    <row r="5" spans="1:12" s="1" customFormat="1" ht="16.5">
      <c r="A5" s="35"/>
      <c r="B5" s="36"/>
      <c r="C5" s="36"/>
      <c r="D5" s="36"/>
      <c r="E5" s="36"/>
      <c r="F5" s="36"/>
      <c r="G5" s="36"/>
      <c r="H5" s="36"/>
      <c r="I5" s="36"/>
      <c r="J5" s="36"/>
      <c r="K5" s="36"/>
      <c r="L5" s="43"/>
    </row>
    <row r="6" spans="1:12" s="1" customFormat="1" ht="19.5">
      <c r="A6" s="37"/>
      <c r="B6" s="482" t="s">
        <v>42</v>
      </c>
      <c r="C6" s="482"/>
      <c r="D6" s="482"/>
      <c r="E6" s="482"/>
      <c r="F6" s="38"/>
      <c r="G6" s="38"/>
      <c r="H6" s="38"/>
      <c r="I6" s="38"/>
      <c r="J6" s="38"/>
      <c r="K6" s="38"/>
      <c r="L6" s="44"/>
    </row>
    <row r="7" spans="1:12" s="1" customFormat="1">
      <c r="A7" s="37"/>
      <c r="B7" s="38"/>
      <c r="C7" s="38"/>
      <c r="D7" s="38"/>
      <c r="E7" s="38"/>
      <c r="F7" s="38"/>
      <c r="G7" s="38"/>
      <c r="H7" s="38"/>
      <c r="I7" s="38"/>
      <c r="J7" s="38"/>
      <c r="K7" s="38"/>
      <c r="L7" s="44"/>
    </row>
    <row r="8" spans="1:12" s="1" customFormat="1">
      <c r="A8" s="37"/>
      <c r="B8" s="38"/>
      <c r="C8" s="38"/>
      <c r="D8" s="38"/>
      <c r="E8" s="38"/>
      <c r="F8" s="38"/>
      <c r="G8" s="38"/>
      <c r="H8" s="38"/>
      <c r="I8" s="38"/>
      <c r="J8" s="38"/>
      <c r="K8" s="38"/>
      <c r="L8" s="44"/>
    </row>
    <row r="9" spans="1:12" s="1" customFormat="1">
      <c r="A9" s="37"/>
      <c r="B9" s="38"/>
      <c r="C9" s="38"/>
      <c r="D9" s="38"/>
      <c r="E9" s="38"/>
      <c r="F9" s="38"/>
      <c r="G9" s="38"/>
      <c r="H9" s="38"/>
      <c r="I9" s="38"/>
      <c r="J9" s="38"/>
      <c r="K9" s="38"/>
      <c r="L9" s="44"/>
    </row>
    <row r="10" spans="1:12" s="1" customFormat="1">
      <c r="A10" s="37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44"/>
    </row>
    <row r="11" spans="1:12" s="1" customFormat="1">
      <c r="A11" s="37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44"/>
    </row>
    <row r="12" spans="1:12" s="1" customFormat="1">
      <c r="A12" s="37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44"/>
    </row>
    <row r="13" spans="1:12" s="1" customFormat="1">
      <c r="A13" s="37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44"/>
    </row>
    <row r="14" spans="1:12" s="1" customFormat="1">
      <c r="A14" s="37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44"/>
    </row>
    <row r="15" spans="1:12" s="1" customFormat="1">
      <c r="A15" s="37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44"/>
    </row>
    <row r="16" spans="1:12" s="1" customFormat="1">
      <c r="A16" s="37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44"/>
    </row>
    <row r="17" spans="1:12" s="1" customFormat="1">
      <c r="A17" s="37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44"/>
    </row>
    <row r="18" spans="1:12" s="1" customFormat="1">
      <c r="A18" s="37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44"/>
    </row>
    <row r="19" spans="1:12" s="1" customFormat="1">
      <c r="A19" s="37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44"/>
    </row>
    <row r="20" spans="1:12" s="1" customFormat="1">
      <c r="A20" s="37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44"/>
    </row>
    <row r="21" spans="1:12" s="1" customFormat="1">
      <c r="A21" s="37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44"/>
    </row>
    <row r="22" spans="1:12" s="1" customFormat="1">
      <c r="A22" s="37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44"/>
    </row>
    <row r="23" spans="1:12" s="1" customFormat="1">
      <c r="A23" s="37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44"/>
    </row>
    <row r="24" spans="1:12" s="1" customFormat="1">
      <c r="A24" s="37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44"/>
    </row>
    <row r="25" spans="1:12" s="1" customFormat="1">
      <c r="A25" s="37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44"/>
    </row>
    <row r="26" spans="1:12" s="1" customFormat="1">
      <c r="A26" s="37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44"/>
    </row>
    <row r="27" spans="1:12" s="1" customFormat="1">
      <c r="A27" s="37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44"/>
    </row>
    <row r="28" spans="1:12" s="1" customFormat="1">
      <c r="A28" s="37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44"/>
    </row>
    <row r="29" spans="1:12" s="1" customFormat="1">
      <c r="A29" s="37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44"/>
    </row>
    <row r="30" spans="1:12" s="1" customFormat="1">
      <c r="A30" s="37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44"/>
    </row>
    <row r="31" spans="1:12" s="1" customFormat="1">
      <c r="A31" s="37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44"/>
    </row>
    <row r="32" spans="1:12" s="1" customFormat="1">
      <c r="A32" s="37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44"/>
    </row>
    <row r="33" spans="1:12" s="1" customFormat="1">
      <c r="A33" s="37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44"/>
    </row>
    <row r="34" spans="1:12" s="1" customFormat="1">
      <c r="A34" s="37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44"/>
    </row>
    <row r="35" spans="1:12" s="1" customFormat="1">
      <c r="A35" s="37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44"/>
    </row>
    <row r="36" spans="1:12" s="1" customFormat="1">
      <c r="A36" s="37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44"/>
    </row>
    <row r="37" spans="1:12" s="1" customFormat="1">
      <c r="A37" s="37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44"/>
    </row>
    <row r="38" spans="1:12" s="1" customFormat="1" ht="84" customHeight="1" thickBot="1">
      <c r="A38" s="45"/>
      <c r="B38" s="46"/>
      <c r="C38" s="46"/>
      <c r="D38" s="46"/>
      <c r="E38" s="46"/>
      <c r="F38" s="46"/>
      <c r="G38" s="46"/>
      <c r="H38" s="46"/>
      <c r="I38" s="46"/>
      <c r="J38" s="46"/>
      <c r="K38" s="46"/>
      <c r="L38" s="47"/>
    </row>
    <row r="39" spans="1:12" s="1" customFormat="1"/>
  </sheetData>
  <mergeCells count="3">
    <mergeCell ref="C1:H1"/>
    <mergeCell ref="D2:G2"/>
    <mergeCell ref="B6:E6"/>
  </mergeCells>
  <phoneticPr fontId="31" type="noConversion"/>
  <printOptions horizontalCentered="1"/>
  <pageMargins left="0.39370078740157483" right="0.39370078740157483" top="0.39370078740157483" bottom="0.39370078740157483" header="0.39370078740157483" footer="0.39370078740157483"/>
  <pageSetup paperSize="9" scale="92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L41"/>
  <sheetViews>
    <sheetView showGridLines="0" view="pageBreakPreview" topLeftCell="A4" zoomScaleNormal="100" zoomScaleSheetLayoutView="100" workbookViewId="0">
      <selection activeCell="H19" sqref="H19"/>
    </sheetView>
  </sheetViews>
  <sheetFormatPr defaultColWidth="12" defaultRowHeight="11.25"/>
  <cols>
    <col min="1" max="1" width="10.164062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22.83203125" customWidth="1"/>
    <col min="9" max="9" width="21" customWidth="1"/>
    <col min="10" max="12" width="9.33203125" customWidth="1"/>
  </cols>
  <sheetData>
    <row r="1" spans="1:12" s="1" customFormat="1" ht="42.75" customHeight="1" thickBot="1">
      <c r="A1" s="30"/>
      <c r="B1" s="27"/>
      <c r="C1" s="474" t="s">
        <v>131</v>
      </c>
      <c r="D1" s="474"/>
      <c r="E1" s="474"/>
      <c r="F1" s="474"/>
      <c r="G1" s="474"/>
      <c r="H1" s="474"/>
      <c r="I1" s="90" t="str">
        <f>'TECHNICAL SHEET GARMENT'!J1</f>
        <v>WINTER 2018/19</v>
      </c>
      <c r="J1" s="27"/>
      <c r="K1" s="27"/>
      <c r="L1" s="28"/>
    </row>
    <row r="2" spans="1:12" s="3" customFormat="1" ht="21.75" customHeight="1">
      <c r="A2" s="104" t="str">
        <f>'TECHNICAL SHEET GARMENT'!A2</f>
        <v>LFV11442</v>
      </c>
      <c r="B2" s="51"/>
      <c r="C2" s="51"/>
      <c r="D2" s="479" t="str">
        <f>'TECHNICAL SHEET GARMENT'!C2</f>
        <v>ULSTER ZIP-IN JKT</v>
      </c>
      <c r="E2" s="479"/>
      <c r="F2" s="479"/>
      <c r="G2" s="479"/>
      <c r="H2" s="51"/>
      <c r="I2" s="103" t="s">
        <v>2</v>
      </c>
      <c r="J2" s="52" t="str">
        <f>'TECHNICAL SHEET GARMENT'!K2</f>
        <v>V1</v>
      </c>
      <c r="K2" s="7"/>
      <c r="L2" s="53"/>
    </row>
    <row r="3" spans="1:12" s="2" customFormat="1" ht="21.75" customHeight="1">
      <c r="A3" s="197" t="s">
        <v>1</v>
      </c>
      <c r="B3" s="198">
        <f ca="1">'TECHNICAL SHEET GARMENT'!B3</f>
        <v>43833</v>
      </c>
      <c r="C3" s="194"/>
      <c r="D3" s="194"/>
      <c r="E3" s="303" t="s">
        <v>67</v>
      </c>
      <c r="F3" s="204" t="str">
        <f>('TECHNICAL SHEET GARMENT'!G3)</f>
        <v>Marjorie</v>
      </c>
      <c r="G3" s="194"/>
      <c r="H3" s="194"/>
      <c r="I3" s="205" t="str">
        <f>'TECHNICAL SHEET GARMENT'!J3</f>
        <v xml:space="preserve">SUPPLIER : </v>
      </c>
      <c r="J3" s="200" t="str">
        <f>'TECHNICAL SHEET GARMENT'!K3</f>
        <v>PRIMA CHANNEL</v>
      </c>
      <c r="K3" s="200"/>
      <c r="L3" s="206"/>
    </row>
    <row r="4" spans="1:12" s="1" customFormat="1" ht="16.5" customHeight="1">
      <c r="A4" s="209"/>
      <c r="B4" s="207"/>
      <c r="C4" s="207"/>
      <c r="D4" s="207"/>
      <c r="E4" s="207"/>
      <c r="F4" s="208"/>
      <c r="G4" s="208"/>
      <c r="H4" s="207"/>
      <c r="I4" s="480"/>
      <c r="J4" s="480"/>
      <c r="K4" s="480"/>
      <c r="L4" s="481"/>
    </row>
    <row r="5" spans="1:12" s="1" customFormat="1" ht="16.5">
      <c r="A5" s="475"/>
      <c r="B5" s="476"/>
      <c r="C5" s="476"/>
      <c r="D5" s="476"/>
      <c r="E5" s="476"/>
      <c r="F5" s="36"/>
      <c r="G5" s="36"/>
      <c r="H5" s="36"/>
      <c r="I5" s="36"/>
      <c r="J5" s="36"/>
      <c r="K5" s="36"/>
      <c r="L5" s="210"/>
    </row>
    <row r="6" spans="1:12" s="1" customFormat="1" ht="16.5">
      <c r="A6" s="477"/>
      <c r="B6" s="478"/>
      <c r="C6" s="478"/>
      <c r="D6" s="478"/>
      <c r="E6" s="478"/>
      <c r="F6" s="38"/>
      <c r="G6" s="38"/>
      <c r="H6" s="38"/>
      <c r="I6" s="38"/>
      <c r="J6" s="38"/>
      <c r="K6" s="38"/>
      <c r="L6" s="211"/>
    </row>
    <row r="7" spans="1:12" s="1" customFormat="1">
      <c r="A7" s="212"/>
      <c r="B7" s="38"/>
      <c r="C7" s="38"/>
      <c r="D7" s="38"/>
      <c r="E7" s="38"/>
      <c r="F7" s="38"/>
      <c r="G7" s="38"/>
      <c r="H7" s="38"/>
      <c r="I7" s="38"/>
      <c r="J7" s="38"/>
      <c r="K7" s="38"/>
      <c r="L7" s="211"/>
    </row>
    <row r="8" spans="1:12" s="1" customFormat="1">
      <c r="A8" s="212"/>
      <c r="B8" s="38"/>
      <c r="C8" s="38"/>
      <c r="D8" s="38"/>
      <c r="E8" s="38"/>
      <c r="F8" s="38"/>
      <c r="G8" s="38"/>
      <c r="H8" s="38"/>
      <c r="I8" s="38"/>
      <c r="J8" s="38"/>
      <c r="K8" s="38"/>
      <c r="L8" s="211"/>
    </row>
    <row r="9" spans="1:12" s="1" customFormat="1">
      <c r="A9" s="212"/>
      <c r="B9" s="38"/>
      <c r="C9" s="38"/>
      <c r="D9" s="38"/>
      <c r="E9" s="38"/>
      <c r="F9" s="38"/>
      <c r="G9" s="38"/>
      <c r="H9" s="38"/>
      <c r="I9" s="38"/>
      <c r="J9" s="38"/>
      <c r="K9" s="38"/>
      <c r="L9" s="211"/>
    </row>
    <row r="10" spans="1:12" s="1" customFormat="1">
      <c r="A10" s="212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211"/>
    </row>
    <row r="11" spans="1:12" s="1" customFormat="1">
      <c r="A11" s="212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211"/>
    </row>
    <row r="12" spans="1:12" s="1" customFormat="1">
      <c r="A12" s="212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211"/>
    </row>
    <row r="13" spans="1:12" s="1" customFormat="1">
      <c r="A13" s="212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211"/>
    </row>
    <row r="14" spans="1:12" s="1" customFormat="1">
      <c r="A14" s="212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211"/>
    </row>
    <row r="15" spans="1:12" s="1" customFormat="1">
      <c r="A15" s="212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211"/>
    </row>
    <row r="16" spans="1:12" s="1" customFormat="1">
      <c r="A16" s="212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211"/>
    </row>
    <row r="17" spans="1:12" s="1" customFormat="1">
      <c r="A17" s="212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211"/>
    </row>
    <row r="18" spans="1:12" s="1" customFormat="1">
      <c r="A18" s="212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211"/>
    </row>
    <row r="19" spans="1:12" s="1" customFormat="1">
      <c r="A19" s="212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211"/>
    </row>
    <row r="20" spans="1:12" s="1" customFormat="1">
      <c r="A20" s="212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211"/>
    </row>
    <row r="21" spans="1:12" s="1" customFormat="1">
      <c r="A21" s="212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211"/>
    </row>
    <row r="22" spans="1:12" s="1" customFormat="1">
      <c r="A22" s="212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211"/>
    </row>
    <row r="23" spans="1:12" s="1" customFormat="1">
      <c r="A23" s="212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211"/>
    </row>
    <row r="24" spans="1:12" s="1" customFormat="1">
      <c r="A24" s="212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211"/>
    </row>
    <row r="25" spans="1:12" s="1" customFormat="1">
      <c r="A25" s="212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211"/>
    </row>
    <row r="26" spans="1:12" s="1" customFormat="1">
      <c r="A26" s="212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211"/>
    </row>
    <row r="27" spans="1:12" s="1" customFormat="1">
      <c r="A27" s="212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211"/>
    </row>
    <row r="28" spans="1:12" s="1" customFormat="1">
      <c r="A28" s="212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211"/>
    </row>
    <row r="29" spans="1:12" s="1" customFormat="1">
      <c r="A29" s="212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211"/>
    </row>
    <row r="30" spans="1:12" s="1" customFormat="1">
      <c r="A30" s="212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211"/>
    </row>
    <row r="31" spans="1:12" s="1" customFormat="1">
      <c r="A31" s="212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211"/>
    </row>
    <row r="32" spans="1:12" s="1" customFormat="1">
      <c r="A32" s="212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211"/>
    </row>
    <row r="33" spans="1:12" s="1" customFormat="1">
      <c r="A33" s="212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211"/>
    </row>
    <row r="34" spans="1:12" s="1" customFormat="1">
      <c r="A34" s="212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211"/>
    </row>
    <row r="35" spans="1:12" s="1" customFormat="1">
      <c r="A35" s="212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211"/>
    </row>
    <row r="36" spans="1:12" s="1" customFormat="1">
      <c r="A36" s="212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211"/>
    </row>
    <row r="37" spans="1:12" s="1" customFormat="1">
      <c r="A37" s="212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211"/>
    </row>
    <row r="38" spans="1:12" s="1" customFormat="1">
      <c r="A38" s="212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211"/>
    </row>
    <row r="39" spans="1:12" s="1" customFormat="1" ht="77.25" customHeight="1">
      <c r="A39" s="213"/>
      <c r="B39" s="214"/>
      <c r="C39" s="214"/>
      <c r="D39" s="214"/>
      <c r="E39" s="214"/>
      <c r="F39" s="214"/>
      <c r="G39" s="214"/>
      <c r="H39" s="214"/>
      <c r="I39" s="214"/>
      <c r="J39" s="214"/>
      <c r="K39" s="214"/>
      <c r="L39" s="215"/>
    </row>
    <row r="40" spans="1:12" s="1" customFormat="1"/>
    <row r="41" spans="1:12" s="1" customFormat="1"/>
  </sheetData>
  <mergeCells count="5">
    <mergeCell ref="C1:H1"/>
    <mergeCell ref="D2:G2"/>
    <mergeCell ref="I4:L4"/>
    <mergeCell ref="A5:E5"/>
    <mergeCell ref="A6:E6"/>
  </mergeCells>
  <phoneticPr fontId="31" type="noConversion"/>
  <printOptions horizontalCentered="1"/>
  <pageMargins left="0.39370078740157483" right="0.39370078740157483" top="0.39370078740157483" bottom="0.39370078740157483" header="0.39370078740157483" footer="0.39370078740157483"/>
  <pageSetup paperSize="9" scale="9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showGridLines="0" view="pageBreakPreview" topLeftCell="A4" zoomScaleNormal="100" zoomScaleSheetLayoutView="100" zoomScalePageLayoutView="40" workbookViewId="0">
      <selection activeCell="F40" sqref="F40"/>
    </sheetView>
  </sheetViews>
  <sheetFormatPr defaultColWidth="12" defaultRowHeight="11.25"/>
  <cols>
    <col min="1" max="1" width="10.1640625" customWidth="1"/>
    <col min="2" max="2" width="14.1640625" bestFit="1" customWidth="1"/>
    <col min="3" max="3" width="12" customWidth="1"/>
    <col min="4" max="5" width="21" customWidth="1"/>
    <col min="6" max="7" width="18" customWidth="1"/>
    <col min="8" max="8" width="22.83203125" customWidth="1"/>
    <col min="9" max="9" width="21" customWidth="1"/>
    <col min="10" max="12" width="9.33203125" customWidth="1"/>
  </cols>
  <sheetData>
    <row r="1" spans="1:12" s="1" customFormat="1" ht="42.75" customHeight="1" thickBot="1">
      <c r="A1" s="30"/>
      <c r="B1" s="27"/>
      <c r="C1" s="474" t="s">
        <v>126</v>
      </c>
      <c r="D1" s="474"/>
      <c r="E1" s="474"/>
      <c r="F1" s="474"/>
      <c r="G1" s="474"/>
      <c r="H1" s="474"/>
      <c r="I1" s="90" t="str">
        <f>'TECHNICAL SHEET GARMENT'!J1</f>
        <v>WINTER 2018/19</v>
      </c>
      <c r="J1" s="27"/>
      <c r="K1" s="27"/>
      <c r="L1" s="28"/>
    </row>
    <row r="2" spans="1:12" s="3" customFormat="1" ht="21.75" customHeight="1">
      <c r="A2" s="104" t="str">
        <f>'TECHNICAL SHEET GARMENT'!A2</f>
        <v>LFV11442</v>
      </c>
      <c r="B2" s="51"/>
      <c r="C2" s="51"/>
      <c r="D2" s="479" t="str">
        <f>'TECHNICAL SHEET GARMENT'!C2</f>
        <v>ULSTER ZIP-IN JKT</v>
      </c>
      <c r="E2" s="479"/>
      <c r="F2" s="479"/>
      <c r="G2" s="479"/>
      <c r="H2" s="51"/>
      <c r="I2" s="103" t="s">
        <v>2</v>
      </c>
      <c r="J2" s="52" t="str">
        <f>'TECHNICAL SHEET GARMENT'!K2</f>
        <v>V1</v>
      </c>
      <c r="K2" s="7"/>
      <c r="L2" s="53"/>
    </row>
    <row r="3" spans="1:12" s="2" customFormat="1" ht="21.75" customHeight="1">
      <c r="A3" s="197" t="s">
        <v>1</v>
      </c>
      <c r="B3" s="198">
        <f ca="1">'TECHNICAL SHEET GARMENT'!B3</f>
        <v>43833</v>
      </c>
      <c r="C3" s="194"/>
      <c r="D3" s="194"/>
      <c r="E3" s="268" t="s">
        <v>67</v>
      </c>
      <c r="F3" s="204" t="str">
        <f>('TECHNICAL SHEET GARMENT'!G3)</f>
        <v>Marjorie</v>
      </c>
      <c r="G3" s="194"/>
      <c r="H3" s="194"/>
      <c r="I3" s="205" t="str">
        <f>'TECHNICAL SHEET GARMENT'!J3</f>
        <v xml:space="preserve">SUPPLIER : </v>
      </c>
      <c r="J3" s="200" t="str">
        <f>'TECHNICAL SHEET GARMENT'!K3</f>
        <v>PRIMA CHANNEL</v>
      </c>
      <c r="K3" s="200"/>
      <c r="L3" s="206"/>
    </row>
    <row r="4" spans="1:12" s="1" customFormat="1" ht="16.5" customHeight="1">
      <c r="A4" s="209"/>
      <c r="B4" s="207"/>
      <c r="C4" s="207"/>
      <c r="D4" s="207"/>
      <c r="E4" s="207"/>
      <c r="F4" s="208"/>
      <c r="G4" s="208"/>
      <c r="H4" s="207"/>
      <c r="I4" s="480"/>
      <c r="J4" s="480"/>
      <c r="K4" s="480"/>
      <c r="L4" s="481"/>
    </row>
    <row r="5" spans="1:12" s="1" customFormat="1" ht="16.5">
      <c r="A5" s="475"/>
      <c r="B5" s="476"/>
      <c r="C5" s="476"/>
      <c r="D5" s="476"/>
      <c r="E5" s="476"/>
      <c r="F5" s="36"/>
      <c r="G5" s="36"/>
      <c r="H5" s="36"/>
      <c r="I5" s="36"/>
      <c r="J5" s="36"/>
      <c r="K5" s="36"/>
      <c r="L5" s="210"/>
    </row>
    <row r="6" spans="1:12" s="1" customFormat="1" ht="16.5">
      <c r="A6" s="477"/>
      <c r="B6" s="478"/>
      <c r="C6" s="478"/>
      <c r="D6" s="478"/>
      <c r="E6" s="478"/>
      <c r="F6" s="38"/>
      <c r="G6" s="38"/>
      <c r="H6" s="38"/>
      <c r="I6" s="38"/>
      <c r="J6" s="38"/>
      <c r="K6" s="38"/>
      <c r="L6" s="211"/>
    </row>
    <row r="7" spans="1:12" s="1" customFormat="1">
      <c r="A7" s="212"/>
      <c r="B7" s="38"/>
      <c r="C7" s="38"/>
      <c r="D7" s="38"/>
      <c r="E7" s="38"/>
      <c r="F7" s="38"/>
      <c r="G7" s="38"/>
      <c r="H7" s="38"/>
      <c r="I7" s="38"/>
      <c r="J7" s="38"/>
      <c r="K7" s="38"/>
      <c r="L7" s="211"/>
    </row>
    <row r="8" spans="1:12" s="1" customFormat="1">
      <c r="A8" s="212"/>
      <c r="B8" s="38"/>
      <c r="C8" s="38"/>
      <c r="D8" s="38"/>
      <c r="E8" s="38"/>
      <c r="F8" s="38"/>
      <c r="G8" s="38"/>
      <c r="H8" s="38"/>
      <c r="I8" s="38"/>
      <c r="J8" s="38"/>
      <c r="K8" s="38"/>
      <c r="L8" s="211"/>
    </row>
    <row r="9" spans="1:12" s="1" customFormat="1">
      <c r="A9" s="212"/>
      <c r="B9" s="38"/>
      <c r="C9" s="38"/>
      <c r="D9" s="38"/>
      <c r="E9" s="38"/>
      <c r="F9" s="38"/>
      <c r="G9" s="38"/>
      <c r="H9" s="38"/>
      <c r="I9" s="38"/>
      <c r="J9" s="38"/>
      <c r="K9" s="38"/>
      <c r="L9" s="211"/>
    </row>
    <row r="10" spans="1:12" s="1" customFormat="1">
      <c r="A10" s="212"/>
      <c r="B10" s="38"/>
      <c r="C10" s="38"/>
      <c r="D10" s="38"/>
      <c r="E10" s="38"/>
      <c r="F10" s="38"/>
      <c r="G10" s="38"/>
      <c r="H10" s="38"/>
      <c r="I10" s="38"/>
      <c r="J10" s="38"/>
      <c r="K10" s="38"/>
      <c r="L10" s="211"/>
    </row>
    <row r="11" spans="1:12" s="1" customFormat="1">
      <c r="A11" s="212"/>
      <c r="B11" s="38"/>
      <c r="C11" s="38"/>
      <c r="D11" s="38"/>
      <c r="E11" s="38"/>
      <c r="F11" s="38"/>
      <c r="G11" s="38"/>
      <c r="H11" s="38"/>
      <c r="I11" s="38"/>
      <c r="J11" s="38"/>
      <c r="K11" s="38"/>
      <c r="L11" s="211"/>
    </row>
    <row r="12" spans="1:12" s="1" customFormat="1">
      <c r="A12" s="212"/>
      <c r="B12" s="38"/>
      <c r="C12" s="38"/>
      <c r="D12" s="38"/>
      <c r="E12" s="38"/>
      <c r="F12" s="38"/>
      <c r="G12" s="38"/>
      <c r="H12" s="38"/>
      <c r="I12" s="38"/>
      <c r="J12" s="38"/>
      <c r="K12" s="38"/>
      <c r="L12" s="211"/>
    </row>
    <row r="13" spans="1:12" s="1" customFormat="1">
      <c r="A13" s="212"/>
      <c r="B13" s="38"/>
      <c r="C13" s="38"/>
      <c r="D13" s="38"/>
      <c r="E13" s="38"/>
      <c r="F13" s="38"/>
      <c r="G13" s="38"/>
      <c r="H13" s="38"/>
      <c r="I13" s="38"/>
      <c r="J13" s="38"/>
      <c r="K13" s="38"/>
      <c r="L13" s="211"/>
    </row>
    <row r="14" spans="1:12" s="1" customFormat="1">
      <c r="A14" s="212"/>
      <c r="B14" s="38"/>
      <c r="C14" s="38"/>
      <c r="D14" s="38"/>
      <c r="E14" s="38"/>
      <c r="F14" s="38"/>
      <c r="G14" s="38"/>
      <c r="H14" s="38"/>
      <c r="I14" s="38"/>
      <c r="J14" s="38"/>
      <c r="K14" s="38"/>
      <c r="L14" s="211"/>
    </row>
    <row r="15" spans="1:12" s="1" customFormat="1">
      <c r="A15" s="212"/>
      <c r="B15" s="38"/>
      <c r="C15" s="38"/>
      <c r="D15" s="38"/>
      <c r="E15" s="38"/>
      <c r="F15" s="38"/>
      <c r="G15" s="38"/>
      <c r="H15" s="38"/>
      <c r="I15" s="38"/>
      <c r="J15" s="38"/>
      <c r="K15" s="38"/>
      <c r="L15" s="211"/>
    </row>
    <row r="16" spans="1:12" s="1" customFormat="1">
      <c r="A16" s="212"/>
      <c r="B16" s="38"/>
      <c r="C16" s="38"/>
      <c r="D16" s="38"/>
      <c r="E16" s="38"/>
      <c r="F16" s="38"/>
      <c r="G16" s="38"/>
      <c r="H16" s="38"/>
      <c r="I16" s="38"/>
      <c r="J16" s="38"/>
      <c r="K16" s="38"/>
      <c r="L16" s="211"/>
    </row>
    <row r="17" spans="1:12" s="1" customFormat="1">
      <c r="A17" s="212"/>
      <c r="B17" s="38"/>
      <c r="C17" s="38"/>
      <c r="D17" s="38"/>
      <c r="E17" s="38"/>
      <c r="F17" s="38"/>
      <c r="G17" s="38"/>
      <c r="H17" s="38"/>
      <c r="I17" s="38"/>
      <c r="J17" s="38"/>
      <c r="K17" s="38"/>
      <c r="L17" s="211"/>
    </row>
    <row r="18" spans="1:12" s="1" customFormat="1">
      <c r="A18" s="212"/>
      <c r="B18" s="38"/>
      <c r="C18" s="38"/>
      <c r="D18" s="38"/>
      <c r="E18" s="38"/>
      <c r="F18" s="38"/>
      <c r="G18" s="38"/>
      <c r="H18" s="38"/>
      <c r="I18" s="38"/>
      <c r="J18" s="38"/>
      <c r="K18" s="38"/>
      <c r="L18" s="211"/>
    </row>
    <row r="19" spans="1:12" s="1" customFormat="1">
      <c r="A19" s="212"/>
      <c r="B19" s="38"/>
      <c r="C19" s="38"/>
      <c r="D19" s="38"/>
      <c r="E19" s="38"/>
      <c r="F19" s="38"/>
      <c r="G19" s="38"/>
      <c r="H19" s="38"/>
      <c r="I19" s="38"/>
      <c r="J19" s="38"/>
      <c r="K19" s="38"/>
      <c r="L19" s="211"/>
    </row>
    <row r="20" spans="1:12" s="1" customFormat="1">
      <c r="A20" s="212"/>
      <c r="B20" s="38"/>
      <c r="C20" s="38"/>
      <c r="D20" s="38"/>
      <c r="E20" s="38"/>
      <c r="F20" s="38"/>
      <c r="G20" s="38"/>
      <c r="H20" s="38"/>
      <c r="I20" s="38"/>
      <c r="J20" s="38"/>
      <c r="K20" s="38"/>
      <c r="L20" s="211"/>
    </row>
    <row r="21" spans="1:12" s="1" customFormat="1">
      <c r="A21" s="212"/>
      <c r="B21" s="38"/>
      <c r="C21" s="38"/>
      <c r="D21" s="38"/>
      <c r="E21" s="38"/>
      <c r="F21" s="38"/>
      <c r="G21" s="38"/>
      <c r="H21" s="38"/>
      <c r="I21" s="38"/>
      <c r="J21" s="38"/>
      <c r="K21" s="38"/>
      <c r="L21" s="211"/>
    </row>
    <row r="22" spans="1:12" s="1" customFormat="1">
      <c r="A22" s="212"/>
      <c r="B22" s="38"/>
      <c r="C22" s="38"/>
      <c r="D22" s="38"/>
      <c r="E22" s="38"/>
      <c r="F22" s="38"/>
      <c r="G22" s="38"/>
      <c r="H22" s="38"/>
      <c r="I22" s="38"/>
      <c r="J22" s="38"/>
      <c r="K22" s="38"/>
      <c r="L22" s="211"/>
    </row>
    <row r="23" spans="1:12" s="1" customFormat="1">
      <c r="A23" s="212"/>
      <c r="B23" s="38"/>
      <c r="C23" s="38"/>
      <c r="D23" s="38"/>
      <c r="E23" s="38"/>
      <c r="F23" s="38"/>
      <c r="G23" s="38"/>
      <c r="H23" s="38"/>
      <c r="I23" s="38"/>
      <c r="J23" s="38"/>
      <c r="K23" s="38"/>
      <c r="L23" s="211"/>
    </row>
    <row r="24" spans="1:12" s="1" customFormat="1">
      <c r="A24" s="212"/>
      <c r="B24" s="38"/>
      <c r="C24" s="38"/>
      <c r="D24" s="38"/>
      <c r="E24" s="38"/>
      <c r="F24" s="38"/>
      <c r="G24" s="38"/>
      <c r="H24" s="38"/>
      <c r="I24" s="38"/>
      <c r="J24" s="38"/>
      <c r="K24" s="38"/>
      <c r="L24" s="211"/>
    </row>
    <row r="25" spans="1:12" s="1" customFormat="1">
      <c r="A25" s="212"/>
      <c r="B25" s="38"/>
      <c r="C25" s="38"/>
      <c r="D25" s="38"/>
      <c r="E25" s="38"/>
      <c r="F25" s="38"/>
      <c r="G25" s="38"/>
      <c r="H25" s="38"/>
      <c r="I25" s="38"/>
      <c r="J25" s="38"/>
      <c r="K25" s="38"/>
      <c r="L25" s="211"/>
    </row>
    <row r="26" spans="1:12" s="1" customFormat="1">
      <c r="A26" s="212"/>
      <c r="B26" s="38"/>
      <c r="C26" s="38"/>
      <c r="D26" s="38"/>
      <c r="E26" s="38"/>
      <c r="F26" s="38"/>
      <c r="G26" s="38"/>
      <c r="H26" s="38"/>
      <c r="I26" s="38"/>
      <c r="J26" s="38"/>
      <c r="K26" s="38"/>
      <c r="L26" s="211"/>
    </row>
    <row r="27" spans="1:12" s="1" customFormat="1">
      <c r="A27" s="212"/>
      <c r="B27" s="38"/>
      <c r="C27" s="38"/>
      <c r="D27" s="38"/>
      <c r="E27" s="38"/>
      <c r="F27" s="38"/>
      <c r="G27" s="38"/>
      <c r="H27" s="38"/>
      <c r="I27" s="38"/>
      <c r="J27" s="38"/>
      <c r="K27" s="38"/>
      <c r="L27" s="211"/>
    </row>
    <row r="28" spans="1:12" s="1" customFormat="1">
      <c r="A28" s="212"/>
      <c r="B28" s="38"/>
      <c r="C28" s="38"/>
      <c r="D28" s="38"/>
      <c r="E28" s="38"/>
      <c r="F28" s="38"/>
      <c r="G28" s="38"/>
      <c r="H28" s="38"/>
      <c r="I28" s="38"/>
      <c r="J28" s="38"/>
      <c r="K28" s="38"/>
      <c r="L28" s="211"/>
    </row>
    <row r="29" spans="1:12" s="1" customFormat="1">
      <c r="A29" s="212"/>
      <c r="B29" s="38"/>
      <c r="C29" s="38"/>
      <c r="D29" s="38"/>
      <c r="E29" s="38"/>
      <c r="F29" s="38"/>
      <c r="G29" s="38"/>
      <c r="H29" s="38"/>
      <c r="I29" s="38"/>
      <c r="J29" s="38"/>
      <c r="K29" s="38"/>
      <c r="L29" s="211"/>
    </row>
    <row r="30" spans="1:12" s="1" customFormat="1">
      <c r="A30" s="212"/>
      <c r="B30" s="38"/>
      <c r="C30" s="38"/>
      <c r="D30" s="38"/>
      <c r="E30" s="38"/>
      <c r="F30" s="38"/>
      <c r="G30" s="38"/>
      <c r="H30" s="38"/>
      <c r="I30" s="38"/>
      <c r="J30" s="38"/>
      <c r="K30" s="38"/>
      <c r="L30" s="211"/>
    </row>
    <row r="31" spans="1:12" s="1" customFormat="1">
      <c r="A31" s="212"/>
      <c r="B31" s="38"/>
      <c r="C31" s="38"/>
      <c r="D31" s="38"/>
      <c r="E31" s="38"/>
      <c r="F31" s="38"/>
      <c r="G31" s="38"/>
      <c r="H31" s="38"/>
      <c r="I31" s="38"/>
      <c r="J31" s="38"/>
      <c r="K31" s="38"/>
      <c r="L31" s="211"/>
    </row>
    <row r="32" spans="1:12" s="1" customFormat="1">
      <c r="A32" s="212"/>
      <c r="B32" s="38"/>
      <c r="C32" s="38"/>
      <c r="D32" s="38"/>
      <c r="E32" s="38"/>
      <c r="F32" s="38"/>
      <c r="G32" s="38"/>
      <c r="H32" s="38"/>
      <c r="I32" s="38"/>
      <c r="J32" s="38"/>
      <c r="K32" s="38"/>
      <c r="L32" s="211"/>
    </row>
    <row r="33" spans="1:12" s="1" customFormat="1">
      <c r="A33" s="212"/>
      <c r="B33" s="38"/>
      <c r="C33" s="38"/>
      <c r="D33" s="38"/>
      <c r="E33" s="38"/>
      <c r="F33" s="38"/>
      <c r="G33" s="38"/>
      <c r="H33" s="38"/>
      <c r="I33" s="38"/>
      <c r="J33" s="38"/>
      <c r="K33" s="38"/>
      <c r="L33" s="211"/>
    </row>
    <row r="34" spans="1:12" s="1" customFormat="1">
      <c r="A34" s="212"/>
      <c r="B34" s="38"/>
      <c r="C34" s="38"/>
      <c r="D34" s="38"/>
      <c r="E34" s="38"/>
      <c r="F34" s="38"/>
      <c r="G34" s="38"/>
      <c r="H34" s="38"/>
      <c r="I34" s="38"/>
      <c r="J34" s="38"/>
      <c r="K34" s="38"/>
      <c r="L34" s="211"/>
    </row>
    <row r="35" spans="1:12" s="1" customFormat="1">
      <c r="A35" s="212"/>
      <c r="B35" s="38"/>
      <c r="C35" s="38"/>
      <c r="D35" s="38"/>
      <c r="E35" s="38"/>
      <c r="F35" s="38"/>
      <c r="G35" s="38"/>
      <c r="H35" s="38"/>
      <c r="I35" s="38"/>
      <c r="J35" s="38"/>
      <c r="K35" s="38"/>
      <c r="L35" s="211"/>
    </row>
    <row r="36" spans="1:12" s="1" customFormat="1">
      <c r="A36" s="212"/>
      <c r="B36" s="38"/>
      <c r="C36" s="38"/>
      <c r="D36" s="38"/>
      <c r="E36" s="38"/>
      <c r="F36" s="38"/>
      <c r="G36" s="38"/>
      <c r="H36" s="38"/>
      <c r="I36" s="38"/>
      <c r="J36" s="38"/>
      <c r="K36" s="38"/>
      <c r="L36" s="211"/>
    </row>
    <row r="37" spans="1:12" s="1" customFormat="1">
      <c r="A37" s="212"/>
      <c r="B37" s="38"/>
      <c r="C37" s="38"/>
      <c r="D37" s="38"/>
      <c r="E37" s="38"/>
      <c r="F37" s="38"/>
      <c r="G37" s="38"/>
      <c r="H37" s="38"/>
      <c r="I37" s="38"/>
      <c r="J37" s="38"/>
      <c r="K37" s="38"/>
      <c r="L37" s="211"/>
    </row>
    <row r="38" spans="1:12" s="1" customFormat="1">
      <c r="A38" s="212"/>
      <c r="B38" s="38"/>
      <c r="C38" s="38"/>
      <c r="D38" s="38"/>
      <c r="E38" s="38"/>
      <c r="F38" s="38"/>
      <c r="G38" s="38"/>
      <c r="H38" s="38"/>
      <c r="I38" s="38"/>
      <c r="J38" s="38"/>
      <c r="K38" s="38"/>
      <c r="L38" s="211"/>
    </row>
    <row r="39" spans="1:12" s="1" customFormat="1" ht="77.25" customHeight="1">
      <c r="A39" s="213"/>
      <c r="B39" s="214"/>
      <c r="C39" s="214"/>
      <c r="D39" s="214"/>
      <c r="E39" s="214"/>
      <c r="F39" s="214"/>
      <c r="G39" s="214"/>
      <c r="H39" s="214"/>
      <c r="I39" s="214"/>
      <c r="J39" s="214"/>
      <c r="K39" s="214"/>
      <c r="L39" s="215"/>
    </row>
    <row r="40" spans="1:12" s="1" customFormat="1"/>
    <row r="41" spans="1:12" s="1" customFormat="1"/>
  </sheetData>
  <mergeCells count="5">
    <mergeCell ref="C1:H1"/>
    <mergeCell ref="D2:G2"/>
    <mergeCell ref="I4:L4"/>
    <mergeCell ref="A5:E5"/>
    <mergeCell ref="A6:E6"/>
  </mergeCells>
  <phoneticPr fontId="31" type="noConversion"/>
  <printOptions horizontalCentered="1"/>
  <pageMargins left="0.39370078740157483" right="0.39370078740157483" top="0.39370078740157483" bottom="0.39370078740157483" header="0.39370078740157483" footer="0.39370078740157483"/>
  <pageSetup paperSize="9" scale="9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R42"/>
  <sheetViews>
    <sheetView showGridLines="0" view="pageBreakPreview" topLeftCell="A16" zoomScale="60" zoomScaleNormal="70" workbookViewId="0">
      <selection activeCell="G21" sqref="G21"/>
    </sheetView>
  </sheetViews>
  <sheetFormatPr defaultColWidth="12" defaultRowHeight="11.25"/>
  <cols>
    <col min="1" max="1" width="12.33203125" style="1" customWidth="1"/>
    <col min="2" max="2" width="17.6640625" style="1" customWidth="1"/>
    <col min="3" max="3" width="25.1640625" style="1" customWidth="1"/>
    <col min="4" max="4" width="18" style="1" customWidth="1"/>
    <col min="5" max="5" width="18.83203125" style="1" customWidth="1"/>
    <col min="6" max="6" width="58.5" customWidth="1"/>
    <col min="7" max="7" width="11.33203125" customWidth="1"/>
    <col min="8" max="10" width="31.6640625" style="21" customWidth="1"/>
    <col min="11" max="15" width="9.1640625" customWidth="1"/>
    <col min="16" max="17" width="7.6640625" customWidth="1"/>
  </cols>
  <sheetData>
    <row r="1" spans="1:18" s="1" customFormat="1" ht="43.5" customHeight="1">
      <c r="A1" s="54"/>
      <c r="B1" s="55"/>
      <c r="C1" s="466" t="s">
        <v>3</v>
      </c>
      <c r="D1" s="466"/>
      <c r="E1" s="466"/>
      <c r="F1" s="466"/>
      <c r="G1" s="466"/>
      <c r="H1" s="466"/>
      <c r="I1" s="466"/>
      <c r="J1" s="466"/>
      <c r="K1" s="56" t="str">
        <f>'TECHNICAL SHEET GARMENT'!J1</f>
        <v>WINTER 2018/19</v>
      </c>
      <c r="L1" s="55"/>
      <c r="M1" s="55"/>
      <c r="N1" s="55"/>
      <c r="O1" s="55"/>
    </row>
    <row r="2" spans="1:18" s="3" customFormat="1" ht="21" customHeight="1">
      <c r="A2" s="140" t="str">
        <f>'TECHNICAL SHEET GARMENT'!A2</f>
        <v>LFV11442</v>
      </c>
      <c r="B2" s="59"/>
      <c r="C2" s="58"/>
      <c r="D2" s="59"/>
      <c r="E2" s="58"/>
      <c r="F2" s="530" t="str">
        <f>('TECHNICAL SHEET GARMENT'!C2)</f>
        <v>ULSTER ZIP-IN JKT</v>
      </c>
      <c r="G2" s="530"/>
      <c r="H2" s="530"/>
      <c r="I2" s="530"/>
      <c r="J2" s="68"/>
      <c r="K2" s="58" t="s">
        <v>2</v>
      </c>
      <c r="L2" s="64" t="str">
        <f>'TECHNICAL SHEET GARMENT'!K2</f>
        <v>V1</v>
      </c>
      <c r="M2" s="58"/>
      <c r="N2" s="58"/>
      <c r="O2" s="58"/>
    </row>
    <row r="3" spans="1:18" s="2" customFormat="1" ht="21" customHeight="1" thickBot="1">
      <c r="A3" s="165" t="s">
        <v>1</v>
      </c>
      <c r="B3" s="177">
        <f ca="1">('TECHNICAL SHEET GARMENT'!B3)</f>
        <v>43833</v>
      </c>
      <c r="C3" s="166"/>
      <c r="D3" s="166"/>
      <c r="E3" s="163"/>
      <c r="F3" s="531" t="s">
        <v>67</v>
      </c>
      <c r="G3" s="531"/>
      <c r="H3" s="188" t="str">
        <f>('TECHNICAL SHEET GARMENT'!G3)</f>
        <v>Marjorie</v>
      </c>
      <c r="I3" s="167"/>
      <c r="J3" s="164"/>
      <c r="K3" s="168" t="str">
        <f>'TECHNICAL SHEET GARMENT'!J3</f>
        <v xml:space="preserve">SUPPLIER : </v>
      </c>
      <c r="L3" s="166"/>
      <c r="M3" s="169" t="str">
        <f>'TECHNICAL SHEET GARMENT'!K3</f>
        <v>PRIMA CHANNEL</v>
      </c>
      <c r="N3" s="169"/>
      <c r="O3" s="169"/>
    </row>
    <row r="4" spans="1:18" s="184" customFormat="1" ht="50.25" customHeight="1" thickBot="1">
      <c r="A4" s="182" t="s">
        <v>104</v>
      </c>
      <c r="B4" s="173"/>
      <c r="C4" s="183"/>
      <c r="D4" s="183"/>
      <c r="E4" s="274" t="s">
        <v>61</v>
      </c>
      <c r="F4" s="183"/>
      <c r="G4" s="183"/>
      <c r="H4" s="174" t="s">
        <v>174</v>
      </c>
      <c r="I4" s="174" t="s">
        <v>176</v>
      </c>
      <c r="J4" s="174" t="s">
        <v>197</v>
      </c>
      <c r="K4" s="175"/>
      <c r="L4" s="176"/>
      <c r="M4" s="183"/>
      <c r="N4" s="183"/>
      <c r="O4" s="183"/>
      <c r="P4" s="12"/>
      <c r="Q4" s="13"/>
      <c r="R4" s="13"/>
    </row>
    <row r="5" spans="1:18" s="81" customFormat="1" ht="54" customHeight="1">
      <c r="A5" s="505" t="s">
        <v>164</v>
      </c>
      <c r="B5" s="506"/>
      <c r="C5" s="506"/>
      <c r="D5" s="507"/>
      <c r="E5" s="402" t="s">
        <v>139</v>
      </c>
      <c r="F5" s="191" t="s">
        <v>87</v>
      </c>
      <c r="G5" s="192"/>
      <c r="H5" s="170" t="s">
        <v>175</v>
      </c>
      <c r="I5" s="272" t="s">
        <v>177</v>
      </c>
      <c r="J5" s="272" t="s">
        <v>178</v>
      </c>
      <c r="K5" s="171"/>
      <c r="L5" s="171"/>
      <c r="M5" s="171"/>
      <c r="N5" s="172"/>
      <c r="O5" s="172"/>
      <c r="P5" s="80"/>
      <c r="Q5" s="11"/>
      <c r="R5" s="11"/>
    </row>
    <row r="6" spans="1:18" s="401" customFormat="1" ht="64.5" customHeight="1">
      <c r="A6" s="533" t="s">
        <v>235</v>
      </c>
      <c r="B6" s="534"/>
      <c r="C6" s="534"/>
      <c r="D6" s="535"/>
      <c r="E6" s="395" t="s">
        <v>47</v>
      </c>
      <c r="F6" s="536" t="s">
        <v>235</v>
      </c>
      <c r="G6" s="537"/>
      <c r="H6" s="396" t="s">
        <v>238</v>
      </c>
      <c r="I6" s="396" t="s">
        <v>238</v>
      </c>
      <c r="J6" s="396" t="s">
        <v>238</v>
      </c>
      <c r="K6" s="397"/>
      <c r="L6" s="398"/>
      <c r="M6" s="398"/>
      <c r="N6" s="398"/>
      <c r="O6" s="399"/>
      <c r="P6" s="400"/>
      <c r="Q6" s="400"/>
    </row>
    <row r="7" spans="1:18" s="81" customFormat="1" ht="54" customHeight="1">
      <c r="A7" s="508" t="s">
        <v>63</v>
      </c>
      <c r="B7" s="509"/>
      <c r="C7" s="509"/>
      <c r="D7" s="510"/>
      <c r="E7" s="162" t="s">
        <v>47</v>
      </c>
      <c r="F7" s="511" t="s">
        <v>44</v>
      </c>
      <c r="G7" s="512"/>
      <c r="H7" s="134" t="s">
        <v>45</v>
      </c>
      <c r="I7" s="134" t="s">
        <v>45</v>
      </c>
      <c r="J7" s="134" t="s">
        <v>45</v>
      </c>
      <c r="K7" s="79"/>
      <c r="L7" s="79"/>
      <c r="M7" s="85"/>
      <c r="N7" s="85"/>
      <c r="O7" s="85"/>
      <c r="P7" s="8"/>
      <c r="Q7" s="8"/>
      <c r="R7" s="8"/>
    </row>
    <row r="8" spans="1:18" s="184" customFormat="1" ht="24.75" customHeight="1">
      <c r="A8" s="489" t="s">
        <v>105</v>
      </c>
      <c r="B8" s="490"/>
      <c r="C8" s="490"/>
      <c r="D8" s="490"/>
      <c r="E8" s="490"/>
      <c r="F8" s="490"/>
      <c r="G8" s="490"/>
      <c r="H8" s="490"/>
      <c r="I8" s="490"/>
      <c r="J8" s="490"/>
      <c r="K8" s="490"/>
      <c r="L8" s="490"/>
      <c r="M8" s="490"/>
      <c r="N8" s="490"/>
      <c r="O8" s="490"/>
      <c r="P8" s="15"/>
      <c r="Q8" s="14"/>
      <c r="R8" s="14"/>
    </row>
    <row r="9" spans="1:18" s="184" customFormat="1" ht="39" customHeight="1">
      <c r="A9" s="141"/>
      <c r="B9" s="82" t="s">
        <v>4</v>
      </c>
      <c r="C9" s="137"/>
      <c r="D9" s="138" t="s">
        <v>62</v>
      </c>
      <c r="E9" s="130" t="s">
        <v>61</v>
      </c>
      <c r="F9" s="17" t="s">
        <v>11</v>
      </c>
      <c r="G9" s="139" t="s">
        <v>6</v>
      </c>
      <c r="H9" s="129" t="str">
        <f>H4</f>
        <v>BLACK
0247</v>
      </c>
      <c r="I9" s="130" t="str">
        <f>I4</f>
        <v>ECLIPSE BLUE
8598</v>
      </c>
      <c r="J9" s="130" t="str">
        <f>+J4</f>
        <v>LEATHER BROWN
5583</v>
      </c>
      <c r="K9" s="17" t="s">
        <v>7</v>
      </c>
      <c r="L9" s="17" t="s">
        <v>8</v>
      </c>
      <c r="M9" s="17" t="s">
        <v>9</v>
      </c>
      <c r="N9" s="17" t="s">
        <v>10</v>
      </c>
      <c r="O9" s="17" t="s">
        <v>20</v>
      </c>
      <c r="R9" s="16"/>
    </row>
    <row r="10" spans="1:18" s="78" customFormat="1" ht="72" customHeight="1">
      <c r="A10" s="483" t="s">
        <v>140</v>
      </c>
      <c r="B10" s="484"/>
      <c r="C10" s="485"/>
      <c r="D10" s="110"/>
      <c r="E10" s="126" t="s">
        <v>48</v>
      </c>
      <c r="F10" s="107" t="s">
        <v>46</v>
      </c>
      <c r="G10" s="125">
        <v>1</v>
      </c>
      <c r="H10" s="193" t="s">
        <v>222</v>
      </c>
      <c r="I10" s="193" t="s">
        <v>223</v>
      </c>
      <c r="J10" s="193" t="s">
        <v>224</v>
      </c>
      <c r="K10" s="77"/>
      <c r="L10" s="77"/>
      <c r="M10" s="115"/>
      <c r="N10" s="77"/>
      <c r="O10" s="131"/>
    </row>
    <row r="11" spans="1:18" s="78" customFormat="1" ht="71.25" customHeight="1">
      <c r="A11" s="483" t="s">
        <v>141</v>
      </c>
      <c r="B11" s="484"/>
      <c r="C11" s="485"/>
      <c r="D11" s="294"/>
      <c r="E11" s="126" t="s">
        <v>48</v>
      </c>
      <c r="F11" s="107" t="s">
        <v>84</v>
      </c>
      <c r="G11" s="125">
        <v>2</v>
      </c>
      <c r="H11" s="193" t="s">
        <v>222</v>
      </c>
      <c r="I11" s="193" t="s">
        <v>223</v>
      </c>
      <c r="J11" s="193" t="s">
        <v>224</v>
      </c>
      <c r="K11" s="77"/>
      <c r="L11" s="77"/>
      <c r="M11" s="115"/>
      <c r="N11" s="77"/>
      <c r="O11" s="131"/>
    </row>
    <row r="12" spans="1:18" s="78" customFormat="1" ht="73.5" customHeight="1">
      <c r="A12" s="499" t="s">
        <v>128</v>
      </c>
      <c r="B12" s="500"/>
      <c r="C12" s="501"/>
      <c r="D12" s="310"/>
      <c r="E12" s="110" t="s">
        <v>127</v>
      </c>
      <c r="F12" s="107" t="s">
        <v>125</v>
      </c>
      <c r="G12" s="125">
        <v>1</v>
      </c>
      <c r="H12" s="193" t="s">
        <v>200</v>
      </c>
      <c r="I12" s="193" t="s">
        <v>201</v>
      </c>
      <c r="J12" s="193" t="s">
        <v>202</v>
      </c>
      <c r="K12" s="77"/>
      <c r="L12" s="77"/>
      <c r="M12" s="309"/>
      <c r="N12" s="77"/>
      <c r="O12" s="131"/>
    </row>
    <row r="13" spans="1:18" s="78" customFormat="1" ht="76.5" customHeight="1">
      <c r="A13" s="516" t="s">
        <v>198</v>
      </c>
      <c r="B13" s="516"/>
      <c r="C13" s="516"/>
      <c r="D13" s="110" t="s">
        <v>199</v>
      </c>
      <c r="E13" s="110" t="s">
        <v>135</v>
      </c>
      <c r="F13" s="109" t="s">
        <v>214</v>
      </c>
      <c r="G13" s="125">
        <v>1</v>
      </c>
      <c r="H13" s="110" t="s">
        <v>175</v>
      </c>
      <c r="I13" s="110" t="s">
        <v>175</v>
      </c>
      <c r="J13" s="110" t="s">
        <v>175</v>
      </c>
      <c r="K13" s="77"/>
      <c r="L13" s="77"/>
      <c r="M13" s="86"/>
      <c r="N13" s="77"/>
      <c r="O13" s="131"/>
    </row>
    <row r="14" spans="1:18" s="78" customFormat="1" ht="93.75" customHeight="1">
      <c r="A14" s="486" t="s">
        <v>70</v>
      </c>
      <c r="B14" s="487"/>
      <c r="C14" s="488"/>
      <c r="D14" s="295" t="s">
        <v>133</v>
      </c>
      <c r="E14" s="110" t="s">
        <v>134</v>
      </c>
      <c r="F14" s="109" t="s">
        <v>155</v>
      </c>
      <c r="G14" s="125">
        <v>3</v>
      </c>
      <c r="H14" s="110" t="s">
        <v>72</v>
      </c>
      <c r="I14" s="110" t="s">
        <v>72</v>
      </c>
      <c r="J14" s="110" t="s">
        <v>72</v>
      </c>
      <c r="K14" s="77"/>
      <c r="L14" s="77"/>
      <c r="M14" s="86"/>
      <c r="N14" s="77"/>
      <c r="O14" s="131"/>
    </row>
    <row r="15" spans="1:18" s="78" customFormat="1" ht="63" customHeight="1">
      <c r="A15" s="486" t="s">
        <v>103</v>
      </c>
      <c r="B15" s="487"/>
      <c r="C15" s="488"/>
      <c r="D15" s="125"/>
      <c r="E15" s="125" t="s">
        <v>47</v>
      </c>
      <c r="F15" s="109" t="s">
        <v>85</v>
      </c>
      <c r="G15" s="125">
        <v>2</v>
      </c>
      <c r="H15" s="110" t="s">
        <v>73</v>
      </c>
      <c r="I15" s="110" t="s">
        <v>73</v>
      </c>
      <c r="J15" s="110" t="s">
        <v>73</v>
      </c>
      <c r="K15" s="77"/>
      <c r="L15" s="77"/>
      <c r="M15" s="86"/>
      <c r="N15" s="77"/>
      <c r="O15" s="131"/>
    </row>
    <row r="16" spans="1:18" s="78" customFormat="1" ht="60" customHeight="1">
      <c r="A16" s="493" t="s">
        <v>161</v>
      </c>
      <c r="B16" s="464"/>
      <c r="C16" s="465"/>
      <c r="D16" s="125"/>
      <c r="E16" s="125" t="s">
        <v>47</v>
      </c>
      <c r="F16" s="109" t="s">
        <v>159</v>
      </c>
      <c r="G16" s="125">
        <v>6</v>
      </c>
      <c r="H16" s="125" t="s">
        <v>73</v>
      </c>
      <c r="I16" s="125" t="s">
        <v>73</v>
      </c>
      <c r="J16" s="125" t="s">
        <v>73</v>
      </c>
      <c r="K16" s="77"/>
      <c r="L16" s="77"/>
      <c r="M16" s="88"/>
      <c r="N16" s="86"/>
      <c r="O16" s="86"/>
    </row>
    <row r="17" spans="1:18" s="78" customFormat="1" ht="60" customHeight="1">
      <c r="A17" s="526" t="s">
        <v>215</v>
      </c>
      <c r="B17" s="527"/>
      <c r="C17" s="527"/>
      <c r="D17" s="383" t="s">
        <v>179</v>
      </c>
      <c r="E17" s="125" t="s">
        <v>71</v>
      </c>
      <c r="F17" s="109" t="s">
        <v>157</v>
      </c>
      <c r="G17" s="125">
        <v>1</v>
      </c>
      <c r="H17" s="125" t="s">
        <v>175</v>
      </c>
      <c r="I17" s="125" t="s">
        <v>177</v>
      </c>
      <c r="J17" s="125" t="s">
        <v>175</v>
      </c>
      <c r="K17" s="77"/>
      <c r="L17" s="77"/>
      <c r="M17" s="88"/>
      <c r="N17" s="86"/>
      <c r="O17" s="86"/>
    </row>
    <row r="18" spans="1:18" s="78" customFormat="1" ht="60" customHeight="1">
      <c r="A18" s="526" t="s">
        <v>216</v>
      </c>
      <c r="B18" s="527"/>
      <c r="C18" s="527"/>
      <c r="D18" s="384" t="s">
        <v>217</v>
      </c>
      <c r="E18" s="125" t="s">
        <v>71</v>
      </c>
      <c r="F18" s="109" t="s">
        <v>218</v>
      </c>
      <c r="G18" s="125">
        <v>2</v>
      </c>
      <c r="H18" s="125" t="s">
        <v>175</v>
      </c>
      <c r="I18" s="125" t="s">
        <v>177</v>
      </c>
      <c r="J18" s="125" t="s">
        <v>175</v>
      </c>
      <c r="K18" s="77"/>
      <c r="L18" s="77"/>
      <c r="M18" s="88"/>
      <c r="N18" s="86"/>
      <c r="O18" s="86"/>
    </row>
    <row r="19" spans="1:18" s="78" customFormat="1" ht="60" customHeight="1">
      <c r="A19" s="527" t="s">
        <v>219</v>
      </c>
      <c r="B19" s="527"/>
      <c r="C19" s="527"/>
      <c r="D19" s="385" t="s">
        <v>220</v>
      </c>
      <c r="E19" s="385" t="s">
        <v>71</v>
      </c>
      <c r="F19" s="109" t="s">
        <v>218</v>
      </c>
      <c r="G19" s="125">
        <v>2</v>
      </c>
      <c r="H19" s="125" t="s">
        <v>175</v>
      </c>
      <c r="I19" s="125" t="s">
        <v>177</v>
      </c>
      <c r="J19" s="125" t="s">
        <v>175</v>
      </c>
      <c r="K19" s="77"/>
      <c r="L19" s="77"/>
      <c r="M19" s="88"/>
      <c r="N19" s="86"/>
      <c r="O19" s="86"/>
    </row>
    <row r="20" spans="1:18" s="78" customFormat="1" ht="50.25" customHeight="1">
      <c r="A20" s="493" t="s">
        <v>88</v>
      </c>
      <c r="B20" s="464"/>
      <c r="C20" s="465"/>
      <c r="D20" s="126"/>
      <c r="E20" s="125" t="s">
        <v>47</v>
      </c>
      <c r="F20" s="109" t="s">
        <v>156</v>
      </c>
      <c r="G20" s="125">
        <v>1</v>
      </c>
      <c r="H20" s="125" t="s">
        <v>45</v>
      </c>
      <c r="I20" s="125" t="s">
        <v>45</v>
      </c>
      <c r="J20" s="125" t="s">
        <v>45</v>
      </c>
      <c r="K20" s="77"/>
      <c r="L20" s="77"/>
      <c r="M20" s="88"/>
      <c r="N20" s="86"/>
      <c r="O20" s="86"/>
    </row>
    <row r="21" spans="1:18" s="78" customFormat="1" ht="48.75" customHeight="1">
      <c r="A21" s="493" t="s">
        <v>233</v>
      </c>
      <c r="B21" s="464"/>
      <c r="C21" s="465"/>
      <c r="D21" s="126" t="s">
        <v>234</v>
      </c>
      <c r="E21" s="125" t="s">
        <v>158</v>
      </c>
      <c r="F21" s="109" t="s">
        <v>160</v>
      </c>
      <c r="G21" s="125">
        <v>4</v>
      </c>
      <c r="H21" s="125" t="s">
        <v>175</v>
      </c>
      <c r="I21" s="125" t="s">
        <v>177</v>
      </c>
      <c r="J21" s="125" t="s">
        <v>175</v>
      </c>
      <c r="K21" s="77"/>
      <c r="L21" s="77"/>
      <c r="M21" s="88"/>
      <c r="N21" s="86"/>
      <c r="O21" s="86"/>
    </row>
    <row r="22" spans="1:18" s="78" customFormat="1" ht="48" customHeight="1">
      <c r="A22" s="486" t="s">
        <v>108</v>
      </c>
      <c r="B22" s="497"/>
      <c r="C22" s="498"/>
      <c r="D22" s="125"/>
      <c r="E22" s="125" t="s">
        <v>47</v>
      </c>
      <c r="F22" s="109" t="s">
        <v>129</v>
      </c>
      <c r="G22" s="125">
        <v>3</v>
      </c>
      <c r="H22" s="125" t="s">
        <v>45</v>
      </c>
      <c r="I22" s="125" t="s">
        <v>45</v>
      </c>
      <c r="J22" s="125" t="s">
        <v>45</v>
      </c>
      <c r="K22" s="77"/>
      <c r="L22" s="77"/>
      <c r="M22" s="88"/>
      <c r="N22" s="86"/>
      <c r="O22" s="86"/>
      <c r="P22" s="273"/>
    </row>
    <row r="23" spans="1:18" s="78" customFormat="1" ht="67.5" customHeight="1">
      <c r="A23" s="486" t="s">
        <v>109</v>
      </c>
      <c r="B23" s="497"/>
      <c r="C23" s="498"/>
      <c r="D23" s="125"/>
      <c r="E23" s="125" t="s">
        <v>47</v>
      </c>
      <c r="F23" s="109" t="s">
        <v>129</v>
      </c>
      <c r="G23" s="125">
        <v>3</v>
      </c>
      <c r="H23" s="125" t="s">
        <v>45</v>
      </c>
      <c r="I23" s="125" t="s">
        <v>45</v>
      </c>
      <c r="J23" s="125" t="s">
        <v>45</v>
      </c>
      <c r="K23" s="77"/>
      <c r="L23" s="77"/>
      <c r="M23" s="88"/>
      <c r="N23" s="86"/>
      <c r="O23" s="86"/>
      <c r="P23" s="273"/>
    </row>
    <row r="24" spans="1:18" s="184" customFormat="1" ht="24.75" customHeight="1">
      <c r="A24" s="489" t="s">
        <v>106</v>
      </c>
      <c r="B24" s="490"/>
      <c r="C24" s="490"/>
      <c r="D24" s="490"/>
      <c r="E24" s="490"/>
      <c r="F24" s="490"/>
      <c r="G24" s="490"/>
      <c r="H24" s="490"/>
      <c r="I24" s="490"/>
      <c r="J24" s="490"/>
      <c r="K24" s="490"/>
      <c r="L24" s="490"/>
      <c r="M24" s="490"/>
      <c r="N24" s="490"/>
      <c r="O24" s="490"/>
      <c r="P24" s="15"/>
      <c r="Q24" s="14"/>
      <c r="R24" s="14"/>
    </row>
    <row r="25" spans="1:18" s="184" customFormat="1" ht="105.75" customHeight="1">
      <c r="A25" s="513" t="s">
        <v>77</v>
      </c>
      <c r="B25" s="514"/>
      <c r="C25" s="515"/>
      <c r="D25" s="125"/>
      <c r="E25" s="126" t="s">
        <v>205</v>
      </c>
      <c r="F25" s="109" t="s">
        <v>171</v>
      </c>
      <c r="G25" s="125">
        <v>1</v>
      </c>
      <c r="H25" s="110" t="s">
        <v>45</v>
      </c>
      <c r="I25" s="110" t="s">
        <v>203</v>
      </c>
      <c r="J25" s="110" t="s">
        <v>204</v>
      </c>
      <c r="K25" s="120"/>
      <c r="L25" s="120"/>
      <c r="M25" s="88"/>
      <c r="N25" s="87"/>
      <c r="O25" s="87"/>
      <c r="P25" s="15"/>
      <c r="Q25" s="14"/>
      <c r="R25" s="14"/>
    </row>
    <row r="26" spans="1:18" s="184" customFormat="1" ht="105.75" customHeight="1">
      <c r="A26" s="513" t="s">
        <v>79</v>
      </c>
      <c r="B26" s="514"/>
      <c r="C26" s="515"/>
      <c r="D26" s="125"/>
      <c r="E26" s="126" t="s">
        <v>205</v>
      </c>
      <c r="F26" s="109" t="s">
        <v>172</v>
      </c>
      <c r="G26" s="125">
        <v>1</v>
      </c>
      <c r="H26" s="110" t="s">
        <v>45</v>
      </c>
      <c r="I26" s="110" t="s">
        <v>203</v>
      </c>
      <c r="J26" s="110" t="s">
        <v>204</v>
      </c>
      <c r="K26" s="120"/>
      <c r="L26" s="120"/>
      <c r="M26" s="88"/>
      <c r="N26" s="87"/>
      <c r="O26" s="87"/>
      <c r="P26" s="15"/>
      <c r="Q26" s="14"/>
      <c r="R26" s="14"/>
    </row>
    <row r="27" spans="1:18" s="184" customFormat="1" ht="19.5">
      <c r="A27" s="142" t="s">
        <v>107</v>
      </c>
      <c r="B27" s="116"/>
      <c r="C27" s="185"/>
      <c r="D27" s="185"/>
      <c r="E27" s="185"/>
      <c r="F27" s="185"/>
      <c r="G27" s="185"/>
      <c r="H27" s="117"/>
      <c r="I27" s="117"/>
      <c r="J27" s="117"/>
      <c r="K27" s="185"/>
      <c r="L27" s="118"/>
      <c r="M27" s="119"/>
      <c r="N27" s="185"/>
      <c r="O27" s="185"/>
      <c r="P27" s="15"/>
      <c r="Q27" s="14"/>
      <c r="R27" s="14"/>
    </row>
    <row r="28" spans="1:18" s="78" customFormat="1" ht="110.25" customHeight="1">
      <c r="A28" s="517" t="s">
        <v>81</v>
      </c>
      <c r="B28" s="518"/>
      <c r="C28" s="519"/>
      <c r="D28" s="112" t="s">
        <v>80</v>
      </c>
      <c r="E28" s="110" t="s">
        <v>101</v>
      </c>
      <c r="F28" s="111" t="s">
        <v>56</v>
      </c>
      <c r="G28" s="112">
        <v>1</v>
      </c>
      <c r="H28" s="491" t="s">
        <v>45</v>
      </c>
      <c r="I28" s="492"/>
      <c r="J28" s="492"/>
      <c r="K28" s="120"/>
      <c r="L28" s="120"/>
      <c r="M28" s="88"/>
      <c r="N28" s="87"/>
      <c r="O28" s="87"/>
    </row>
    <row r="29" spans="1:18" s="78" customFormat="1" ht="109.5" customHeight="1">
      <c r="A29" s="517" t="s">
        <v>142</v>
      </c>
      <c r="B29" s="518"/>
      <c r="C29" s="519"/>
      <c r="D29" s="112" t="s">
        <v>74</v>
      </c>
      <c r="E29" s="110" t="s">
        <v>60</v>
      </c>
      <c r="F29" s="111" t="s">
        <v>49</v>
      </c>
      <c r="G29" s="112">
        <v>1</v>
      </c>
      <c r="H29" s="491" t="s">
        <v>50</v>
      </c>
      <c r="I29" s="492"/>
      <c r="J29" s="492"/>
      <c r="K29" s="120"/>
      <c r="L29" s="120"/>
      <c r="M29" s="88"/>
      <c r="N29" s="87"/>
      <c r="O29" s="87"/>
    </row>
    <row r="30" spans="1:18" s="78" customFormat="1" ht="134.25" customHeight="1">
      <c r="A30" s="538" t="s">
        <v>165</v>
      </c>
      <c r="B30" s="514"/>
      <c r="C30" s="515"/>
      <c r="D30" s="351" t="s">
        <v>166</v>
      </c>
      <c r="E30" s="336" t="s">
        <v>60</v>
      </c>
      <c r="F30" s="111" t="s">
        <v>49</v>
      </c>
      <c r="G30" s="112">
        <v>1</v>
      </c>
      <c r="H30" s="491" t="s">
        <v>167</v>
      </c>
      <c r="I30" s="492"/>
      <c r="J30" s="492"/>
      <c r="K30" s="120"/>
      <c r="L30" s="120"/>
      <c r="M30" s="88"/>
      <c r="N30" s="87"/>
      <c r="O30" s="87"/>
    </row>
    <row r="31" spans="1:18" s="78" customFormat="1" ht="77.25" customHeight="1">
      <c r="A31" s="532" t="s">
        <v>53</v>
      </c>
      <c r="B31" s="503"/>
      <c r="C31" s="504"/>
      <c r="D31" s="125" t="s">
        <v>52</v>
      </c>
      <c r="E31" s="126" t="s">
        <v>60</v>
      </c>
      <c r="F31" s="107" t="s">
        <v>56</v>
      </c>
      <c r="G31" s="125">
        <v>1</v>
      </c>
      <c r="H31" s="491" t="s">
        <v>57</v>
      </c>
      <c r="I31" s="492"/>
      <c r="J31" s="492"/>
      <c r="K31" s="120"/>
      <c r="L31" s="120"/>
      <c r="M31" s="88"/>
      <c r="N31" s="87"/>
      <c r="O31" s="87"/>
    </row>
    <row r="32" spans="1:18" s="184" customFormat="1" ht="19.5">
      <c r="A32" s="489" t="s">
        <v>41</v>
      </c>
      <c r="B32" s="490"/>
      <c r="C32" s="490"/>
      <c r="D32" s="490"/>
      <c r="E32" s="490"/>
      <c r="F32" s="490"/>
      <c r="G32" s="490"/>
      <c r="H32" s="490"/>
      <c r="I32" s="490"/>
      <c r="J32" s="490"/>
      <c r="K32" s="490"/>
      <c r="L32" s="490"/>
      <c r="M32" s="490"/>
      <c r="N32" s="490"/>
      <c r="O32" s="490"/>
      <c r="P32" s="15"/>
      <c r="Q32" s="14"/>
      <c r="R32" s="14"/>
    </row>
    <row r="33" spans="1:15" s="78" customFormat="1" ht="135" customHeight="1">
      <c r="A33" s="524" t="s">
        <v>136</v>
      </c>
      <c r="B33" s="524"/>
      <c r="C33" s="525"/>
      <c r="D33" s="265" t="s">
        <v>137</v>
      </c>
      <c r="E33" s="267" t="s">
        <v>101</v>
      </c>
      <c r="F33" s="109" t="s">
        <v>132</v>
      </c>
      <c r="G33" s="125">
        <v>1</v>
      </c>
      <c r="H33" s="304"/>
      <c r="I33" s="305"/>
      <c r="K33" s="120"/>
      <c r="L33" s="120"/>
      <c r="M33" s="88"/>
      <c r="N33" s="87"/>
      <c r="O33" s="87"/>
    </row>
    <row r="34" spans="1:15" s="78" customFormat="1" ht="145.5" customHeight="1">
      <c r="A34" s="517" t="s">
        <v>193</v>
      </c>
      <c r="B34" s="518"/>
      <c r="C34" s="519"/>
      <c r="D34" s="358" t="s">
        <v>194</v>
      </c>
      <c r="E34" s="267" t="s">
        <v>101</v>
      </c>
      <c r="F34" s="359"/>
      <c r="G34" s="112">
        <v>1</v>
      </c>
      <c r="H34" s="494" t="s">
        <v>167</v>
      </c>
      <c r="I34" s="495"/>
      <c r="J34" s="496"/>
      <c r="K34" s="120"/>
      <c r="L34" s="120"/>
      <c r="M34" s="88"/>
      <c r="N34" s="87"/>
      <c r="O34" s="87"/>
    </row>
    <row r="35" spans="1:15" s="78" customFormat="1" ht="174" customHeight="1">
      <c r="A35" s="520" t="s">
        <v>51</v>
      </c>
      <c r="B35" s="521"/>
      <c r="C35" s="522"/>
      <c r="D35" s="415" t="s">
        <v>239</v>
      </c>
      <c r="E35" s="126" t="s">
        <v>101</v>
      </c>
      <c r="F35" s="109" t="s">
        <v>102</v>
      </c>
      <c r="G35" s="125">
        <v>1</v>
      </c>
      <c r="H35" s="491" t="s">
        <v>167</v>
      </c>
      <c r="I35" s="492"/>
      <c r="J35" s="492"/>
      <c r="K35" s="120"/>
      <c r="L35" s="120"/>
      <c r="M35" s="88"/>
      <c r="N35" s="87"/>
      <c r="O35" s="87"/>
    </row>
    <row r="36" spans="1:15" s="78" customFormat="1" ht="177" customHeight="1">
      <c r="A36" s="523" t="s">
        <v>100</v>
      </c>
      <c r="B36" s="524"/>
      <c r="C36" s="525"/>
      <c r="D36" s="416" t="s">
        <v>240</v>
      </c>
      <c r="E36" s="266" t="s">
        <v>101</v>
      </c>
      <c r="F36" s="109" t="s">
        <v>143</v>
      </c>
      <c r="G36" s="125">
        <v>1</v>
      </c>
      <c r="H36" s="491" t="s">
        <v>167</v>
      </c>
      <c r="I36" s="492"/>
      <c r="J36" s="492"/>
      <c r="K36" s="120"/>
      <c r="L36" s="120"/>
      <c r="M36" s="88"/>
      <c r="N36" s="87"/>
      <c r="O36" s="87"/>
    </row>
    <row r="37" spans="1:15" s="78" customFormat="1" ht="157.5" customHeight="1">
      <c r="A37" s="524" t="s">
        <v>195</v>
      </c>
      <c r="B37" s="524"/>
      <c r="C37" s="525"/>
      <c r="D37" s="265" t="s">
        <v>196</v>
      </c>
      <c r="E37" s="267" t="s">
        <v>101</v>
      </c>
      <c r="F37" s="360"/>
      <c r="G37" s="125">
        <v>1</v>
      </c>
      <c r="H37" s="494" t="s">
        <v>167</v>
      </c>
      <c r="I37" s="495"/>
      <c r="J37" s="496"/>
      <c r="K37" s="120"/>
      <c r="L37" s="120"/>
      <c r="M37" s="88"/>
      <c r="N37" s="87"/>
      <c r="O37" s="87"/>
    </row>
    <row r="38" spans="1:15" s="78" customFormat="1" ht="93" customHeight="1">
      <c r="A38" s="502" t="s">
        <v>54</v>
      </c>
      <c r="B38" s="503"/>
      <c r="C38" s="504"/>
      <c r="D38" s="125"/>
      <c r="E38" s="126" t="s">
        <v>47</v>
      </c>
      <c r="F38" s="109"/>
      <c r="G38" s="125">
        <v>2</v>
      </c>
      <c r="H38" s="491"/>
      <c r="I38" s="492"/>
      <c r="J38" s="492"/>
      <c r="K38" s="120"/>
      <c r="L38" s="120"/>
      <c r="M38" s="88"/>
      <c r="N38" s="87"/>
      <c r="O38" s="87"/>
    </row>
    <row r="39" spans="1:15" s="78" customFormat="1" ht="99.75" customHeight="1">
      <c r="A39" s="502" t="s">
        <v>55</v>
      </c>
      <c r="B39" s="503"/>
      <c r="C39" s="504"/>
      <c r="D39" s="125"/>
      <c r="E39" s="126" t="s">
        <v>47</v>
      </c>
      <c r="F39" s="109"/>
      <c r="G39" s="125">
        <v>1</v>
      </c>
      <c r="H39" s="491"/>
      <c r="I39" s="492"/>
      <c r="J39" s="492"/>
      <c r="K39" s="120"/>
      <c r="L39" s="120"/>
      <c r="M39" s="88"/>
      <c r="N39" s="87"/>
      <c r="O39" s="87"/>
    </row>
    <row r="40" spans="1:15" s="78" customFormat="1" ht="75" customHeight="1" thickBot="1">
      <c r="A40" s="143"/>
      <c r="B40" s="144"/>
      <c r="C40" s="145"/>
      <c r="D40" s="83"/>
      <c r="E40" s="146" t="s">
        <v>47</v>
      </c>
      <c r="F40" s="147"/>
      <c r="G40" s="83">
        <v>1</v>
      </c>
      <c r="H40" s="528"/>
      <c r="I40" s="529"/>
      <c r="J40" s="529"/>
      <c r="K40" s="84"/>
      <c r="L40" s="84"/>
      <c r="M40" s="148"/>
      <c r="N40" s="149"/>
      <c r="O40" s="149"/>
    </row>
    <row r="41" spans="1:15" s="9" customFormat="1" ht="15.75">
      <c r="H41" s="18"/>
      <c r="I41" s="18"/>
      <c r="J41" s="18"/>
    </row>
    <row r="42" spans="1:15" s="184" customFormat="1" ht="15.75">
      <c r="H42" s="186"/>
      <c r="I42" s="186"/>
      <c r="J42" s="186"/>
    </row>
  </sheetData>
  <mergeCells count="49">
    <mergeCell ref="A6:D6"/>
    <mergeCell ref="F6:G6"/>
    <mergeCell ref="A39:C39"/>
    <mergeCell ref="H39:J39"/>
    <mergeCell ref="A29:C29"/>
    <mergeCell ref="H29:J29"/>
    <mergeCell ref="A30:C30"/>
    <mergeCell ref="H30:J30"/>
    <mergeCell ref="A34:C34"/>
    <mergeCell ref="A37:C37"/>
    <mergeCell ref="H38:J38"/>
    <mergeCell ref="A33:C33"/>
    <mergeCell ref="H40:J40"/>
    <mergeCell ref="F2:I2"/>
    <mergeCell ref="A26:C26"/>
    <mergeCell ref="F3:G3"/>
    <mergeCell ref="A31:C31"/>
    <mergeCell ref="H31:J31"/>
    <mergeCell ref="A17:C17"/>
    <mergeCell ref="A11:C11"/>
    <mergeCell ref="A23:C23"/>
    <mergeCell ref="A14:C14"/>
    <mergeCell ref="A28:C28"/>
    <mergeCell ref="A16:C16"/>
    <mergeCell ref="H36:J36"/>
    <mergeCell ref="A35:C35"/>
    <mergeCell ref="A36:C36"/>
    <mergeCell ref="A18:C18"/>
    <mergeCell ref="A19:C19"/>
    <mergeCell ref="A38:C38"/>
    <mergeCell ref="C1:J1"/>
    <mergeCell ref="A5:D5"/>
    <mergeCell ref="A7:D7"/>
    <mergeCell ref="F7:G7"/>
    <mergeCell ref="A25:C25"/>
    <mergeCell ref="A21:C21"/>
    <mergeCell ref="A8:O8"/>
    <mergeCell ref="H37:J37"/>
    <mergeCell ref="A13:C13"/>
    <mergeCell ref="A10:C10"/>
    <mergeCell ref="A15:C15"/>
    <mergeCell ref="A24:O24"/>
    <mergeCell ref="H35:J35"/>
    <mergeCell ref="H28:J28"/>
    <mergeCell ref="A20:C20"/>
    <mergeCell ref="A32:O32"/>
    <mergeCell ref="H34:J34"/>
    <mergeCell ref="A22:C22"/>
    <mergeCell ref="A12:C12"/>
  </mergeCells>
  <phoneticPr fontId="31" type="noConversion"/>
  <printOptions horizontalCentered="1"/>
  <pageMargins left="0.23622047244094491" right="0.23622047244094491" top="0" bottom="0" header="0.31496062992125984" footer="0.31496062992125984"/>
  <pageSetup paperSize="9" scale="63" fitToHeight="0" orientation="landscape" r:id="rId1"/>
  <rowBreaks count="1" manualBreakCount="1">
    <brk id="13" max="14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L8"/>
  <sheetViews>
    <sheetView showGridLines="0" view="pageBreakPreview" zoomScale="65" zoomScaleNormal="85" zoomScaleSheetLayoutView="65" workbookViewId="0">
      <selection activeCell="H6" sqref="H6:L6"/>
    </sheetView>
  </sheetViews>
  <sheetFormatPr defaultColWidth="12" defaultRowHeight="11.25"/>
  <cols>
    <col min="1" max="1" width="12.1640625" customWidth="1"/>
    <col min="2" max="2" width="22.6640625" customWidth="1"/>
    <col min="3" max="3" width="12" customWidth="1"/>
    <col min="4" max="4" width="17" customWidth="1"/>
    <col min="5" max="5" width="16.5" customWidth="1"/>
    <col min="6" max="6" width="15.83203125" customWidth="1"/>
    <col min="7" max="7" width="12" customWidth="1"/>
    <col min="8" max="8" width="26" customWidth="1"/>
    <col min="9" max="9" width="24.33203125" customWidth="1"/>
    <col min="10" max="10" width="16.1640625" customWidth="1"/>
    <col min="11" max="11" width="22" customWidth="1"/>
    <col min="12" max="12" width="26.33203125" customWidth="1"/>
  </cols>
  <sheetData>
    <row r="1" spans="1:12" s="1" customFormat="1" ht="42.75" customHeight="1" thickBot="1">
      <c r="A1" s="30"/>
      <c r="B1" s="27"/>
      <c r="C1" s="27"/>
      <c r="D1" s="26"/>
      <c r="E1" s="70" t="s">
        <v>12</v>
      </c>
      <c r="F1" s="27"/>
      <c r="G1" s="27"/>
      <c r="H1" s="27"/>
      <c r="I1" s="27"/>
      <c r="J1" s="29" t="str">
        <f>'TECHNICAL SHEET GARMENT'!J1</f>
        <v>WINTER 2018/19</v>
      </c>
      <c r="K1" s="27"/>
      <c r="L1" s="28"/>
    </row>
    <row r="2" spans="1:12" s="3" customFormat="1" ht="19.5">
      <c r="A2" s="108" t="str">
        <f>'TECHNICAL SHEET GARMENT'!A2</f>
        <v>LFV11442</v>
      </c>
      <c r="B2" s="72"/>
      <c r="C2" s="72"/>
      <c r="D2" s="548" t="str">
        <f>'TECHNICAL SHEET GARMENT'!C2</f>
        <v>ULSTER ZIP-IN JKT</v>
      </c>
      <c r="E2" s="548"/>
      <c r="F2" s="548"/>
      <c r="G2" s="548"/>
      <c r="H2" s="548"/>
      <c r="I2" s="548"/>
      <c r="J2" s="72" t="s">
        <v>2</v>
      </c>
      <c r="K2" s="73" t="str">
        <f>'TECHNICAL SHEET GARMENT'!K2</f>
        <v>V1</v>
      </c>
      <c r="L2" s="74"/>
    </row>
    <row r="3" spans="1:12" s="2" customFormat="1" ht="17.25" thickBot="1">
      <c r="A3" s="106" t="s">
        <v>1</v>
      </c>
      <c r="B3" s="48">
        <f ca="1">'TECHNICAL SHEET GARMENT'!B3</f>
        <v>43833</v>
      </c>
      <c r="C3" s="62"/>
      <c r="D3" s="62"/>
      <c r="E3" s="531" t="s">
        <v>67</v>
      </c>
      <c r="F3" s="531"/>
      <c r="G3" s="187" t="str">
        <f>('TECHNICAL SHEET GARMENT'!G3)</f>
        <v>Marjorie</v>
      </c>
      <c r="H3" s="62"/>
      <c r="I3" s="62"/>
      <c r="J3" s="75" t="str">
        <f>'TECHNICAL SHEET GARMENT'!J3</f>
        <v xml:space="preserve">SUPPLIER : </v>
      </c>
      <c r="K3" s="92" t="str">
        <f>'TECHNICAL SHEET GARMENT'!K3</f>
        <v>PRIMA CHANNEL</v>
      </c>
      <c r="L3" s="92"/>
    </row>
    <row r="4" spans="1:12" s="2" customFormat="1" ht="20.25" thickBot="1">
      <c r="A4" s="150" t="s">
        <v>11</v>
      </c>
      <c r="B4" s="135"/>
      <c r="C4" s="136"/>
      <c r="D4" s="136"/>
      <c r="E4" s="136"/>
      <c r="F4" s="69"/>
      <c r="G4" s="69"/>
      <c r="H4" s="151"/>
      <c r="I4" s="152" t="s">
        <v>5</v>
      </c>
      <c r="J4" s="153"/>
      <c r="K4" s="154"/>
      <c r="L4" s="155"/>
    </row>
    <row r="5" spans="1:12" s="1" customFormat="1" ht="23.25" customHeight="1" thickBot="1">
      <c r="A5" s="539" t="s">
        <v>110</v>
      </c>
      <c r="B5" s="540"/>
      <c r="C5" s="540"/>
      <c r="D5" s="540"/>
      <c r="E5" s="540"/>
      <c r="F5" s="540"/>
      <c r="G5" s="540"/>
      <c r="H5" s="540"/>
      <c r="I5" s="540"/>
      <c r="J5" s="540"/>
      <c r="K5" s="540"/>
      <c r="L5" s="541"/>
    </row>
    <row r="6" spans="1:12" s="1" customFormat="1" ht="193.5" customHeight="1" thickBot="1">
      <c r="A6" s="545" t="s">
        <v>77</v>
      </c>
      <c r="B6" s="546"/>
      <c r="C6" s="546"/>
      <c r="D6" s="546"/>
      <c r="E6" s="546"/>
      <c r="F6" s="546"/>
      <c r="G6" s="547"/>
      <c r="H6" s="549" t="s">
        <v>180</v>
      </c>
      <c r="I6" s="550"/>
      <c r="J6" s="550"/>
      <c r="K6" s="550"/>
      <c r="L6" s="551"/>
    </row>
    <row r="7" spans="1:12" s="1" customFormat="1" ht="171.75" customHeight="1" thickBot="1">
      <c r="A7" s="545" t="s">
        <v>79</v>
      </c>
      <c r="B7" s="546"/>
      <c r="C7" s="546"/>
      <c r="D7" s="178"/>
      <c r="E7" s="178"/>
      <c r="F7" s="178"/>
      <c r="G7" s="179"/>
      <c r="H7" s="549" t="s">
        <v>82</v>
      </c>
      <c r="I7" s="552"/>
      <c r="J7" s="180"/>
      <c r="K7" s="180"/>
      <c r="L7" s="181"/>
    </row>
    <row r="8" spans="1:12" s="1" customFormat="1" ht="121.5" customHeight="1" thickBot="1">
      <c r="A8" s="545" t="s">
        <v>83</v>
      </c>
      <c r="B8" s="546"/>
      <c r="C8" s="546"/>
      <c r="D8" s="546"/>
      <c r="E8" s="546"/>
      <c r="F8" s="546"/>
      <c r="G8" s="547"/>
      <c r="H8" s="542" t="s">
        <v>130</v>
      </c>
      <c r="I8" s="543"/>
      <c r="J8" s="543"/>
      <c r="K8" s="543"/>
      <c r="L8" s="544"/>
    </row>
  </sheetData>
  <mergeCells count="9">
    <mergeCell ref="A5:L5"/>
    <mergeCell ref="H8:L8"/>
    <mergeCell ref="A8:G8"/>
    <mergeCell ref="E3:F3"/>
    <mergeCell ref="D2:I2"/>
    <mergeCell ref="A6:G6"/>
    <mergeCell ref="H6:L6"/>
    <mergeCell ref="A7:C7"/>
    <mergeCell ref="H7:I7"/>
  </mergeCells>
  <phoneticPr fontId="31" type="noConversion"/>
  <printOptions horizontalCentered="1"/>
  <pageMargins left="0.39370078740157483" right="0.39370078740157483" top="0.39370078740157483" bottom="0.39370078740157483" header="0.39370078740157483" footer="0.39370078740157483"/>
  <pageSetup paperSize="9" scale="8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P38"/>
  <sheetViews>
    <sheetView showGridLines="0" view="pageBreakPreview" topLeftCell="E1" zoomScale="90" zoomScaleNormal="85" zoomScaleSheetLayoutView="90" workbookViewId="0">
      <selection activeCell="H33" sqref="H33"/>
    </sheetView>
  </sheetViews>
  <sheetFormatPr defaultColWidth="12" defaultRowHeight="11.25"/>
  <cols>
    <col min="1" max="1" width="5" style="121" customWidth="1"/>
    <col min="2" max="2" width="17.83203125" style="121" customWidth="1"/>
    <col min="3" max="3" width="35.83203125" style="121" customWidth="1"/>
    <col min="4" max="4" width="12" style="121"/>
    <col min="5" max="5" width="19.33203125" style="121" customWidth="1"/>
    <col min="6" max="6" width="51.6640625" style="121" bestFit="1" customWidth="1"/>
    <col min="7" max="7" width="21" style="121" customWidth="1"/>
    <col min="8" max="14" width="15.83203125" style="121" customWidth="1"/>
    <col min="15" max="15" width="13.1640625" style="121" customWidth="1"/>
    <col min="16" max="16" width="12.6640625" style="121" customWidth="1"/>
    <col min="17" max="16384" width="12" style="121"/>
  </cols>
  <sheetData>
    <row r="1" spans="1:16" s="1" customFormat="1" ht="42" customHeight="1">
      <c r="A1" s="54"/>
      <c r="B1" s="55"/>
      <c r="C1" s="466" t="s">
        <v>99</v>
      </c>
      <c r="D1" s="466"/>
      <c r="E1" s="466"/>
      <c r="F1" s="466"/>
      <c r="G1" s="466"/>
      <c r="H1" s="466"/>
      <c r="I1" s="466"/>
      <c r="J1" s="466"/>
      <c r="K1" s="466"/>
      <c r="L1" s="466"/>
      <c r="M1" s="56" t="str">
        <f>'TECHNICAL SHEET GARMENT'!J1</f>
        <v>WINTER 2018/19</v>
      </c>
      <c r="N1" s="55"/>
      <c r="O1" s="57"/>
    </row>
    <row r="2" spans="1:16" s="3" customFormat="1" ht="19.5">
      <c r="A2" s="63"/>
      <c r="B2" s="59" t="str">
        <f>'TECHNICAL SHEET GARMENT'!A2</f>
        <v>LFV11442</v>
      </c>
      <c r="C2" s="58"/>
      <c r="D2" s="58"/>
      <c r="E2" s="102" t="str">
        <f>'TECHNICAL SHEET GARMENT'!C2</f>
        <v>ULSTER ZIP-IN JKT</v>
      </c>
      <c r="F2" s="58"/>
      <c r="G2" s="58"/>
      <c r="H2" s="58"/>
      <c r="I2" s="58"/>
      <c r="J2" s="58"/>
      <c r="K2" s="58"/>
      <c r="L2" s="58"/>
      <c r="M2" s="58" t="s">
        <v>2</v>
      </c>
      <c r="N2" s="59" t="str">
        <f>'TECHNICAL SHEET GARMENT'!K2</f>
        <v>V1</v>
      </c>
      <c r="O2" s="60"/>
    </row>
    <row r="3" spans="1:16" s="2" customFormat="1" ht="17.25" thickBot="1">
      <c r="A3" s="65"/>
      <c r="B3" s="127" t="s">
        <v>1</v>
      </c>
      <c r="C3" s="61">
        <f ca="1">'TECHNICAL SHEET GARMENT'!B3</f>
        <v>43833</v>
      </c>
      <c r="D3" s="62"/>
      <c r="E3" s="62"/>
      <c r="F3" s="216" t="s">
        <v>67</v>
      </c>
      <c r="G3" s="187" t="str">
        <f>('TECHNICAL SHEET GARMENT'!G3)</f>
        <v>Marjorie</v>
      </c>
      <c r="H3" s="62"/>
      <c r="I3" s="62"/>
      <c r="J3" s="62"/>
      <c r="K3" s="66"/>
      <c r="L3" s="62"/>
      <c r="M3" s="75" t="str">
        <f>'TECHNICAL SHEET GARMENT'!J3</f>
        <v xml:space="preserve">SUPPLIER : </v>
      </c>
      <c r="N3" s="161" t="str">
        <f>'TECHNICAL SHEET GARMENT'!K3</f>
        <v>PRIMA CHANNEL</v>
      </c>
      <c r="O3" s="67"/>
    </row>
    <row r="4" spans="1:16" s="221" customFormat="1" ht="11.25" customHeight="1">
      <c r="A4" s="217"/>
      <c r="B4" s="218"/>
      <c r="C4" s="219"/>
      <c r="D4" s="219"/>
      <c r="E4" s="219"/>
      <c r="F4" s="219"/>
      <c r="G4" s="219"/>
      <c r="H4" s="219"/>
      <c r="I4" s="219"/>
      <c r="J4" s="219"/>
      <c r="K4" s="219"/>
      <c r="L4" s="219"/>
      <c r="M4" s="219"/>
      <c r="N4" s="219"/>
      <c r="O4" s="220"/>
    </row>
    <row r="5" spans="1:16" ht="23.25" customHeight="1" thickBot="1">
      <c r="A5" s="123"/>
      <c r="B5" s="222" t="s">
        <v>169</v>
      </c>
      <c r="C5" s="122"/>
      <c r="D5" s="122"/>
      <c r="E5" s="122"/>
      <c r="F5" s="122"/>
      <c r="G5" s="122"/>
      <c r="H5" s="122"/>
      <c r="I5" s="122"/>
      <c r="J5" s="122"/>
      <c r="K5" s="264"/>
      <c r="L5" s="122"/>
      <c r="M5" s="122"/>
      <c r="N5" s="122"/>
      <c r="O5" s="124"/>
      <c r="P5" s="122"/>
    </row>
    <row r="6" spans="1:16" customFormat="1" ht="19.5" thickBot="1">
      <c r="B6" s="553" t="s">
        <v>11</v>
      </c>
      <c r="C6" s="554"/>
      <c r="D6" s="554"/>
      <c r="E6" s="554"/>
      <c r="F6" s="554"/>
      <c r="G6" s="555"/>
      <c r="H6" s="556"/>
      <c r="I6" s="557"/>
      <c r="J6" s="557"/>
      <c r="K6" s="557"/>
      <c r="L6" s="557"/>
      <c r="M6" s="557"/>
      <c r="N6" s="557"/>
      <c r="O6" s="558"/>
    </row>
    <row r="7" spans="1:16" customFormat="1" ht="21">
      <c r="B7" s="275" t="s">
        <v>21</v>
      </c>
      <c r="C7" s="276"/>
      <c r="D7" s="276"/>
      <c r="E7" s="276"/>
      <c r="F7" s="276"/>
      <c r="G7" s="277" t="s">
        <v>15</v>
      </c>
      <c r="H7" s="278" t="s">
        <v>144</v>
      </c>
      <c r="I7" s="278" t="s">
        <v>89</v>
      </c>
      <c r="J7" s="278" t="s">
        <v>7</v>
      </c>
      <c r="K7" s="312" t="s">
        <v>8</v>
      </c>
      <c r="L7" s="313" t="s">
        <v>9</v>
      </c>
      <c r="M7" s="279" t="s">
        <v>10</v>
      </c>
      <c r="N7" s="314" t="s">
        <v>20</v>
      </c>
      <c r="O7" s="315" t="s">
        <v>43</v>
      </c>
    </row>
    <row r="8" spans="1:16" customFormat="1" ht="23.25">
      <c r="B8" s="229" t="s">
        <v>28</v>
      </c>
      <c r="C8" s="230" t="s">
        <v>145</v>
      </c>
      <c r="D8" s="231"/>
      <c r="E8" s="232"/>
      <c r="F8" s="442" t="s">
        <v>259</v>
      </c>
      <c r="G8" s="233" t="s">
        <v>18</v>
      </c>
      <c r="H8" s="234">
        <f>K8-5.4</f>
        <v>36.6</v>
      </c>
      <c r="I8" s="234">
        <f>K8-3.6</f>
        <v>38.4</v>
      </c>
      <c r="J8" s="235">
        <f>K8-1.8</f>
        <v>40.200000000000003</v>
      </c>
      <c r="K8" s="291">
        <v>42</v>
      </c>
      <c r="L8" s="235">
        <f>K8+1.8</f>
        <v>43.8</v>
      </c>
      <c r="M8" s="235">
        <f>K8+3.6</f>
        <v>45.6</v>
      </c>
      <c r="N8" s="235">
        <f>K8+5.4</f>
        <v>47.4</v>
      </c>
      <c r="O8" s="236">
        <f>K8+7.2</f>
        <v>49.2</v>
      </c>
    </row>
    <row r="9" spans="1:16" customFormat="1" ht="23.25">
      <c r="B9" s="237" t="s">
        <v>29</v>
      </c>
      <c r="C9" s="238" t="s">
        <v>16</v>
      </c>
      <c r="D9" s="239"/>
      <c r="E9" s="240"/>
      <c r="F9" s="442" t="s">
        <v>260</v>
      </c>
      <c r="G9" s="241" t="s">
        <v>17</v>
      </c>
      <c r="H9" s="242">
        <f>K9-9</f>
        <v>50</v>
      </c>
      <c r="I9" s="242">
        <f>SUM(K9-6)</f>
        <v>53</v>
      </c>
      <c r="J9" s="243">
        <f>SUM(K9-3)</f>
        <v>56</v>
      </c>
      <c r="K9" s="291">
        <v>59</v>
      </c>
      <c r="L9" s="243">
        <f>SUM(K9+3)</f>
        <v>62</v>
      </c>
      <c r="M9" s="235">
        <f>SUM(K9+6)</f>
        <v>65</v>
      </c>
      <c r="N9" s="235">
        <f>K9+9</f>
        <v>68</v>
      </c>
      <c r="O9" s="236">
        <f>K9+12</f>
        <v>71</v>
      </c>
    </row>
    <row r="10" spans="1:16" customFormat="1" ht="23.25">
      <c r="B10" s="237" t="s">
        <v>30</v>
      </c>
      <c r="C10" s="238" t="s">
        <v>146</v>
      </c>
      <c r="D10" s="239"/>
      <c r="E10" s="240"/>
      <c r="F10" s="442" t="s">
        <v>261</v>
      </c>
      <c r="G10" s="241" t="s">
        <v>17</v>
      </c>
      <c r="H10" s="242">
        <f>K10-9</f>
        <v>48</v>
      </c>
      <c r="I10" s="242">
        <f>SUM(K10-6)</f>
        <v>51</v>
      </c>
      <c r="J10" s="243">
        <f>SUM(K10-3)</f>
        <v>54</v>
      </c>
      <c r="K10" s="291">
        <v>57</v>
      </c>
      <c r="L10" s="243">
        <f>SUM(K10+3)</f>
        <v>60</v>
      </c>
      <c r="M10" s="235">
        <f>SUM(K10+6)</f>
        <v>63</v>
      </c>
      <c r="N10" s="235">
        <f>K10+9</f>
        <v>66</v>
      </c>
      <c r="O10" s="236">
        <f>K10+12</f>
        <v>69</v>
      </c>
    </row>
    <row r="11" spans="1:16" customFormat="1" ht="23.25">
      <c r="B11" s="237" t="s">
        <v>147</v>
      </c>
      <c r="C11" s="238" t="s">
        <v>148</v>
      </c>
      <c r="D11" s="239"/>
      <c r="E11" s="240"/>
      <c r="F11" s="442" t="s">
        <v>262</v>
      </c>
      <c r="G11" s="241" t="s">
        <v>17</v>
      </c>
      <c r="H11" s="242">
        <f>K11-9</f>
        <v>48</v>
      </c>
      <c r="I11" s="242">
        <f>SUM(K11-6)</f>
        <v>51</v>
      </c>
      <c r="J11" s="243">
        <f>SUM(K11-3)</f>
        <v>54</v>
      </c>
      <c r="K11" s="291">
        <v>57</v>
      </c>
      <c r="L11" s="243">
        <f>SUM(K11+3)</f>
        <v>60</v>
      </c>
      <c r="M11" s="235">
        <f>SUM(K11+6)</f>
        <v>63</v>
      </c>
      <c r="N11" s="235">
        <f>K11+9</f>
        <v>66</v>
      </c>
      <c r="O11" s="236">
        <f>K11+12</f>
        <v>69</v>
      </c>
    </row>
    <row r="12" spans="1:16" customFormat="1" ht="23.25">
      <c r="B12" s="245" t="s">
        <v>64</v>
      </c>
      <c r="C12" s="316" t="s">
        <v>90</v>
      </c>
      <c r="D12" s="280"/>
      <c r="E12" s="281"/>
      <c r="F12" s="442" t="s">
        <v>263</v>
      </c>
      <c r="G12" s="233" t="s">
        <v>17</v>
      </c>
      <c r="H12" s="234">
        <f>K12-4</f>
        <v>70</v>
      </c>
      <c r="I12" s="234">
        <f>SUM(K12-2)</f>
        <v>72</v>
      </c>
      <c r="J12" s="235">
        <f>SUM(K12)</f>
        <v>74</v>
      </c>
      <c r="K12" s="291">
        <v>74</v>
      </c>
      <c r="L12" s="235">
        <f>SUM(K12)</f>
        <v>74</v>
      </c>
      <c r="M12" s="235">
        <f>SUM(K12+2)</f>
        <v>76</v>
      </c>
      <c r="N12" s="235">
        <f>K12+4</f>
        <v>78</v>
      </c>
      <c r="O12" s="236">
        <f>K12+6</f>
        <v>80</v>
      </c>
    </row>
    <row r="13" spans="1:16" customFormat="1" ht="23.25">
      <c r="B13" s="283" t="s">
        <v>27</v>
      </c>
      <c r="C13" s="284" t="s">
        <v>31</v>
      </c>
      <c r="D13" s="281"/>
      <c r="E13" s="281"/>
      <c r="F13" s="442" t="s">
        <v>265</v>
      </c>
      <c r="G13" s="233" t="s">
        <v>92</v>
      </c>
      <c r="H13" s="234">
        <f>K13-2.25</f>
        <v>11.25</v>
      </c>
      <c r="I13" s="234">
        <f>SUM(K13-1.5)</f>
        <v>12</v>
      </c>
      <c r="J13" s="235">
        <f>SUM(K13-0.75)</f>
        <v>12.75</v>
      </c>
      <c r="K13" s="291">
        <v>13.5</v>
      </c>
      <c r="L13" s="235">
        <f>SUM(K13+0.75)</f>
        <v>14.25</v>
      </c>
      <c r="M13" s="235">
        <f>SUM(K13+1.5)</f>
        <v>15</v>
      </c>
      <c r="N13" s="235">
        <f>K13+2.25</f>
        <v>15.75</v>
      </c>
      <c r="O13" s="236">
        <f>K13+3</f>
        <v>16.5</v>
      </c>
    </row>
    <row r="14" spans="1:16" customFormat="1" ht="23.25">
      <c r="B14" s="246" t="s">
        <v>65</v>
      </c>
      <c r="C14" s="270" t="s">
        <v>149</v>
      </c>
      <c r="D14" s="271"/>
      <c r="E14" s="271"/>
      <c r="F14" s="442" t="s">
        <v>266</v>
      </c>
      <c r="G14" s="247" t="s">
        <v>92</v>
      </c>
      <c r="H14" s="234">
        <f>K14-2.25</f>
        <v>22.25</v>
      </c>
      <c r="I14" s="248">
        <f>SUM(K14-1.5)</f>
        <v>23</v>
      </c>
      <c r="J14" s="249">
        <f>SUM(K14-0.75)</f>
        <v>23.75</v>
      </c>
      <c r="K14" s="291">
        <v>24.5</v>
      </c>
      <c r="L14" s="249">
        <f>SUM(K14+0.75)</f>
        <v>25.25</v>
      </c>
      <c r="M14" s="249">
        <f>SUM(K14+1.5)</f>
        <v>26</v>
      </c>
      <c r="N14" s="249">
        <f>K14+2.25</f>
        <v>26.75</v>
      </c>
      <c r="O14" s="236">
        <f>K14+3</f>
        <v>27.5</v>
      </c>
    </row>
    <row r="15" spans="1:16" customFormat="1" ht="23.25">
      <c r="B15" s="237" t="s">
        <v>32</v>
      </c>
      <c r="C15" s="238" t="s">
        <v>93</v>
      </c>
      <c r="D15" s="239"/>
      <c r="E15" s="240"/>
      <c r="F15" s="442" t="s">
        <v>267</v>
      </c>
      <c r="G15" s="241" t="s">
        <v>18</v>
      </c>
      <c r="H15" s="242">
        <f>K15-3</f>
        <v>20.5</v>
      </c>
      <c r="I15" s="242">
        <f>SUM(K15-2)</f>
        <v>21.5</v>
      </c>
      <c r="J15" s="243">
        <f>SUM(K15-1)</f>
        <v>22.5</v>
      </c>
      <c r="K15" s="291">
        <v>23.5</v>
      </c>
      <c r="L15" s="243">
        <f>SUM(K15+1)</f>
        <v>24.5</v>
      </c>
      <c r="M15" s="243">
        <f>SUM(K15+2)</f>
        <v>25.5</v>
      </c>
      <c r="N15" s="243">
        <f>SUM(K15+3)</f>
        <v>26.5</v>
      </c>
      <c r="O15" s="250">
        <f>K15+4</f>
        <v>27.5</v>
      </c>
    </row>
    <row r="16" spans="1:16" customFormat="1" ht="23.25">
      <c r="B16" s="237" t="s">
        <v>33</v>
      </c>
      <c r="C16" s="238" t="s">
        <v>94</v>
      </c>
      <c r="D16" s="239"/>
      <c r="E16" s="240"/>
      <c r="F16" s="442" t="s">
        <v>268</v>
      </c>
      <c r="G16" s="241" t="s">
        <v>18</v>
      </c>
      <c r="H16" s="242">
        <f>K16-2.25</f>
        <v>16.25</v>
      </c>
      <c r="I16" s="242">
        <f>SUM(K16-1.5)</f>
        <v>17</v>
      </c>
      <c r="J16" s="243">
        <f>SUM(K16-0.75)</f>
        <v>17.75</v>
      </c>
      <c r="K16" s="291">
        <v>18.5</v>
      </c>
      <c r="L16" s="243">
        <f>SUM(K16+0.75)</f>
        <v>19.25</v>
      </c>
      <c r="M16" s="243">
        <f>SUM(K16+1.5)</f>
        <v>20</v>
      </c>
      <c r="N16" s="243">
        <f>SUM(K16+2.25)</f>
        <v>20.75</v>
      </c>
      <c r="O16" s="250">
        <f>K16+3</f>
        <v>21.5</v>
      </c>
    </row>
    <row r="17" spans="2:15" customFormat="1" ht="23.25">
      <c r="B17" s="237" t="s">
        <v>34</v>
      </c>
      <c r="C17" s="238" t="s">
        <v>95</v>
      </c>
      <c r="D17" s="239"/>
      <c r="E17" s="240"/>
      <c r="F17" s="442" t="s">
        <v>269</v>
      </c>
      <c r="G17" s="241" t="s">
        <v>18</v>
      </c>
      <c r="H17" s="242">
        <f>K17-1.8</f>
        <v>12.7</v>
      </c>
      <c r="I17" s="242">
        <f>SUM(K17-1.2)</f>
        <v>13.3</v>
      </c>
      <c r="J17" s="243">
        <f>SUM(K17-0.6)</f>
        <v>13.9</v>
      </c>
      <c r="K17" s="291">
        <v>14.5</v>
      </c>
      <c r="L17" s="243">
        <f>SUM(K17+0.6)</f>
        <v>15.1</v>
      </c>
      <c r="M17" s="243">
        <f>SUM(K17+1.2)</f>
        <v>15.7</v>
      </c>
      <c r="N17" s="243">
        <f>SUM(K17+1.8)</f>
        <v>16.3</v>
      </c>
      <c r="O17" s="250">
        <f>K17+2.4</f>
        <v>16.899999999999999</v>
      </c>
    </row>
    <row r="18" spans="2:15" customFormat="1" ht="23.25">
      <c r="B18" s="348" t="s">
        <v>162</v>
      </c>
      <c r="C18" s="349" t="s">
        <v>163</v>
      </c>
      <c r="D18" s="251"/>
      <c r="E18" s="252"/>
      <c r="F18" s="442" t="s">
        <v>270</v>
      </c>
      <c r="G18" s="241" t="s">
        <v>18</v>
      </c>
      <c r="H18" s="318">
        <f>I18</f>
        <v>6</v>
      </c>
      <c r="I18" s="318">
        <f>J18</f>
        <v>6</v>
      </c>
      <c r="J18" s="318">
        <f>K18</f>
        <v>6</v>
      </c>
      <c r="K18" s="291">
        <v>6</v>
      </c>
      <c r="L18" s="318">
        <f>K18</f>
        <v>6</v>
      </c>
      <c r="M18" s="318">
        <f>L18</f>
        <v>6</v>
      </c>
      <c r="N18" s="318">
        <f>M18</f>
        <v>6</v>
      </c>
      <c r="O18" s="319">
        <f>N18</f>
        <v>6</v>
      </c>
    </row>
    <row r="19" spans="2:15" customFormat="1" ht="23.25">
      <c r="B19" s="283" t="s">
        <v>35</v>
      </c>
      <c r="C19" s="320" t="s">
        <v>96</v>
      </c>
      <c r="D19" s="321"/>
      <c r="E19" s="322"/>
      <c r="F19" s="442" t="s">
        <v>271</v>
      </c>
      <c r="G19" s="233" t="s">
        <v>17</v>
      </c>
      <c r="H19" s="234">
        <f>K19-2.4</f>
        <v>64.599999999999994</v>
      </c>
      <c r="I19" s="234">
        <f>SUM(K19-1.6)</f>
        <v>65.400000000000006</v>
      </c>
      <c r="J19" s="235">
        <f>SUM(K19-0.8)</f>
        <v>66.2</v>
      </c>
      <c r="K19" s="291">
        <v>67</v>
      </c>
      <c r="L19" s="235">
        <f>SUM(K19+0.8)</f>
        <v>67.8</v>
      </c>
      <c r="M19" s="235">
        <f>SUM(K19+1.6)</f>
        <v>68.599999999999994</v>
      </c>
      <c r="N19" s="235">
        <f>SUM(K19+2.4)</f>
        <v>69.400000000000006</v>
      </c>
      <c r="O19" s="236">
        <f>K19+3.2</f>
        <v>70.2</v>
      </c>
    </row>
    <row r="20" spans="2:15" customFormat="1" ht="21">
      <c r="B20" s="287" t="s">
        <v>22</v>
      </c>
      <c r="C20" s="285"/>
      <c r="D20" s="285"/>
      <c r="E20" s="285"/>
      <c r="F20" s="285"/>
      <c r="G20" s="286"/>
      <c r="H20" s="289"/>
      <c r="I20" s="289"/>
      <c r="J20" s="289"/>
      <c r="K20" s="292"/>
      <c r="L20" s="289"/>
      <c r="M20" s="290"/>
      <c r="N20" s="323"/>
      <c r="O20" s="324"/>
    </row>
    <row r="21" spans="2:15" customFormat="1" ht="23.25">
      <c r="B21" s="229" t="s">
        <v>36</v>
      </c>
      <c r="C21" s="253" t="s">
        <v>150</v>
      </c>
      <c r="D21" s="231"/>
      <c r="E21" s="232"/>
      <c r="F21" s="442" t="s">
        <v>272</v>
      </c>
      <c r="G21" s="233" t="s">
        <v>18</v>
      </c>
      <c r="H21" s="234">
        <f>K21-5.4</f>
        <v>40.6</v>
      </c>
      <c r="I21" s="234">
        <f>K21-3.6</f>
        <v>42.4</v>
      </c>
      <c r="J21" s="235">
        <f>K21-1.8</f>
        <v>44.2</v>
      </c>
      <c r="K21" s="291">
        <v>46</v>
      </c>
      <c r="L21" s="235">
        <f>K21+1.8</f>
        <v>47.8</v>
      </c>
      <c r="M21" s="235">
        <f>K21+3.6</f>
        <v>49.6</v>
      </c>
      <c r="N21" s="235">
        <f>K21+5.4</f>
        <v>51.4</v>
      </c>
      <c r="O21" s="236">
        <f>K21+7.2</f>
        <v>53.2</v>
      </c>
    </row>
    <row r="22" spans="2:15" customFormat="1" ht="23.25">
      <c r="B22" s="325" t="s">
        <v>7</v>
      </c>
      <c r="C22" s="326" t="s">
        <v>19</v>
      </c>
      <c r="D22" s="321"/>
      <c r="E22" s="322"/>
      <c r="F22" s="447" t="s">
        <v>273</v>
      </c>
      <c r="G22" s="233" t="s">
        <v>17</v>
      </c>
      <c r="H22" s="234">
        <f>K22-4</f>
        <v>70</v>
      </c>
      <c r="I22" s="234">
        <f>SUM(K22-2)</f>
        <v>72</v>
      </c>
      <c r="J22" s="235">
        <f>SUM(K22)</f>
        <v>74</v>
      </c>
      <c r="K22" s="291">
        <v>74</v>
      </c>
      <c r="L22" s="235">
        <f>SUM(K22)</f>
        <v>74</v>
      </c>
      <c r="M22" s="235">
        <f>SUM(K22+2)</f>
        <v>76</v>
      </c>
      <c r="N22" s="235">
        <f>K22+4</f>
        <v>78</v>
      </c>
      <c r="O22" s="236">
        <f>K22+6</f>
        <v>80</v>
      </c>
    </row>
    <row r="23" spans="2:15" customFormat="1" ht="25.5">
      <c r="B23" s="245" t="s">
        <v>78</v>
      </c>
      <c r="C23" s="438" t="s">
        <v>97</v>
      </c>
      <c r="D23" s="439"/>
      <c r="E23" s="439"/>
      <c r="F23" s="448" t="s">
        <v>274</v>
      </c>
      <c r="G23" s="233" t="s">
        <v>18</v>
      </c>
      <c r="H23" s="234">
        <f>K23-2</f>
        <v>18</v>
      </c>
      <c r="I23" s="234">
        <f>SUM(K23-1)</f>
        <v>19</v>
      </c>
      <c r="J23" s="235">
        <f>SUM(K23)</f>
        <v>20</v>
      </c>
      <c r="K23" s="291">
        <v>20</v>
      </c>
      <c r="L23" s="235">
        <f>SUM(K23)</f>
        <v>20</v>
      </c>
      <c r="M23" s="235">
        <f>SUM(K23+1)</f>
        <v>21</v>
      </c>
      <c r="N23" s="235">
        <f>SUM(K23+2)</f>
        <v>22</v>
      </c>
      <c r="O23" s="236">
        <f>K23+3</f>
        <v>23</v>
      </c>
    </row>
    <row r="24" spans="2:15" customFormat="1" ht="21">
      <c r="B24" s="287" t="s">
        <v>23</v>
      </c>
      <c r="C24" s="285"/>
      <c r="D24" s="285"/>
      <c r="E24" s="285"/>
      <c r="F24" s="285"/>
      <c r="G24" s="286"/>
      <c r="H24" s="289"/>
      <c r="I24" s="289"/>
      <c r="J24" s="289"/>
      <c r="K24" s="292"/>
      <c r="L24" s="289"/>
      <c r="M24" s="290"/>
      <c r="N24" s="323"/>
      <c r="O24" s="324"/>
    </row>
    <row r="25" spans="2:15" customFormat="1" ht="23.25">
      <c r="B25" s="256" t="s">
        <v>112</v>
      </c>
      <c r="C25" s="257" t="s">
        <v>113</v>
      </c>
      <c r="D25" s="258"/>
      <c r="E25" s="259"/>
      <c r="F25" s="449" t="s">
        <v>275</v>
      </c>
      <c r="G25" s="241" t="s">
        <v>17</v>
      </c>
      <c r="H25" s="242">
        <f>K25-1.8</f>
        <v>20.2</v>
      </c>
      <c r="I25" s="242">
        <f>SUM(K25-1.2)</f>
        <v>20.8</v>
      </c>
      <c r="J25" s="243">
        <f>SUM(K25-0.6)</f>
        <v>21.4</v>
      </c>
      <c r="K25" s="244">
        <v>22</v>
      </c>
      <c r="L25" s="243">
        <f>SUM(K25+0.6)</f>
        <v>22.6</v>
      </c>
      <c r="M25" s="235">
        <f>SUM(K25+1.2)</f>
        <v>23.2</v>
      </c>
      <c r="N25" s="235">
        <f>K25+1.8</f>
        <v>23.8</v>
      </c>
      <c r="O25" s="236">
        <f>K25+2.4</f>
        <v>24.4</v>
      </c>
    </row>
    <row r="26" spans="2:15" customFormat="1" ht="23.25">
      <c r="B26" s="256" t="s">
        <v>114</v>
      </c>
      <c r="C26" s="257" t="s">
        <v>115</v>
      </c>
      <c r="D26" s="258"/>
      <c r="E26" s="259"/>
      <c r="F26" s="449" t="s">
        <v>276</v>
      </c>
      <c r="G26" s="241" t="s">
        <v>17</v>
      </c>
      <c r="H26" s="242">
        <f>K26-0.9</f>
        <v>9.1</v>
      </c>
      <c r="I26" s="242">
        <f>SUM(K26-0.6)</f>
        <v>9.4</v>
      </c>
      <c r="J26" s="243">
        <f>SUM(K26-0.3)</f>
        <v>9.6999999999999993</v>
      </c>
      <c r="K26" s="244">
        <v>10</v>
      </c>
      <c r="L26" s="243">
        <f>SUM(K26+0.3)</f>
        <v>10.3</v>
      </c>
      <c r="M26" s="235">
        <f>SUM(K26+0.6)</f>
        <v>10.6</v>
      </c>
      <c r="N26" s="235">
        <f>K26+0.9</f>
        <v>10.9</v>
      </c>
      <c r="O26" s="236">
        <f>K26+1.2</f>
        <v>11.2</v>
      </c>
    </row>
    <row r="27" spans="2:15" customFormat="1" ht="23.25">
      <c r="B27" s="256" t="s">
        <v>37</v>
      </c>
      <c r="C27" s="257" t="s">
        <v>98</v>
      </c>
      <c r="D27" s="258"/>
      <c r="E27" s="259"/>
      <c r="F27" s="449" t="s">
        <v>277</v>
      </c>
      <c r="G27" s="241" t="s">
        <v>17</v>
      </c>
      <c r="H27" s="242">
        <f>K27-4.5</f>
        <v>54.5</v>
      </c>
      <c r="I27" s="242">
        <f>SUM(K27-3)</f>
        <v>56</v>
      </c>
      <c r="J27" s="243">
        <f>SUM(K27-1.5)</f>
        <v>57.5</v>
      </c>
      <c r="K27" s="244">
        <v>59</v>
      </c>
      <c r="L27" s="243">
        <f>SUM(K27+1.5)</f>
        <v>60.5</v>
      </c>
      <c r="M27" s="243">
        <f>SUM(K27+3)</f>
        <v>62</v>
      </c>
      <c r="N27" s="243">
        <f>SUM(K27+4.5)</f>
        <v>63.5</v>
      </c>
      <c r="O27" s="250">
        <f>K27+6</f>
        <v>65</v>
      </c>
    </row>
    <row r="28" spans="2:15" customFormat="1" ht="21">
      <c r="B28" s="287" t="s">
        <v>25</v>
      </c>
      <c r="C28" s="285"/>
      <c r="D28" s="285"/>
      <c r="E28" s="285"/>
      <c r="F28" s="285"/>
      <c r="G28" s="286"/>
      <c r="H28" s="289"/>
      <c r="I28" s="289"/>
      <c r="J28" s="289"/>
      <c r="K28" s="292"/>
      <c r="L28" s="289"/>
      <c r="M28" s="290"/>
      <c r="N28" s="323"/>
      <c r="O28" s="324"/>
    </row>
    <row r="29" spans="2:15" customFormat="1" ht="23.25">
      <c r="B29" s="256" t="s">
        <v>38</v>
      </c>
      <c r="C29" s="257" t="s">
        <v>24</v>
      </c>
      <c r="D29" s="258"/>
      <c r="E29" s="259"/>
      <c r="F29" s="449" t="s">
        <v>278</v>
      </c>
      <c r="G29" s="241" t="s">
        <v>17</v>
      </c>
      <c r="H29" s="242">
        <f>K29-1.8</f>
        <v>48.2</v>
      </c>
      <c r="I29" s="242">
        <f>SUM(K29-1.2)</f>
        <v>48.8</v>
      </c>
      <c r="J29" s="243">
        <f>SUM(K29-0.6)</f>
        <v>49.4</v>
      </c>
      <c r="K29" s="244">
        <v>50</v>
      </c>
      <c r="L29" s="243">
        <f>SUM(K29+0.6)</f>
        <v>50.6</v>
      </c>
      <c r="M29" s="235">
        <f>SUM(K29+1.2)</f>
        <v>51.2</v>
      </c>
      <c r="N29" s="235">
        <f>K29+1.8</f>
        <v>51.8</v>
      </c>
      <c r="O29" s="236">
        <f>K29+2.4</f>
        <v>52.4</v>
      </c>
    </row>
    <row r="30" spans="2:15" customFormat="1" ht="23.25">
      <c r="B30" s="256" t="s">
        <v>39</v>
      </c>
      <c r="C30" s="260" t="s">
        <v>116</v>
      </c>
      <c r="D30" s="239"/>
      <c r="E30" s="240"/>
      <c r="F30" s="443" t="s">
        <v>279</v>
      </c>
      <c r="G30" s="241" t="s">
        <v>18</v>
      </c>
      <c r="H30" s="242">
        <f>K30-2.1</f>
        <v>23.9</v>
      </c>
      <c r="I30" s="242">
        <f>SUM(K30-1.4)</f>
        <v>24.6</v>
      </c>
      <c r="J30" s="243">
        <f>SUM(K30-0.7)</f>
        <v>25.3</v>
      </c>
      <c r="K30" s="244">
        <v>26</v>
      </c>
      <c r="L30" s="243">
        <f>SUM(K30+0.7)</f>
        <v>26.7</v>
      </c>
      <c r="M30" s="243">
        <f>SUM(K30+1.4)</f>
        <v>27.4</v>
      </c>
      <c r="N30" s="243">
        <f>K30+2.1</f>
        <v>28.1</v>
      </c>
      <c r="O30" s="250">
        <f>K30+2.7</f>
        <v>28.7</v>
      </c>
    </row>
    <row r="31" spans="2:15" customFormat="1" ht="23.25">
      <c r="B31" s="254" t="s">
        <v>40</v>
      </c>
      <c r="C31" s="255" t="s">
        <v>117</v>
      </c>
      <c r="D31" s="251"/>
      <c r="E31" s="252"/>
      <c r="F31" s="446" t="s">
        <v>280</v>
      </c>
      <c r="G31" s="261" t="s">
        <v>18</v>
      </c>
      <c r="H31" s="242">
        <f t="shared" ref="H31:I33" si="0">SUM(J31)</f>
        <v>34.5</v>
      </c>
      <c r="I31" s="242">
        <f t="shared" si="0"/>
        <v>34.5</v>
      </c>
      <c r="J31" s="243">
        <f>SUM(K31)</f>
        <v>34.5</v>
      </c>
      <c r="K31" s="244">
        <v>34.5</v>
      </c>
      <c r="L31" s="243">
        <f>SUM(K31+0.45)</f>
        <v>34.950000000000003</v>
      </c>
      <c r="M31" s="235">
        <f>SUM(K31+0.9)</f>
        <v>35.4</v>
      </c>
      <c r="N31" s="235">
        <f>K31+1.35</f>
        <v>35.85</v>
      </c>
      <c r="O31" s="236">
        <f>K31+1.8</f>
        <v>36.299999999999997</v>
      </c>
    </row>
    <row r="32" spans="2:15" customFormat="1" ht="23.25">
      <c r="B32" s="256" t="s">
        <v>86</v>
      </c>
      <c r="C32" s="238" t="s">
        <v>118</v>
      </c>
      <c r="D32" s="239"/>
      <c r="E32" s="240"/>
      <c r="F32" s="450" t="s">
        <v>281</v>
      </c>
      <c r="G32" s="241" t="s">
        <v>18</v>
      </c>
      <c r="H32" s="242">
        <f t="shared" si="0"/>
        <v>35.5</v>
      </c>
      <c r="I32" s="242">
        <f t="shared" si="0"/>
        <v>35.5</v>
      </c>
      <c r="J32" s="243">
        <f>SUM(K32)</f>
        <v>35.5</v>
      </c>
      <c r="K32" s="244">
        <v>35.5</v>
      </c>
      <c r="L32" s="243">
        <f>SUM(K32+0.45)</f>
        <v>35.950000000000003</v>
      </c>
      <c r="M32" s="235">
        <f>SUM(K32+0.9)</f>
        <v>36.4</v>
      </c>
      <c r="N32" s="235">
        <f>K32+1.35</f>
        <v>36.85</v>
      </c>
      <c r="O32" s="236">
        <f>K32+1.8</f>
        <v>37.299999999999997</v>
      </c>
    </row>
    <row r="33" spans="2:15" customFormat="1" ht="25.5">
      <c r="B33" s="327" t="s">
        <v>119</v>
      </c>
      <c r="C33" s="328" t="s">
        <v>120</v>
      </c>
      <c r="D33" s="329"/>
      <c r="E33" s="330"/>
      <c r="F33" s="451" t="s">
        <v>282</v>
      </c>
      <c r="G33" s="128" t="s">
        <v>18</v>
      </c>
      <c r="H33" s="242">
        <f t="shared" si="0"/>
        <v>9</v>
      </c>
      <c r="I33" s="242">
        <f t="shared" si="0"/>
        <v>9</v>
      </c>
      <c r="J33" s="243">
        <f>SUM(K33)</f>
        <v>9</v>
      </c>
      <c r="K33" s="244">
        <v>9</v>
      </c>
      <c r="L33" s="243">
        <f>SUM(K33)</f>
        <v>9</v>
      </c>
      <c r="M33" s="243">
        <f>SUM(K33)</f>
        <v>9</v>
      </c>
      <c r="N33" s="243">
        <f>SUM(L33)</f>
        <v>9</v>
      </c>
      <c r="O33" s="250">
        <f>SUM(M33)</f>
        <v>9</v>
      </c>
    </row>
    <row r="34" spans="2:15" customFormat="1" ht="23.25">
      <c r="B34" s="332" t="s">
        <v>123</v>
      </c>
      <c r="C34" s="333"/>
      <c r="D34" s="333"/>
      <c r="E34" s="333"/>
      <c r="F34" s="441"/>
      <c r="G34" s="293"/>
      <c r="H34" s="288"/>
      <c r="I34" s="289"/>
      <c r="J34" s="289"/>
      <c r="K34" s="292"/>
      <c r="L34" s="289"/>
      <c r="M34" s="290"/>
      <c r="N34" s="334"/>
      <c r="O34" s="335"/>
    </row>
    <row r="35" spans="2:15" customFormat="1" ht="23.25">
      <c r="B35" s="229" t="s">
        <v>75</v>
      </c>
      <c r="C35" s="253" t="s">
        <v>122</v>
      </c>
      <c r="D35" s="231"/>
      <c r="E35" s="232"/>
      <c r="F35" s="442" t="s">
        <v>283</v>
      </c>
      <c r="G35" s="233" t="s">
        <v>18</v>
      </c>
      <c r="H35" s="234">
        <f>K35-4</f>
        <v>70</v>
      </c>
      <c r="I35" s="234">
        <f>SUM(K35-2)</f>
        <v>72</v>
      </c>
      <c r="J35" s="235">
        <f>SUM(K35)</f>
        <v>74</v>
      </c>
      <c r="K35" s="291">
        <v>74</v>
      </c>
      <c r="L35" s="235">
        <f>SUM(K35)</f>
        <v>74</v>
      </c>
      <c r="M35" s="235">
        <f>SUM(K35+2)</f>
        <v>76</v>
      </c>
      <c r="N35" s="235">
        <f>K35+4</f>
        <v>78</v>
      </c>
      <c r="O35" s="236">
        <f>K35+6</f>
        <v>80</v>
      </c>
    </row>
    <row r="36" spans="2:15" customFormat="1" ht="23.25">
      <c r="B36" s="256" t="s">
        <v>111</v>
      </c>
      <c r="C36" s="257" t="s">
        <v>124</v>
      </c>
      <c r="D36" s="258"/>
      <c r="E36" s="259"/>
      <c r="F36" s="449" t="s">
        <v>284</v>
      </c>
      <c r="G36" s="241" t="s">
        <v>18</v>
      </c>
      <c r="H36" s="336">
        <f>K36-1</f>
        <v>16</v>
      </c>
      <c r="I36" s="336">
        <f>SUM(K36-1)</f>
        <v>16</v>
      </c>
      <c r="J36" s="336">
        <f>K36</f>
        <v>17</v>
      </c>
      <c r="K36" s="291">
        <v>17</v>
      </c>
      <c r="L36" s="336">
        <f>K36</f>
        <v>17</v>
      </c>
      <c r="M36" s="337">
        <f>SUM(K36+1)</f>
        <v>18</v>
      </c>
      <c r="N36" s="336">
        <f>SUM(K36+1)</f>
        <v>18</v>
      </c>
      <c r="O36" s="338">
        <f>K36+2</f>
        <v>19</v>
      </c>
    </row>
    <row r="37" spans="2:15" customFormat="1" ht="24" thickBot="1">
      <c r="B37" s="339" t="s">
        <v>151</v>
      </c>
      <c r="C37" s="340" t="s">
        <v>152</v>
      </c>
      <c r="D37" s="341"/>
      <c r="E37" s="342"/>
      <c r="F37" s="452" t="s">
        <v>285</v>
      </c>
      <c r="G37" s="343" t="s">
        <v>18</v>
      </c>
      <c r="H37" s="344">
        <f>K37-1</f>
        <v>15</v>
      </c>
      <c r="I37" s="344">
        <f>SUM(K37-1)</f>
        <v>15</v>
      </c>
      <c r="J37" s="344">
        <f>K37</f>
        <v>16</v>
      </c>
      <c r="K37" s="345">
        <v>16</v>
      </c>
      <c r="L37" s="344">
        <f>K37</f>
        <v>16</v>
      </c>
      <c r="M37" s="346">
        <f>SUM(K37+1)</f>
        <v>17</v>
      </c>
      <c r="N37" s="344">
        <f>SUM(K37+1)</f>
        <v>17</v>
      </c>
      <c r="O37" s="347">
        <f>K37+2</f>
        <v>18</v>
      </c>
    </row>
    <row r="38" spans="2:15" ht="18.75">
      <c r="B38" s="122"/>
      <c r="C38" s="223"/>
      <c r="D38" s="224"/>
      <c r="E38" s="225"/>
      <c r="F38" s="122"/>
      <c r="G38" s="122"/>
      <c r="H38" s="122"/>
      <c r="I38" s="122"/>
      <c r="J38" s="226"/>
      <c r="K38" s="226"/>
      <c r="L38" s="227"/>
      <c r="M38" s="228"/>
      <c r="N38" s="228"/>
    </row>
  </sheetData>
  <sheetProtection formatRows="0" insertColumns="0" deleteColumns="0" deleteRows="0"/>
  <mergeCells count="3">
    <mergeCell ref="C1:L1"/>
    <mergeCell ref="B6:G6"/>
    <mergeCell ref="H6:O6"/>
  </mergeCells>
  <phoneticPr fontId="31" type="noConversion"/>
  <printOptions horizontalCentered="1"/>
  <pageMargins left="0.23622047244094491" right="0.23622047244094491" top="0.55118110236220474" bottom="0.15748031496062992" header="0.31496062992125984" footer="0.11811023622047245"/>
  <pageSetup paperSize="9" scale="61" orientation="landscape" r:id="rId1"/>
  <rowBreaks count="1" manualBreakCount="1">
    <brk id="37" max="14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  <pageSetUpPr fitToPage="1"/>
  </sheetPr>
  <dimension ref="A1:P60"/>
  <sheetViews>
    <sheetView showGridLines="0" view="pageBreakPreview" zoomScale="64" zoomScaleNormal="85" zoomScaleSheetLayoutView="64" workbookViewId="0">
      <selection activeCell="M4" sqref="M4"/>
    </sheetView>
  </sheetViews>
  <sheetFormatPr defaultColWidth="12" defaultRowHeight="11.25"/>
  <cols>
    <col min="1" max="1" width="10.5" customWidth="1"/>
    <col min="2" max="3" width="14.5" customWidth="1"/>
    <col min="4" max="5" width="15.6640625" customWidth="1"/>
    <col min="6" max="6" width="24" customWidth="1"/>
    <col min="7" max="7" width="29" customWidth="1"/>
    <col min="8" max="11" width="12.1640625" customWidth="1"/>
    <col min="12" max="12" width="14.6640625" customWidth="1"/>
    <col min="13" max="13" width="27.83203125" customWidth="1"/>
    <col min="14" max="16" width="12.6640625" customWidth="1"/>
  </cols>
  <sheetData>
    <row r="1" spans="1:13" s="1" customFormat="1" ht="42.75" customHeight="1" thickBot="1">
      <c r="A1" s="30"/>
      <c r="B1" s="27"/>
      <c r="C1" s="474" t="s">
        <v>26</v>
      </c>
      <c r="D1" s="474"/>
      <c r="E1" s="474"/>
      <c r="F1" s="474"/>
      <c r="G1" s="474"/>
      <c r="H1" s="474"/>
      <c r="I1" s="474"/>
      <c r="J1" s="474"/>
      <c r="K1" s="29" t="str">
        <f>'TECHNICAL SHEET GARMENT'!J1</f>
        <v>WINTER 2018/19</v>
      </c>
      <c r="L1" s="27"/>
      <c r="M1" s="28"/>
    </row>
    <row r="2" spans="1:13" s="3" customFormat="1" ht="19.5">
      <c r="A2" s="71" t="str">
        <f>'TECHNICAL SHEET GARMENT'!A2</f>
        <v>LFV11442</v>
      </c>
      <c r="B2" s="72"/>
      <c r="C2" s="548" t="str">
        <f>'TECHNICAL SHEET GARMENT'!C2</f>
        <v>ULSTER ZIP-IN JKT</v>
      </c>
      <c r="D2" s="548"/>
      <c r="E2" s="548"/>
      <c r="F2" s="548"/>
      <c r="G2" s="548"/>
      <c r="H2" s="548"/>
      <c r="I2" s="548"/>
      <c r="J2" s="548"/>
      <c r="K2" s="548"/>
      <c r="L2" s="94" t="s">
        <v>2</v>
      </c>
      <c r="M2" s="76" t="str">
        <f>('TECHNICAL SHEET GARMENT'!K2)</f>
        <v>V1</v>
      </c>
    </row>
    <row r="3" spans="1:13" s="2" customFormat="1" ht="17.25" thickBot="1">
      <c r="A3" s="159" t="s">
        <v>1</v>
      </c>
      <c r="B3" s="559">
        <f ca="1">TODAY()</f>
        <v>43833</v>
      </c>
      <c r="C3" s="559"/>
      <c r="D3" s="62"/>
      <c r="E3" s="62"/>
      <c r="F3" s="62" t="s">
        <v>67</v>
      </c>
      <c r="G3" s="187" t="str">
        <f>('TECHNICAL SHEET GARMENT'!G3)</f>
        <v>Marjorie</v>
      </c>
      <c r="H3" s="62"/>
      <c r="I3" s="62"/>
      <c r="J3" s="62"/>
      <c r="K3" s="75" t="str">
        <f>'TECHNICAL SHEET GARMENT'!J3</f>
        <v xml:space="preserve">SUPPLIER : </v>
      </c>
      <c r="L3" s="66"/>
      <c r="M3" s="160" t="str">
        <f>'TECHNICAL SHEET GARMENT'!K3</f>
        <v>PRIMA CHANNEL</v>
      </c>
    </row>
    <row r="4" spans="1:13" s="5" customFormat="1" ht="16.5">
      <c r="A4" s="4"/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6"/>
    </row>
    <row r="5" spans="1:13" s="5" customFormat="1" ht="16.5">
      <c r="A5" s="4"/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6"/>
    </row>
    <row r="6" spans="1:13" s="5" customFormat="1" ht="16.5">
      <c r="A6" s="4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6"/>
    </row>
    <row r="7" spans="1:13" s="5" customFormat="1" ht="16.5">
      <c r="A7" s="4"/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6"/>
    </row>
    <row r="8" spans="1:13" s="5" customFormat="1">
      <c r="A8" s="4"/>
      <c r="M8" s="6"/>
    </row>
    <row r="9" spans="1:13" s="5" customFormat="1">
      <c r="A9" s="4"/>
      <c r="M9" s="6"/>
    </row>
    <row r="10" spans="1:13" s="5" customFormat="1" ht="16.5">
      <c r="A10" s="4"/>
      <c r="B10" s="10"/>
      <c r="M10" s="6"/>
    </row>
    <row r="11" spans="1:13" s="5" customFormat="1" ht="16.5">
      <c r="A11" s="4"/>
      <c r="B11" s="8"/>
      <c r="M11" s="6"/>
    </row>
    <row r="12" spans="1:13" s="5" customFormat="1">
      <c r="A12" s="4"/>
      <c r="M12" s="6"/>
    </row>
    <row r="13" spans="1:13" s="5" customFormat="1">
      <c r="A13" s="4"/>
      <c r="M13" s="6"/>
    </row>
    <row r="14" spans="1:13" s="5" customFormat="1">
      <c r="A14" s="4"/>
      <c r="M14" s="6"/>
    </row>
    <row r="15" spans="1:13" s="5" customFormat="1">
      <c r="A15" s="4"/>
      <c r="M15" s="6"/>
    </row>
    <row r="16" spans="1:13" s="5" customFormat="1">
      <c r="A16" s="4"/>
      <c r="M16" s="6"/>
    </row>
    <row r="17" spans="1:13" s="5" customFormat="1">
      <c r="A17" s="4"/>
      <c r="M17" s="6"/>
    </row>
    <row r="18" spans="1:13" s="5" customFormat="1">
      <c r="A18" s="4"/>
      <c r="M18" s="6"/>
    </row>
    <row r="19" spans="1:13" s="5" customFormat="1">
      <c r="A19" s="4"/>
      <c r="M19" s="6"/>
    </row>
    <row r="20" spans="1:13" s="5" customFormat="1" ht="16.5">
      <c r="A20" s="4"/>
      <c r="B20" s="10"/>
      <c r="M20" s="6"/>
    </row>
    <row r="21" spans="1:13" s="5" customFormat="1" ht="16.5">
      <c r="A21" s="4"/>
      <c r="B21" s="8"/>
      <c r="M21" s="6"/>
    </row>
    <row r="22" spans="1:13" s="5" customFormat="1">
      <c r="A22" s="4"/>
      <c r="M22" s="6"/>
    </row>
    <row r="23" spans="1:13" s="5" customFormat="1">
      <c r="A23" s="4"/>
      <c r="M23" s="6"/>
    </row>
    <row r="24" spans="1:13" s="5" customFormat="1">
      <c r="A24" s="4"/>
      <c r="M24" s="6"/>
    </row>
    <row r="25" spans="1:13" s="5" customFormat="1">
      <c r="A25" s="4"/>
      <c r="M25" s="6"/>
    </row>
    <row r="26" spans="1:13" s="5" customFormat="1">
      <c r="A26" s="4"/>
      <c r="M26" s="6"/>
    </row>
    <row r="27" spans="1:13" s="5" customFormat="1">
      <c r="A27" s="4"/>
      <c r="M27" s="6"/>
    </row>
    <row r="28" spans="1:13" s="5" customFormat="1">
      <c r="A28" s="4"/>
      <c r="M28" s="6"/>
    </row>
    <row r="29" spans="1:13" s="5" customFormat="1">
      <c r="A29" s="4"/>
      <c r="M29" s="6"/>
    </row>
    <row r="30" spans="1:13" s="5" customFormat="1">
      <c r="A30" s="4"/>
      <c r="M30" s="6"/>
    </row>
    <row r="31" spans="1:13" s="5" customFormat="1">
      <c r="A31" s="4"/>
      <c r="M31" s="6"/>
    </row>
    <row r="32" spans="1:13" s="19" customFormat="1">
      <c r="A32" s="97"/>
      <c r="M32" s="98"/>
    </row>
    <row r="33" spans="1:13" s="19" customFormat="1">
      <c r="A33" s="97"/>
      <c r="M33" s="98"/>
    </row>
    <row r="34" spans="1:13" s="19" customFormat="1">
      <c r="A34" s="97"/>
      <c r="M34" s="98"/>
    </row>
    <row r="35" spans="1:13" s="19" customFormat="1">
      <c r="A35" s="97"/>
      <c r="M35" s="98"/>
    </row>
    <row r="36" spans="1:13" s="19" customFormat="1">
      <c r="A36" s="97"/>
      <c r="M36" s="98"/>
    </row>
    <row r="37" spans="1:13" s="19" customFormat="1">
      <c r="A37" s="97"/>
      <c r="M37" s="98"/>
    </row>
    <row r="38" spans="1:13" s="19" customFormat="1">
      <c r="A38" s="97"/>
      <c r="M38" s="98"/>
    </row>
    <row r="39" spans="1:13" s="19" customFormat="1">
      <c r="A39" s="97"/>
      <c r="M39" s="98"/>
    </row>
    <row r="40" spans="1:13">
      <c r="A40" s="97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98"/>
    </row>
    <row r="41" spans="1:13">
      <c r="A41" s="97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98"/>
    </row>
    <row r="42" spans="1:13">
      <c r="A42" s="97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98"/>
    </row>
    <row r="43" spans="1:13">
      <c r="A43" s="97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98"/>
    </row>
    <row r="44" spans="1:13" ht="53.25" customHeight="1">
      <c r="A44" s="97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98"/>
    </row>
    <row r="45" spans="1:13">
      <c r="A45" s="263"/>
      <c r="B45" s="263"/>
      <c r="C45" s="263"/>
      <c r="D45" s="263"/>
      <c r="E45" s="263"/>
      <c r="F45" s="263"/>
      <c r="G45" s="263"/>
      <c r="H45" s="263"/>
      <c r="I45" s="263"/>
      <c r="J45" s="263"/>
      <c r="K45" s="263"/>
      <c r="L45" s="263"/>
      <c r="M45" s="263"/>
    </row>
    <row r="46" spans="1:13">
      <c r="A46" s="19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19"/>
    </row>
    <row r="47" spans="1:13">
      <c r="A47" s="19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</row>
    <row r="48" spans="1:13">
      <c r="A48" s="19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</row>
    <row r="49" spans="1:16">
      <c r="A49" s="19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19"/>
    </row>
    <row r="50" spans="1:16">
      <c r="A50" s="19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</row>
    <row r="51" spans="1:16">
      <c r="A51" s="19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19"/>
    </row>
    <row r="52" spans="1:16">
      <c r="A52" s="19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19"/>
    </row>
    <row r="53" spans="1:16">
      <c r="A53" s="19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19"/>
    </row>
    <row r="54" spans="1:16">
      <c r="A54" s="19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19"/>
    </row>
    <row r="55" spans="1:16">
      <c r="A55" s="19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</row>
    <row r="56" spans="1:16">
      <c r="A56" s="19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</row>
    <row r="57" spans="1:16">
      <c r="A57" s="19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P57" t="s">
        <v>42</v>
      </c>
    </row>
    <row r="58" spans="1:16">
      <c r="A58" s="19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</row>
    <row r="59" spans="1:16">
      <c r="A59" s="19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</row>
    <row r="60" spans="1:16">
      <c r="A60" s="19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</row>
  </sheetData>
  <mergeCells count="3">
    <mergeCell ref="C2:K2"/>
    <mergeCell ref="B3:C3"/>
    <mergeCell ref="C1:J1"/>
  </mergeCells>
  <phoneticPr fontId="31" type="noConversion"/>
  <printOptions horizontalCentered="1"/>
  <pageMargins left="0.39370078740157483" right="0.39370078740157483" top="0.39370078740157483" bottom="0.39370078740157483" header="0.39370078740157483" footer="0.39370078740157483"/>
  <pageSetup paperSize="9" scale="82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N87"/>
  <sheetViews>
    <sheetView showGridLines="0" view="pageBreakPreview" zoomScale="64" zoomScaleNormal="85" zoomScaleSheetLayoutView="64" workbookViewId="0">
      <selection activeCell="J44" sqref="J44"/>
    </sheetView>
  </sheetViews>
  <sheetFormatPr defaultColWidth="12" defaultRowHeight="11.25"/>
  <cols>
    <col min="1" max="1" width="10.5" customWidth="1"/>
    <col min="2" max="3" width="14.5" customWidth="1"/>
    <col min="4" max="5" width="15.6640625" customWidth="1"/>
    <col min="6" max="6" width="24" customWidth="1"/>
    <col min="7" max="7" width="29.83203125" customWidth="1"/>
    <col min="8" max="8" width="27.33203125" customWidth="1"/>
    <col min="9" max="11" width="12.1640625" customWidth="1"/>
    <col min="12" max="12" width="14.6640625" customWidth="1"/>
    <col min="13" max="13" width="29.83203125" customWidth="1"/>
    <col min="14" max="16" width="12.6640625" customWidth="1"/>
  </cols>
  <sheetData>
    <row r="1" spans="1:13" s="1" customFormat="1" ht="42.75" customHeight="1" thickBot="1">
      <c r="A1" s="30" t="e">
        <f>ADDRESS('TECHNICAL SHEET GARMENT'!Q21,'TECHNICAL SHEET GARMENT'!K2)</f>
        <v>#VALUE!</v>
      </c>
      <c r="B1" s="27"/>
      <c r="C1" s="474" t="s">
        <v>58</v>
      </c>
      <c r="D1" s="474"/>
      <c r="E1" s="474"/>
      <c r="F1" s="474"/>
      <c r="G1" s="474"/>
      <c r="H1" s="474"/>
      <c r="I1" s="474"/>
      <c r="J1" s="474"/>
      <c r="K1" s="29" t="str">
        <f>'TECHNICAL SHEET GARMENT'!J1</f>
        <v>WINTER 2018/19</v>
      </c>
      <c r="L1" s="27"/>
      <c r="M1" s="28"/>
    </row>
    <row r="2" spans="1:13" s="3" customFormat="1" ht="19.5">
      <c r="A2" s="71" t="str">
        <f>'TECHNICAL SHEET GARMENT'!A2</f>
        <v>LFV11442</v>
      </c>
      <c r="B2" s="72"/>
      <c r="C2" s="548" t="str">
        <f>'TECHNICAL SHEET GARMENT'!C2</f>
        <v>ULSTER ZIP-IN JKT</v>
      </c>
      <c r="D2" s="548"/>
      <c r="E2" s="548"/>
      <c r="F2" s="548"/>
      <c r="G2" s="548"/>
      <c r="H2" s="548"/>
      <c r="I2" s="548"/>
      <c r="J2" s="548"/>
      <c r="K2" s="548"/>
      <c r="L2" s="94" t="s">
        <v>2</v>
      </c>
      <c r="M2" s="76" t="str">
        <f>('TECHNICAL SHEET GARMENT'!K2)</f>
        <v>V1</v>
      </c>
    </row>
    <row r="3" spans="1:13" s="2" customFormat="1" ht="17.25" thickBot="1">
      <c r="A3" s="159" t="s">
        <v>1</v>
      </c>
      <c r="B3" s="559">
        <f ca="1">TODAY()</f>
        <v>43833</v>
      </c>
      <c r="C3" s="559"/>
      <c r="D3" s="62"/>
      <c r="E3" s="62"/>
      <c r="F3" s="62" t="s">
        <v>67</v>
      </c>
      <c r="G3" s="187" t="str">
        <f>('TECHNICAL SHEET GARMENT'!G3)</f>
        <v>Marjorie</v>
      </c>
      <c r="H3" s="62"/>
      <c r="I3" s="62"/>
      <c r="J3" s="62"/>
      <c r="K3" s="75" t="str">
        <f>'TECHNICAL SHEET GARMENT'!J3</f>
        <v xml:space="preserve">SUPPLIER : </v>
      </c>
      <c r="L3" s="66"/>
      <c r="M3" s="306" t="str">
        <f>'TECHNICAL SHEET GARMENT'!K3</f>
        <v>PRIMA CHANNEL</v>
      </c>
    </row>
    <row r="4" spans="1:13" s="5" customFormat="1" ht="16.5">
      <c r="A4" s="4"/>
      <c r="B4" s="96"/>
      <c r="C4" s="96"/>
      <c r="D4" s="96"/>
      <c r="E4" s="96"/>
      <c r="F4" s="96"/>
      <c r="G4" s="96"/>
      <c r="H4" s="96"/>
      <c r="I4" s="96"/>
      <c r="J4" s="96"/>
      <c r="K4" s="96"/>
      <c r="L4" s="96"/>
      <c r="M4" s="6"/>
    </row>
    <row r="5" spans="1:13" s="5" customFormat="1" ht="16.5">
      <c r="A5" s="4"/>
      <c r="B5" s="96"/>
      <c r="C5" s="96"/>
      <c r="D5" s="96"/>
      <c r="E5" s="96"/>
      <c r="F5" s="96"/>
      <c r="G5" s="96"/>
      <c r="H5" s="96"/>
      <c r="I5" s="96"/>
      <c r="J5" s="96"/>
      <c r="K5" s="96"/>
      <c r="L5" s="96"/>
      <c r="M5" s="6"/>
    </row>
    <row r="6" spans="1:13" s="5" customFormat="1" ht="16.5">
      <c r="A6" s="4"/>
      <c r="B6" s="96"/>
      <c r="C6" s="96"/>
      <c r="D6" s="96"/>
      <c r="E6" s="96"/>
      <c r="F6" s="96"/>
      <c r="G6" s="96"/>
      <c r="H6" s="96"/>
      <c r="I6" s="96"/>
      <c r="J6" s="96"/>
      <c r="K6" s="96"/>
      <c r="L6" s="96"/>
      <c r="M6" s="6"/>
    </row>
    <row r="7" spans="1:13" s="5" customFormat="1" ht="16.5">
      <c r="A7" s="4"/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6"/>
    </row>
    <row r="8" spans="1:13" s="5" customFormat="1">
      <c r="A8" s="4"/>
      <c r="M8" s="6"/>
    </row>
    <row r="9" spans="1:13" s="5" customFormat="1">
      <c r="A9" s="4"/>
      <c r="M9" s="6"/>
    </row>
    <row r="10" spans="1:13" s="5" customFormat="1" ht="16.5">
      <c r="A10" s="4"/>
      <c r="B10" s="10"/>
      <c r="M10" s="6"/>
    </row>
    <row r="11" spans="1:13" s="5" customFormat="1" ht="16.5">
      <c r="A11" s="4"/>
      <c r="B11" s="8"/>
      <c r="M11" s="6"/>
    </row>
    <row r="12" spans="1:13" s="5" customFormat="1">
      <c r="A12" s="4"/>
      <c r="M12" s="6"/>
    </row>
    <row r="13" spans="1:13" s="5" customFormat="1">
      <c r="A13" s="4"/>
      <c r="M13" s="6"/>
    </row>
    <row r="14" spans="1:13" s="5" customFormat="1">
      <c r="A14" s="4"/>
      <c r="M14" s="6"/>
    </row>
    <row r="15" spans="1:13" s="5" customFormat="1">
      <c r="A15" s="4"/>
      <c r="M15" s="6"/>
    </row>
    <row r="16" spans="1:13" s="5" customFormat="1">
      <c r="A16" s="4"/>
      <c r="M16" s="6"/>
    </row>
    <row r="17" spans="1:13" s="5" customFormat="1">
      <c r="A17" s="4"/>
      <c r="M17" s="6"/>
    </row>
    <row r="18" spans="1:13" s="5" customFormat="1">
      <c r="A18" s="4"/>
      <c r="M18" s="6"/>
    </row>
    <row r="19" spans="1:13" s="5" customFormat="1">
      <c r="A19" s="4"/>
      <c r="M19" s="6"/>
    </row>
    <row r="20" spans="1:13" s="5" customFormat="1" ht="16.5">
      <c r="A20" s="4"/>
      <c r="B20" s="10"/>
      <c r="M20" s="6"/>
    </row>
    <row r="21" spans="1:13" s="5" customFormat="1" ht="16.5">
      <c r="A21" s="4"/>
      <c r="B21" s="8"/>
      <c r="M21" s="6"/>
    </row>
    <row r="22" spans="1:13" s="5" customFormat="1">
      <c r="A22" s="4"/>
      <c r="M22" s="6"/>
    </row>
    <row r="23" spans="1:13" s="5" customFormat="1">
      <c r="A23" s="4"/>
      <c r="M23" s="6"/>
    </row>
    <row r="24" spans="1:13" s="5" customFormat="1">
      <c r="A24" s="4"/>
      <c r="M24" s="6"/>
    </row>
    <row r="25" spans="1:13" s="5" customFormat="1">
      <c r="A25" s="4"/>
      <c r="M25" s="6"/>
    </row>
    <row r="26" spans="1:13" s="5" customFormat="1">
      <c r="A26" s="4"/>
      <c r="M26" s="6"/>
    </row>
    <row r="27" spans="1:13" s="5" customFormat="1">
      <c r="A27" s="4"/>
      <c r="M27" s="6"/>
    </row>
    <row r="28" spans="1:13" s="5" customFormat="1">
      <c r="A28" s="4"/>
      <c r="M28" s="6"/>
    </row>
    <row r="29" spans="1:13" s="5" customFormat="1">
      <c r="A29" s="4"/>
      <c r="M29" s="6"/>
    </row>
    <row r="30" spans="1:13" s="5" customFormat="1">
      <c r="A30" s="4"/>
      <c r="M30" s="6"/>
    </row>
    <row r="31" spans="1:13" s="5" customFormat="1">
      <c r="A31" s="4"/>
      <c r="M31" s="6"/>
    </row>
    <row r="32" spans="1:13" s="19" customFormat="1">
      <c r="A32" s="97"/>
      <c r="M32" s="98"/>
    </row>
    <row r="33" spans="1:13" s="19" customFormat="1">
      <c r="A33" s="97"/>
      <c r="M33" s="98"/>
    </row>
    <row r="34" spans="1:13" s="19" customFormat="1">
      <c r="A34" s="97"/>
      <c r="M34" s="98"/>
    </row>
    <row r="35" spans="1:13" s="19" customFormat="1">
      <c r="A35" s="97"/>
      <c r="M35" s="98"/>
    </row>
    <row r="36" spans="1:13" s="19" customFormat="1">
      <c r="A36" s="97"/>
      <c r="M36" s="98"/>
    </row>
    <row r="37" spans="1:13" s="19" customFormat="1">
      <c r="A37" s="97"/>
      <c r="M37" s="98"/>
    </row>
    <row r="38" spans="1:13" s="19" customFormat="1">
      <c r="A38" s="97"/>
      <c r="M38" s="98"/>
    </row>
    <row r="39" spans="1:13" s="19" customFormat="1">
      <c r="A39" s="97"/>
      <c r="M39" s="98"/>
    </row>
    <row r="40" spans="1:13">
      <c r="A40" s="97"/>
      <c r="B40" s="19"/>
      <c r="C40" s="19"/>
      <c r="D40" s="19"/>
      <c r="E40" s="19"/>
      <c r="F40" s="19"/>
      <c r="G40" s="19"/>
      <c r="H40" s="19"/>
      <c r="I40" s="19"/>
      <c r="J40" s="19"/>
      <c r="K40" s="19"/>
      <c r="L40" s="19"/>
      <c r="M40" s="98"/>
    </row>
    <row r="41" spans="1:13">
      <c r="A41" s="97"/>
      <c r="B41" s="19"/>
      <c r="C41" s="19"/>
      <c r="D41" s="19"/>
      <c r="E41" s="19"/>
      <c r="F41" s="19"/>
      <c r="G41" s="19"/>
      <c r="H41" s="19"/>
      <c r="I41" s="19"/>
      <c r="J41" s="19"/>
      <c r="K41" s="19"/>
      <c r="L41" s="19"/>
      <c r="M41" s="98"/>
    </row>
    <row r="42" spans="1:13">
      <c r="A42" s="97"/>
      <c r="B42" s="19"/>
      <c r="C42" s="19"/>
      <c r="D42" s="19"/>
      <c r="E42" s="19"/>
      <c r="F42" s="19"/>
      <c r="G42" s="19"/>
      <c r="H42" s="19"/>
      <c r="I42" s="19"/>
      <c r="J42" s="19"/>
      <c r="K42" s="19"/>
      <c r="L42" s="19"/>
      <c r="M42" s="98"/>
    </row>
    <row r="43" spans="1:13">
      <c r="A43" s="97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98"/>
    </row>
    <row r="44" spans="1:13">
      <c r="A44" s="97"/>
      <c r="B44" s="19"/>
      <c r="C44" s="19"/>
      <c r="D44" s="19"/>
      <c r="E44" s="19"/>
      <c r="F44" s="19"/>
      <c r="G44" s="19"/>
      <c r="H44" s="19"/>
      <c r="I44" s="19"/>
      <c r="J44" s="19"/>
      <c r="K44" s="19"/>
      <c r="L44" s="19"/>
      <c r="M44" s="98"/>
    </row>
    <row r="45" spans="1:13">
      <c r="A45" s="97"/>
      <c r="B45" s="19"/>
      <c r="C45" s="19"/>
      <c r="D45" s="19"/>
      <c r="E45" s="19"/>
      <c r="F45" s="19"/>
      <c r="G45" s="19"/>
      <c r="H45" s="19"/>
      <c r="I45" s="19"/>
      <c r="J45" s="19"/>
      <c r="K45" s="19"/>
      <c r="L45" s="19"/>
      <c r="M45" s="98"/>
    </row>
    <row r="46" spans="1:13">
      <c r="A46" s="97"/>
      <c r="B46" s="19"/>
      <c r="C46" s="19"/>
      <c r="D46" s="19"/>
      <c r="E46" s="19"/>
      <c r="F46" s="19"/>
      <c r="G46" s="19"/>
      <c r="H46" s="19"/>
      <c r="I46" s="19"/>
      <c r="J46" s="19"/>
      <c r="K46" s="19"/>
      <c r="L46" s="19"/>
      <c r="M46" s="98"/>
    </row>
    <row r="47" spans="1:13">
      <c r="A47" s="97"/>
      <c r="B47" s="19"/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98"/>
    </row>
    <row r="48" spans="1:13">
      <c r="A48" s="97"/>
      <c r="B48" s="19"/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98"/>
    </row>
    <row r="49" spans="1:14">
      <c r="A49" s="97"/>
      <c r="B49" s="19"/>
      <c r="C49" s="19"/>
      <c r="D49" s="19"/>
      <c r="E49" s="19"/>
      <c r="F49" s="19"/>
      <c r="G49" s="19"/>
      <c r="H49" s="19"/>
      <c r="I49" s="19"/>
      <c r="J49" s="19"/>
      <c r="K49" s="19"/>
      <c r="L49" s="19"/>
      <c r="M49" s="98"/>
    </row>
    <row r="50" spans="1:14">
      <c r="A50" s="97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98"/>
    </row>
    <row r="51" spans="1:14">
      <c r="A51" s="97"/>
      <c r="B51" s="19"/>
      <c r="C51" s="19"/>
      <c r="D51" s="19"/>
      <c r="E51" s="19"/>
      <c r="F51" s="19"/>
      <c r="G51" s="19"/>
      <c r="H51" s="19"/>
      <c r="I51" s="19"/>
      <c r="J51" s="19"/>
      <c r="K51" s="19"/>
      <c r="L51" s="19"/>
      <c r="M51" s="98"/>
    </row>
    <row r="52" spans="1:14">
      <c r="A52" s="97"/>
      <c r="B52" s="19"/>
      <c r="C52" s="19"/>
      <c r="D52" s="19"/>
      <c r="E52" s="19"/>
      <c r="F52" s="19"/>
      <c r="G52" s="19"/>
      <c r="H52" s="19"/>
      <c r="I52" s="19"/>
      <c r="J52" s="19"/>
      <c r="K52" s="19"/>
      <c r="L52" s="19"/>
      <c r="M52" s="98"/>
    </row>
    <row r="53" spans="1:14">
      <c r="A53" s="97"/>
      <c r="B53" s="19"/>
      <c r="C53" s="19"/>
      <c r="D53" s="19"/>
      <c r="E53" s="19"/>
      <c r="F53" s="19"/>
      <c r="G53" s="19"/>
      <c r="H53" s="19"/>
      <c r="I53" s="19"/>
      <c r="J53" s="19"/>
      <c r="K53" s="19"/>
      <c r="L53" s="19"/>
      <c r="M53" s="98"/>
    </row>
    <row r="54" spans="1:14">
      <c r="A54" s="97"/>
      <c r="B54" s="19"/>
      <c r="C54" s="19"/>
      <c r="D54" s="19"/>
      <c r="E54" s="19"/>
      <c r="F54" s="19"/>
      <c r="G54" s="19"/>
      <c r="H54" s="19"/>
      <c r="I54" s="19"/>
      <c r="J54" s="19"/>
      <c r="K54" s="19"/>
      <c r="L54" s="19"/>
      <c r="M54" s="98"/>
    </row>
    <row r="55" spans="1:14">
      <c r="A55" s="97"/>
      <c r="B55" s="19"/>
      <c r="C55" s="19"/>
      <c r="D55" s="19"/>
      <c r="E55" s="19"/>
      <c r="F55" s="19"/>
      <c r="G55" s="19"/>
      <c r="H55" s="19"/>
      <c r="I55" s="19"/>
      <c r="J55" s="19"/>
      <c r="K55" s="19"/>
      <c r="L55" s="19"/>
      <c r="M55" s="19"/>
      <c r="N55" s="19"/>
    </row>
    <row r="56" spans="1:14">
      <c r="A56" s="97"/>
      <c r="B56" s="19"/>
      <c r="C56" s="19"/>
      <c r="D56" s="19"/>
      <c r="E56" s="19"/>
      <c r="F56" s="19"/>
      <c r="G56" s="19"/>
      <c r="H56" s="19"/>
      <c r="I56" s="19"/>
      <c r="J56" s="19"/>
      <c r="K56" s="19"/>
      <c r="L56" s="19"/>
      <c r="M56" s="19"/>
      <c r="N56" s="19"/>
    </row>
    <row r="57" spans="1:14">
      <c r="A57" s="97"/>
      <c r="B57" s="19"/>
      <c r="C57" s="19"/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</row>
    <row r="58" spans="1:14">
      <c r="A58" s="97"/>
      <c r="B58" s="19"/>
      <c r="C58" s="19"/>
      <c r="D58" s="19"/>
      <c r="E58" s="19"/>
      <c r="F58" s="19"/>
      <c r="G58" s="19"/>
      <c r="H58" s="19"/>
      <c r="I58" s="19"/>
      <c r="J58" s="19"/>
      <c r="K58" s="19"/>
      <c r="L58" s="19"/>
      <c r="M58" s="19"/>
      <c r="N58" s="19"/>
    </row>
    <row r="59" spans="1:14">
      <c r="A59" s="97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</row>
    <row r="60" spans="1:14">
      <c r="A60" s="97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</row>
    <row r="61" spans="1:14" ht="342.75" customHeight="1">
      <c r="A61" s="19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</row>
    <row r="62" spans="1:14">
      <c r="A62" s="19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</row>
    <row r="63" spans="1:14">
      <c r="A63" s="19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</row>
    <row r="64" spans="1:14">
      <c r="A64" s="19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</row>
    <row r="65" spans="1:13">
      <c r="A65" s="19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</row>
    <row r="66" spans="1:13">
      <c r="A66" s="19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</row>
    <row r="67" spans="1:13">
      <c r="A67" s="19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</row>
    <row r="68" spans="1:13">
      <c r="A68" s="19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</row>
    <row r="69" spans="1:13">
      <c r="A69" s="19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</row>
    <row r="70" spans="1:13">
      <c r="A70" s="19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</row>
    <row r="71" spans="1:13">
      <c r="A71" s="19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</row>
    <row r="72" spans="1:13">
      <c r="A72" s="19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</row>
    <row r="73" spans="1:13">
      <c r="A73" s="19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</row>
    <row r="74" spans="1:13">
      <c r="A74" s="19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</row>
    <row r="75" spans="1:13">
      <c r="A75" s="19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</row>
    <row r="76" spans="1:13">
      <c r="A76" s="19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</row>
    <row r="77" spans="1:13">
      <c r="A77" s="19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</row>
    <row r="78" spans="1:13">
      <c r="A78" s="19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</row>
    <row r="79" spans="1:13">
      <c r="A79" s="19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</row>
    <row r="80" spans="1:13">
      <c r="A80" s="19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</row>
    <row r="81" spans="1:13">
      <c r="A81" s="19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</row>
    <row r="82" spans="1:13">
      <c r="A82" s="19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</row>
    <row r="83" spans="1:13">
      <c r="A83" s="19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</row>
    <row r="84" spans="1:13">
      <c r="A84" s="19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</row>
    <row r="85" spans="1:13">
      <c r="A85" s="19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</row>
    <row r="86" spans="1:13">
      <c r="A86" s="19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</row>
    <row r="87" spans="1:13">
      <c r="A87" s="19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</row>
  </sheetData>
  <sheetCalcPr fullCalcOnLoad="1"/>
  <mergeCells count="3">
    <mergeCell ref="C2:K2"/>
    <mergeCell ref="B3:C3"/>
    <mergeCell ref="C1:J1"/>
  </mergeCells>
  <phoneticPr fontId="31" type="noConversion"/>
  <printOptions horizontalCentered="1"/>
  <pageMargins left="0.39370078740157483" right="0.39370078740157483" top="0.39370078740157483" bottom="0.39370078740157483" header="0.39370078740157483" footer="0.39370078740157483"/>
  <pageSetup paperSize="9" scale="73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13</vt:i4>
      </vt:variant>
      <vt:variant>
        <vt:lpstr>已命名的範圍</vt:lpstr>
      </vt:variant>
      <vt:variant>
        <vt:i4>11</vt:i4>
      </vt:variant>
    </vt:vector>
  </HeadingPairs>
  <TitlesOfParts>
    <vt:vector size="24" baseType="lpstr">
      <vt:lpstr>TECHNICAL SHEET GARMENT</vt:lpstr>
      <vt:lpstr>MEN JKT COUNTER SAMPLE</vt:lpstr>
      <vt:lpstr>MEN JKT COUNTER SAMPLE (2)</vt:lpstr>
      <vt:lpstr>COMMENTS</vt:lpstr>
      <vt:lpstr>DETAILS OUTER JKT 1</vt:lpstr>
      <vt:lpstr>DETAILS LINING JKT 1</vt:lpstr>
      <vt:lpstr>zip in details</vt:lpstr>
      <vt:lpstr>COLORS DETAILS</vt:lpstr>
      <vt:lpstr>COLOR COMBINATION</vt:lpstr>
      <vt:lpstr>MARKING</vt:lpstr>
      <vt:lpstr>MEN JKT SIZE SPEC </vt:lpstr>
      <vt:lpstr>JACKET SKETCH MEASUREMENTS</vt:lpstr>
      <vt:lpstr>HANG TAGS</vt:lpstr>
      <vt:lpstr>'COLOR COMBINATION'!Print_Area</vt:lpstr>
      <vt:lpstr>COMMENTS!Print_Area</vt:lpstr>
      <vt:lpstr>'DETAILS LINING JKT 1'!Print_Area</vt:lpstr>
      <vt:lpstr>'HANG TAGS'!Print_Area</vt:lpstr>
      <vt:lpstr>'JACKET SKETCH MEASUREMENTS'!Print_Area</vt:lpstr>
      <vt:lpstr>MARKING!Print_Area</vt:lpstr>
      <vt:lpstr>'MEN JKT COUNTER SAMPLE'!Print_Area</vt:lpstr>
      <vt:lpstr>'MEN JKT COUNTER SAMPLE (2)'!Print_Area</vt:lpstr>
      <vt:lpstr>'MEN JKT SIZE SPEC '!Print_Area</vt:lpstr>
      <vt:lpstr>'TECHNICAL SHEET GARMENT'!Print_Area</vt:lpstr>
      <vt:lpstr>'zip in details'!Print_Area</vt:lpstr>
    </vt:vector>
  </TitlesOfParts>
  <Company>lafuma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AVALDEZ</dc:creator>
  <cp:lastModifiedBy>Steve Hsu</cp:lastModifiedBy>
  <cp:lastPrinted>2017-12-18T11:29:51Z</cp:lastPrinted>
  <dcterms:created xsi:type="dcterms:W3CDTF">2011-09-29T10:06:07Z</dcterms:created>
  <dcterms:modified xsi:type="dcterms:W3CDTF">2020-01-03T12:23:39Z</dcterms:modified>
</cp:coreProperties>
</file>