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0" yWindow="-180" windowWidth="12795" windowHeight="8670" tabRatio="960" firstSheet="1" activeTab="9"/>
  </bookViews>
  <sheets>
    <sheet name="TECHNICAL SHEET GARMENT" sheetId="1" r:id="rId1"/>
    <sheet name="MEN JKT COUNTER SAMPLE" sheetId="10" r:id="rId2"/>
    <sheet name="DETAILS JKT" sheetId="39" r:id="rId3"/>
    <sheet name="INSIDE DETAILS" sheetId="38" r:id="rId4"/>
    <sheet name="COLOR SKETCH" sheetId="4" r:id="rId5"/>
    <sheet name="COLOR COMBINATION" sheetId="8" r:id="rId6"/>
    <sheet name="MARKING" sheetId="9" r:id="rId7"/>
    <sheet name="MEN JKT SIZE SPEC " sheetId="27" r:id="rId8"/>
    <sheet name="JACKET SKETCH MEASUREMENTS" sheetId="12" r:id="rId9"/>
    <sheet name="HANG TAGS" sheetId="37" r:id="rId10"/>
  </sheets>
  <externalReferences>
    <externalReference r:id="rId11"/>
  </externalReferences>
  <definedNames>
    <definedName name="_xlnm.Print_Area" localSheetId="5">'COLOR COMBINATION'!$A$1:$Q$32</definedName>
    <definedName name="_xlnm.Print_Area" localSheetId="4">'COLOR SKETCH'!$A$1:$L$40</definedName>
    <definedName name="_xlnm.Print_Area" localSheetId="2">'DETAILS JKT'!$A$1:$L$40</definedName>
    <definedName name="_xlnm.Print_Area" localSheetId="9">'HANG TAGS'!$A$1:$M$47</definedName>
    <definedName name="_xlnm.Print_Area" localSheetId="3">'INSIDE DETAILS'!$A$1:$L$42</definedName>
    <definedName name="_xlnm.Print_Area" localSheetId="8">'JACKET SKETCH MEASUREMENTS'!$A$1:$M$49</definedName>
    <definedName name="_xlnm.Print_Area" localSheetId="1">'MEN JKT COUNTER SAMPLE'!$A$1:$Q$73</definedName>
    <definedName name="_xlnm.Print_Area" localSheetId="7">'MEN JKT SIZE SPEC '!$A$1:$P$34</definedName>
  </definedNames>
  <calcPr calcId="144525"/>
</workbook>
</file>

<file path=xl/calcChain.xml><?xml version="1.0" encoding="utf-8"?>
<calcChain xmlns="http://schemas.openxmlformats.org/spreadsheetml/2006/main">
  <c r="O33" i="10" l="1"/>
  <c r="O30" i="10"/>
  <c r="O29" i="10"/>
  <c r="O26" i="10"/>
  <c r="O23" i="10"/>
  <c r="O22" i="10"/>
  <c r="O19" i="10"/>
  <c r="O17" i="10"/>
  <c r="O16" i="10"/>
  <c r="O13" i="10"/>
  <c r="O12" i="10"/>
  <c r="O11" i="10"/>
  <c r="O9" i="10"/>
  <c r="O3" i="8"/>
  <c r="O4" i="8"/>
  <c r="O2" i="10"/>
  <c r="C3" i="8"/>
  <c r="M2" i="37"/>
  <c r="M2" i="12"/>
  <c r="O2" i="27"/>
  <c r="M2" i="8"/>
  <c r="H11" i="8"/>
  <c r="I11" i="8"/>
  <c r="O33" i="27"/>
  <c r="N33" i="27"/>
  <c r="M33" i="27"/>
  <c r="L33" i="27"/>
  <c r="J33" i="27"/>
  <c r="I33" i="27"/>
  <c r="H33" i="27"/>
  <c r="O32" i="27"/>
  <c r="N32" i="27"/>
  <c r="M32" i="27"/>
  <c r="L32" i="27"/>
  <c r="J32" i="27"/>
  <c r="I32" i="27"/>
  <c r="H32" i="27"/>
  <c r="L30" i="27"/>
  <c r="M30" i="27"/>
  <c r="N30" i="27"/>
  <c r="O30" i="27"/>
  <c r="J30" i="27"/>
  <c r="I30" i="27"/>
  <c r="H30" i="27"/>
  <c r="L29" i="27"/>
  <c r="M29" i="27"/>
  <c r="N29" i="27"/>
  <c r="O29" i="27"/>
  <c r="J29" i="27"/>
  <c r="I29" i="27"/>
  <c r="H29" i="27"/>
  <c r="O28" i="27"/>
  <c r="N28" i="27"/>
  <c r="M28" i="27"/>
  <c r="L28" i="27"/>
  <c r="J28" i="27"/>
  <c r="I28" i="27"/>
  <c r="H28" i="27"/>
  <c r="O27" i="27"/>
  <c r="N27" i="27"/>
  <c r="M27" i="27"/>
  <c r="L27" i="27"/>
  <c r="J27" i="27"/>
  <c r="I27" i="27"/>
  <c r="H27" i="27"/>
  <c r="O26" i="27"/>
  <c r="N26" i="27"/>
  <c r="M26" i="27"/>
  <c r="L26" i="27"/>
  <c r="J26" i="27"/>
  <c r="I26" i="27"/>
  <c r="H26" i="27"/>
  <c r="O25" i="27"/>
  <c r="N25" i="27"/>
  <c r="M25" i="27"/>
  <c r="L25" i="27"/>
  <c r="J25" i="27"/>
  <c r="I25" i="27"/>
  <c r="H25" i="27"/>
  <c r="O23" i="27"/>
  <c r="N23" i="27"/>
  <c r="M23" i="27"/>
  <c r="L23" i="27"/>
  <c r="J23" i="27"/>
  <c r="I23" i="27"/>
  <c r="H23" i="27"/>
  <c r="O22" i="27"/>
  <c r="N22" i="27"/>
  <c r="M22" i="27"/>
  <c r="L22" i="27"/>
  <c r="J22" i="27"/>
  <c r="I22" i="27"/>
  <c r="H22" i="27"/>
  <c r="O21" i="27"/>
  <c r="N21" i="27"/>
  <c r="M21" i="27"/>
  <c r="L21" i="27"/>
  <c r="J21" i="27"/>
  <c r="I21" i="27"/>
  <c r="H21" i="27"/>
  <c r="O19" i="27"/>
  <c r="N19" i="27"/>
  <c r="M19" i="27"/>
  <c r="L19" i="27"/>
  <c r="J19" i="27"/>
  <c r="I19" i="27"/>
  <c r="H19" i="27"/>
  <c r="O18" i="27"/>
  <c r="N18" i="27"/>
  <c r="M18" i="27"/>
  <c r="L18" i="27"/>
  <c r="J18" i="27"/>
  <c r="I18" i="27"/>
  <c r="H18" i="27"/>
  <c r="O17" i="27"/>
  <c r="N17" i="27"/>
  <c r="M17" i="27"/>
  <c r="L17" i="27"/>
  <c r="J17" i="27"/>
  <c r="I17" i="27"/>
  <c r="H17" i="27"/>
  <c r="O16" i="27"/>
  <c r="N16" i="27"/>
  <c r="M16" i="27"/>
  <c r="L16" i="27"/>
  <c r="J16" i="27"/>
  <c r="I16" i="27"/>
  <c r="H16" i="27"/>
  <c r="O15" i="27"/>
  <c r="N15" i="27"/>
  <c r="M15" i="27"/>
  <c r="L15" i="27"/>
  <c r="J15" i="27"/>
  <c r="I15" i="27"/>
  <c r="H15" i="27"/>
  <c r="O14" i="27"/>
  <c r="N14" i="27"/>
  <c r="M14" i="27"/>
  <c r="L14" i="27"/>
  <c r="J14" i="27"/>
  <c r="I14" i="27"/>
  <c r="H14" i="27"/>
  <c r="O13" i="27"/>
  <c r="N13" i="27"/>
  <c r="M13" i="27"/>
  <c r="L13" i="27"/>
  <c r="J13" i="27"/>
  <c r="I13" i="27"/>
  <c r="H13" i="27"/>
  <c r="O12" i="27"/>
  <c r="N12" i="27"/>
  <c r="M12" i="27"/>
  <c r="L12" i="27"/>
  <c r="J12" i="27"/>
  <c r="I12" i="27"/>
  <c r="H12" i="27"/>
  <c r="O11" i="27"/>
  <c r="N11" i="27"/>
  <c r="M11" i="27"/>
  <c r="L11" i="27"/>
  <c r="J11" i="27"/>
  <c r="I11" i="27"/>
  <c r="H11" i="27"/>
  <c r="O10" i="27"/>
  <c r="N10" i="27"/>
  <c r="M10" i="27"/>
  <c r="L10" i="27"/>
  <c r="J10" i="27"/>
  <c r="I10" i="27"/>
  <c r="H10" i="27"/>
  <c r="O9" i="27"/>
  <c r="N9" i="27"/>
  <c r="M9" i="27"/>
  <c r="L9" i="27"/>
  <c r="J9" i="27"/>
  <c r="I9" i="27"/>
  <c r="H9" i="27"/>
  <c r="B4" i="1"/>
  <c r="C4" i="10"/>
  <c r="N1" i="10"/>
  <c r="B2" i="10"/>
  <c r="E2" i="10"/>
  <c r="D3" i="10"/>
  <c r="P3" i="10"/>
  <c r="N4" i="10"/>
  <c r="P4" i="10"/>
  <c r="L4" i="8"/>
  <c r="M1" i="8"/>
  <c r="B4" i="37"/>
  <c r="B4" i="12"/>
  <c r="O4" i="27"/>
  <c r="K4" i="39"/>
  <c r="I4" i="39"/>
  <c r="K3" i="39"/>
  <c r="I3" i="39"/>
  <c r="C3" i="39"/>
  <c r="J2" i="39"/>
  <c r="D2" i="39"/>
  <c r="A2" i="39"/>
  <c r="I1" i="39"/>
  <c r="K4" i="38"/>
  <c r="I4" i="38"/>
  <c r="K3" i="38"/>
  <c r="I3" i="38"/>
  <c r="C3" i="38"/>
  <c r="J2" i="38"/>
  <c r="D2" i="38"/>
  <c r="A2" i="38"/>
  <c r="I1" i="38"/>
  <c r="M4" i="37"/>
  <c r="K4" i="37"/>
  <c r="M3" i="37"/>
  <c r="K3" i="37"/>
  <c r="C3" i="37"/>
  <c r="C2" i="37"/>
  <c r="A2" i="37"/>
  <c r="K1" i="37"/>
  <c r="K4" i="12"/>
  <c r="K3" i="12"/>
  <c r="M4" i="12"/>
  <c r="M3" i="12"/>
  <c r="O3" i="27"/>
  <c r="K1" i="12"/>
  <c r="A2" i="12"/>
  <c r="C2" i="12"/>
  <c r="C3" i="12"/>
  <c r="L1" i="27"/>
  <c r="B2" i="27"/>
  <c r="D2" i="27"/>
  <c r="D3" i="27"/>
  <c r="J1" i="9"/>
  <c r="A2" i="9"/>
  <c r="D2" i="9"/>
  <c r="K2" i="9"/>
  <c r="C3" i="9"/>
  <c r="L3" i="9"/>
  <c r="J4" i="9"/>
  <c r="L4" i="9"/>
  <c r="I1" i="4"/>
  <c r="A2" i="4"/>
  <c r="D2" i="4"/>
  <c r="J2" i="4"/>
  <c r="C3" i="4"/>
  <c r="I3" i="4"/>
  <c r="K3" i="4"/>
  <c r="I4" i="4"/>
  <c r="K4" i="4"/>
  <c r="B4" i="39"/>
  <c r="B4" i="38"/>
  <c r="B4" i="4"/>
  <c r="C4" i="27"/>
  <c r="B4" i="9"/>
</calcChain>
</file>

<file path=xl/sharedStrings.xml><?xml version="1.0" encoding="utf-8"?>
<sst xmlns="http://schemas.openxmlformats.org/spreadsheetml/2006/main" count="429" uniqueCount="235">
  <si>
    <t>TECHNICAL SHEET GARMENT</t>
  </si>
  <si>
    <t>FABRIC / SUPPLIER:</t>
  </si>
  <si>
    <t>DATE</t>
  </si>
  <si>
    <t>INDEX</t>
  </si>
  <si>
    <t>COLOR SKETCH</t>
  </si>
  <si>
    <t>COLOR COMBINATION</t>
  </si>
  <si>
    <t>DESCRIPTION</t>
  </si>
  <si>
    <t>POSITION</t>
  </si>
  <si>
    <t>QTY</t>
  </si>
  <si>
    <t>XS</t>
  </si>
  <si>
    <t>S</t>
  </si>
  <si>
    <t>M</t>
  </si>
  <si>
    <t>L</t>
  </si>
  <si>
    <t>XL</t>
  </si>
  <si>
    <t>DESIGNATION</t>
  </si>
  <si>
    <t>DEVELOPPER</t>
  </si>
  <si>
    <t>MARKING</t>
  </si>
  <si>
    <t>COUNTER SAMPLE</t>
  </si>
  <si>
    <t>MEASUREMENTS TAKEN ON FINISH PRODUCT</t>
  </si>
  <si>
    <t>ALLOWANCES</t>
  </si>
  <si>
    <t>1/2 CHEST ROUND</t>
  </si>
  <si>
    <t xml:space="preserve"> +/- 1 cm</t>
  </si>
  <si>
    <t xml:space="preserve"> +/- 0,5 cm</t>
  </si>
  <si>
    <t>CENTER BACK LENGTH</t>
  </si>
  <si>
    <t>XXL</t>
  </si>
  <si>
    <t>FRONT JACKET MEASUREMENTS (IN CM)</t>
  </si>
  <si>
    <t>BACK JACKET MEASUREMENTS (IN CM)</t>
  </si>
  <si>
    <t>COLLAR MEASUREMENTS (IN CM)</t>
  </si>
  <si>
    <t>HOW TO TAKE MEASUREMENTS</t>
  </si>
  <si>
    <t xml:space="preserve">MEN JACKET SIZE SPEC </t>
  </si>
  <si>
    <t>B</t>
  </si>
  <si>
    <t>C</t>
  </si>
  <si>
    <t>D</t>
  </si>
  <si>
    <t>LA</t>
  </si>
  <si>
    <t>LB</t>
  </si>
  <si>
    <t>N</t>
  </si>
  <si>
    <t>R</t>
  </si>
  <si>
    <t>UB1</t>
  </si>
  <si>
    <t>UB2</t>
  </si>
  <si>
    <t>UC1</t>
  </si>
  <si>
    <t xml:space="preserve"> HANG TAG</t>
  </si>
  <si>
    <t xml:space="preserve"> </t>
  </si>
  <si>
    <t>XXXL</t>
  </si>
  <si>
    <t>DETAILS JKT</t>
  </si>
  <si>
    <t>LOCAL</t>
  </si>
  <si>
    <t xml:space="preserve">Neckline / centered </t>
  </si>
  <si>
    <t xml:space="preserve">ORANGE </t>
  </si>
  <si>
    <t>HANGTAG LAFUMA CORPORATE</t>
  </si>
  <si>
    <t>LC011-E</t>
  </si>
  <si>
    <t>Care Label &amp; P.O. Label</t>
  </si>
  <si>
    <t>GENCODE STICKER</t>
  </si>
  <si>
    <t>POLYBAG</t>
  </si>
  <si>
    <t xml:space="preserve">left side seam </t>
  </si>
  <si>
    <t xml:space="preserve">WHITE satin </t>
  </si>
  <si>
    <t xml:space="preserve">HOW TO ATTACH HANG TAGS </t>
  </si>
  <si>
    <t>JA</t>
  </si>
  <si>
    <t>STANDART</t>
  </si>
  <si>
    <t>KD</t>
  </si>
  <si>
    <t>NECKLINE LENGHT</t>
  </si>
  <si>
    <t>TOTAL LENGHT FROM HPS</t>
  </si>
  <si>
    <t xml:space="preserve"> +/- 0.5 cm</t>
  </si>
  <si>
    <t>TOTAL SLEEVE LENGHT</t>
  </si>
  <si>
    <t>TRIPLE STAR</t>
  </si>
  <si>
    <t xml:space="preserve">FABRIC </t>
  </si>
  <si>
    <r>
      <rPr>
        <b/>
        <sz val="11"/>
        <color indexed="8"/>
        <rFont val="Calibri"/>
        <family val="2"/>
      </rPr>
      <t>S</t>
    </r>
    <r>
      <rPr>
        <b/>
        <sz val="11"/>
        <color indexed="8"/>
        <rFont val="Calibri"/>
        <family val="2"/>
      </rPr>
      <t>UPPLIER</t>
    </r>
  </si>
  <si>
    <t>DRYTEX</t>
  </si>
  <si>
    <t xml:space="preserve">FULL GARMENT </t>
  </si>
  <si>
    <t>POCKET BAG</t>
  </si>
  <si>
    <r>
      <t>NON WOVEN</t>
    </r>
    <r>
      <rPr>
        <b/>
        <sz val="12"/>
        <color indexed="8"/>
        <rFont val="Calibri"/>
        <family val="2"/>
      </rPr>
      <t xml:space="preserve">
</t>
    </r>
  </si>
  <si>
    <t>TRIMMING AND ACCESSORIES</t>
  </si>
  <si>
    <t>REF</t>
  </si>
  <si>
    <t>SUPPLIER</t>
  </si>
  <si>
    <t>1x Front zip</t>
  </si>
  <si>
    <t>2x Hands pockets</t>
  </si>
  <si>
    <t>Right top front</t>
  </si>
  <si>
    <t>Embroidery LEAF 20mm</t>
  </si>
  <si>
    <t>Left top sleeve</t>
  </si>
  <si>
    <t>LABELS</t>
  </si>
  <si>
    <t>WOVEN LABEL WINDACTIVE</t>
  </si>
  <si>
    <t>LW051-E</t>
  </si>
  <si>
    <t>SML</t>
  </si>
  <si>
    <t>Left side pocket</t>
  </si>
  <si>
    <t xml:space="preserve">HANGTAG LAFUMA WINDACTIVE </t>
  </si>
  <si>
    <t>EMBROIDERIES BACKSIDE</t>
  </si>
  <si>
    <t>MEASUREMENTS IN CM</t>
  </si>
  <si>
    <t>UC3</t>
  </si>
  <si>
    <t>Z1</t>
  </si>
  <si>
    <t>Z2</t>
  </si>
  <si>
    <t xml:space="preserve">WOVEN LABEL WINDACTIVE </t>
  </si>
  <si>
    <t>1/2 UPPER ARM WIDTH</t>
  </si>
  <si>
    <r>
      <t xml:space="preserve">1/2 ELBOW WIDTH </t>
    </r>
    <r>
      <rPr>
        <sz val="12"/>
        <color indexed="10"/>
        <rFont val="Calibri"/>
        <family val="2"/>
      </rPr>
      <t>AT 30CM FROM BOTTOM</t>
    </r>
  </si>
  <si>
    <t>UA1</t>
  </si>
  <si>
    <t>NECK WIDTH</t>
  </si>
  <si>
    <t>UA2</t>
  </si>
  <si>
    <t>FRONT NECK DEPTH</t>
  </si>
  <si>
    <t>COLLAR HEIGHT AT MIDDLE FRONT</t>
  </si>
  <si>
    <t>OTHER MEASUREMENTS (IN CM)</t>
  </si>
  <si>
    <t>MIDDLE FRONT ZIPPER LENGHT</t>
  </si>
  <si>
    <t>SILICA GEL DMF U FREE
5gr</t>
  </si>
  <si>
    <t xml:space="preserve">SUPPLIER : </t>
  </si>
  <si>
    <t>DATE:</t>
  </si>
  <si>
    <t>BLACK</t>
  </si>
  <si>
    <t>STANDARD</t>
  </si>
  <si>
    <t>STANDARD
BLACK</t>
  </si>
  <si>
    <t xml:space="preserve">STANDARD </t>
  </si>
  <si>
    <t>TRACK SOFTSHELL JKT</t>
  </si>
  <si>
    <t>FW18/19</t>
  </si>
  <si>
    <t>LFV 11424</t>
  </si>
  <si>
    <t>EMBROIDERY LAFUMA 72x13mm</t>
  </si>
  <si>
    <t>XXS</t>
  </si>
  <si>
    <r>
      <t xml:space="preserve">FRONT BREADTH </t>
    </r>
    <r>
      <rPr>
        <sz val="12"/>
        <color indexed="10"/>
        <rFont val="Calibri"/>
        <family val="2"/>
      </rPr>
      <t>AT 15CM FROM HPS</t>
    </r>
  </si>
  <si>
    <r>
      <t xml:space="preserve">1/2 WAIST ROUND </t>
    </r>
    <r>
      <rPr>
        <sz val="12"/>
        <color indexed="10"/>
        <rFont val="Calibri"/>
        <family val="2"/>
      </rPr>
      <t>AT 44CM FROM HPS</t>
    </r>
  </si>
  <si>
    <r>
      <t xml:space="preserve">ARMHOLE HEIGHT - </t>
    </r>
    <r>
      <rPr>
        <sz val="12"/>
        <color indexed="10"/>
        <rFont val="Calibri"/>
        <family val="2"/>
      </rPr>
      <t>FOLLOWING ARMHOLE ROUND</t>
    </r>
  </si>
  <si>
    <r>
      <t xml:space="preserve">BACK BREADTH </t>
    </r>
    <r>
      <rPr>
        <sz val="12"/>
        <color indexed="10"/>
        <rFont val="Calibri"/>
        <family val="2"/>
      </rPr>
      <t>AT 15CM FROM HPS</t>
    </r>
  </si>
  <si>
    <t>COLLAR LENGHT AT THE TOP EDGE</t>
  </si>
  <si>
    <t>COLLAR HEIGHT AT MIDDLE BACK</t>
  </si>
  <si>
    <t>FRONT POCKET LENGHT</t>
  </si>
  <si>
    <t>INSIDE DETAILS</t>
  </si>
  <si>
    <t>IA</t>
  </si>
  <si>
    <r>
      <t xml:space="preserve">1/2 BOTTOM ROUND </t>
    </r>
    <r>
      <rPr>
        <sz val="12"/>
        <color indexed="10"/>
        <rFont val="Calibri"/>
        <family val="2"/>
      </rPr>
      <t>RELAXED</t>
    </r>
  </si>
  <si>
    <r>
      <t xml:space="preserve">Measures to follow for making 1st c/s </t>
    </r>
    <r>
      <rPr>
        <b/>
        <sz val="10"/>
        <rFont val="Calibri"/>
        <family val="2"/>
      </rPr>
      <t xml:space="preserve">SIZE </t>
    </r>
    <r>
      <rPr>
        <b/>
        <sz val="10"/>
        <color indexed="10"/>
        <rFont val="Calibri"/>
        <family val="2"/>
      </rPr>
      <t>M</t>
    </r>
  </si>
  <si>
    <r>
      <t xml:space="preserve">LEFT TOP SLEEVE 
</t>
    </r>
    <r>
      <rPr>
        <sz val="12"/>
        <color indexed="10"/>
        <rFont val="Calibri"/>
        <family val="2"/>
      </rPr>
      <t xml:space="preserve">8 cm </t>
    </r>
    <r>
      <rPr>
        <sz val="12"/>
        <color indexed="8"/>
        <rFont val="Calibri"/>
        <family val="2"/>
      </rPr>
      <t xml:space="preserve">from top sleeve </t>
    </r>
  </si>
  <si>
    <t>MAIN LABEL medium size</t>
  </si>
  <si>
    <t>LW034-E</t>
  </si>
  <si>
    <t>KA</t>
  </si>
  <si>
    <t>LFV 11445</t>
  </si>
  <si>
    <t>Marjorie</t>
  </si>
  <si>
    <t>PRIMA CHANNEL</t>
  </si>
  <si>
    <t>EMBROIDERY  LAFUMA 72 mm</t>
  </si>
  <si>
    <t>EMBROIDERY LAFUMA FEUILLE 20 mm</t>
  </si>
  <si>
    <r>
      <t xml:space="preserve">Left side seam
</t>
    </r>
    <r>
      <rPr>
        <sz val="12"/>
        <color indexed="10"/>
        <rFont val="Calibri"/>
        <family val="2"/>
      </rPr>
      <t>7cm</t>
    </r>
    <r>
      <rPr>
        <sz val="12"/>
        <color indexed="8"/>
        <rFont val="Calibri"/>
        <family val="2"/>
      </rPr>
      <t xml:space="preserve"> from bottom finishing edge</t>
    </r>
  </si>
  <si>
    <t>SHZ</t>
  </si>
  <si>
    <t xml:space="preserve"> VSO-V-86-DALH</t>
  </si>
  <si>
    <t>DRAGON TIMES</t>
  </si>
  <si>
    <t>#8 Matellic Plastic Zipper, Open End, Right Insert, Autolock Slider with DALH puller in enamel</t>
  </si>
  <si>
    <t>COTTON HERRINGBONE TWILL TAPE 12mm</t>
  </si>
  <si>
    <t>1x Neckline finishing</t>
  </si>
  <si>
    <t>SHOULDER LENGHT</t>
  </si>
  <si>
    <t>LC</t>
  </si>
  <si>
    <r>
      <t>1/2 CUFF WIDTH</t>
    </r>
    <r>
      <rPr>
        <sz val="12"/>
        <color indexed="10"/>
        <rFont val="Calibri"/>
        <family val="2"/>
      </rPr>
      <t xml:space="preserve"> RELAXED</t>
    </r>
  </si>
  <si>
    <t>S1</t>
  </si>
  <si>
    <t>BACK YOKE HEIGHT</t>
  </si>
  <si>
    <r>
      <t xml:space="preserve">SIZE WOVEN LABEL MMG 
</t>
    </r>
    <r>
      <rPr>
        <b/>
        <sz val="14"/>
        <color indexed="10"/>
        <rFont val="Calibri"/>
        <family val="2"/>
      </rPr>
      <t>MEN ALPHA/TOP</t>
    </r>
  </si>
  <si>
    <t>LWS18-01</t>
  </si>
  <si>
    <t>JASPER SOFTSHELL</t>
  </si>
  <si>
    <t>1st sample measures the 12/06/2017</t>
  </si>
  <si>
    <t>BRUSHED TRICOT</t>
  </si>
  <si>
    <t>ASLPHALTE
7523</t>
  </si>
  <si>
    <t>ASPHALTE</t>
  </si>
  <si>
    <t>ECLIPSE BLUE
8598</t>
  </si>
  <si>
    <t>SAPHIR</t>
  </si>
  <si>
    <t>measures to follow for making 2nd sample</t>
  </si>
  <si>
    <t>Comments on 1st sample the 19/06/2017</t>
  </si>
  <si>
    <t>Move 1,5cm down front yoke</t>
  </si>
  <si>
    <t>Remove shoulder seam</t>
  </si>
  <si>
    <t>* Reduce front breadth by 3cm</t>
  </si>
  <si>
    <t>* Reduce back breadth by 1,5cm</t>
  </si>
  <si>
    <t>* Reduce shoulder lenght by 1cm</t>
  </si>
  <si>
    <t>* Reduce 1/2 upper arm width by 1cm</t>
  </si>
  <si>
    <t>* Reduce 1/2 elbow width by 1cm</t>
  </si>
  <si>
    <t>Use brushed tricot for pocket bag i/o shell 1 and brushed mesh</t>
  </si>
  <si>
    <t>Please make 2nd sample</t>
  </si>
  <si>
    <t>HANG TAG LOW IMPACT</t>
  </si>
  <si>
    <t>HT394299-E</t>
  </si>
  <si>
    <r>
      <t xml:space="preserve">HANG TAG PFC </t>
    </r>
    <r>
      <rPr>
        <b/>
        <sz val="12"/>
        <rFont val="Calibri"/>
        <family val="2"/>
      </rPr>
      <t>FREE</t>
    </r>
  </si>
  <si>
    <t>HT394145-E</t>
  </si>
  <si>
    <t xml:space="preserve">INSERTED INSIDE CORPORATE HANGTAG
</t>
  </si>
  <si>
    <t>BLACK
TAPE : 580
TEETH : DARK NICKEL</t>
  </si>
  <si>
    <t>ECLIPSE BLUE
TAPE : 960
TEETH : DARK NICKEL</t>
  </si>
  <si>
    <t>cord puller</t>
  </si>
  <si>
    <t>ZP072-E</t>
  </si>
  <si>
    <t>LOCAL / MING SHYANG</t>
  </si>
  <si>
    <t>ECLIPSE BLUE
30055</t>
  </si>
  <si>
    <t>Order fabric DT-989 for SMS, it will be DT-1598 for BULK</t>
  </si>
  <si>
    <t>Change zipper pocket for reversed #5 i/o metaluxe</t>
  </si>
  <si>
    <r>
      <rPr>
        <b/>
        <sz val="12"/>
        <color indexed="10"/>
        <rFont val="Calibri"/>
        <family val="2"/>
      </rPr>
      <t>Zipper reversed # 5</t>
    </r>
    <r>
      <rPr>
        <b/>
        <sz val="12"/>
        <rFont val="Calibri"/>
        <family val="2"/>
      </rPr>
      <t xml:space="preserve">
1 WAY -  non separable - non lock</t>
    </r>
  </si>
  <si>
    <t>MAX zipper</t>
  </si>
  <si>
    <t>BLACK
580</t>
  </si>
  <si>
    <t>ECLIPSE BLUE
960</t>
  </si>
  <si>
    <t>COTTON TOUCH</t>
  </si>
  <si>
    <t>BOTTOM, SLEEVE, COLLAR FACING</t>
  </si>
  <si>
    <t>DARK GREY</t>
  </si>
  <si>
    <t>Remove bottom adjustement (elastic string, stopper, eyelet)</t>
  </si>
  <si>
    <t>Comments on 2nd sample in Taipei the 15/07/2017</t>
  </si>
  <si>
    <t>2nd sample measures the 25/07/2017</t>
  </si>
  <si>
    <t>Comments on 2nd sample in Annecy the 25/07/2017</t>
  </si>
  <si>
    <t>Measures to follow for making SMS</t>
  </si>
  <si>
    <t>Reduce front breadth at 22cm from HPS -0,75cm</t>
  </si>
  <si>
    <t>Stitching toward top is OK on top yoke</t>
  </si>
  <si>
    <t>Follow comments for making SMS</t>
  </si>
  <si>
    <t xml:space="preserve">DT-1598 / DRYTEX </t>
  </si>
  <si>
    <r>
      <t xml:space="preserve">RIGHT TOP FRONT 
* VERTICAL POSITION : </t>
    </r>
    <r>
      <rPr>
        <sz val="12"/>
        <color indexed="10"/>
        <rFont val="Calibri"/>
        <family val="2"/>
      </rPr>
      <t>8 cm from neckline</t>
    </r>
    <r>
      <rPr>
        <sz val="12"/>
        <color indexed="8"/>
        <rFont val="Calibri"/>
        <family val="2"/>
      </rPr>
      <t xml:space="preserve">
* ALONG FRONT: </t>
    </r>
    <r>
      <rPr>
        <sz val="12"/>
        <color indexed="10"/>
        <rFont val="Calibri"/>
        <family val="2"/>
      </rPr>
      <t>1 ,5 cm</t>
    </r>
    <r>
      <rPr>
        <sz val="12"/>
        <color indexed="8"/>
        <rFont val="Calibri"/>
        <family val="2"/>
      </rPr>
      <t xml:space="preserve"> from center zipper</t>
    </r>
  </si>
  <si>
    <t>Comments on SMS the 21/12/2017</t>
  </si>
  <si>
    <t>SMS ASPHALTE measures the 21//12/2017</t>
  </si>
  <si>
    <t>Measures to follow for BULK</t>
  </si>
  <si>
    <t>MEASURES</t>
  </si>
  <si>
    <t>Increase sleeve by 1cm to have 66cm i/o 65cm</t>
  </si>
  <si>
    <t>OK BULK following comments, please send size set to France ( size S and size XL)</t>
  </si>
  <si>
    <t>Increase front neck depth by 1cm to have 9cm i/o 8cm</t>
  </si>
  <si>
    <t>SMALL 
HT-394082-E</t>
  </si>
  <si>
    <t>V1BULK</t>
  </si>
  <si>
    <t>SHELL 1 -
 DT-1598</t>
  </si>
  <si>
    <t>HANG TAG</t>
  </si>
  <si>
    <t>Hang tag corporate &amp; windactive must be small # HT-394082-E &amp; HT-396073-E</t>
  </si>
  <si>
    <t xml:space="preserve">
SMALL
HT-396073-E</t>
    <phoneticPr fontId="35" type="noConversion"/>
  </si>
  <si>
    <t>吊牌改為用#HT-394082-E (i/o #HT-394081-E)</t>
    <phoneticPr fontId="36" type="noConversion"/>
  </si>
  <si>
    <t>需提供尺寸套SIZE：S &amp; XL至法國</t>
    <phoneticPr fontId="36" type="noConversion"/>
  </si>
  <si>
    <t>依照以上修正後可作大貨</t>
    <phoneticPr fontId="36" type="noConversion"/>
  </si>
  <si>
    <t>袖長增加1CM, 改為66CM</t>
    <phoneticPr fontId="36" type="noConversion"/>
  </si>
  <si>
    <t>前領深增加1CM, 改為9CM</t>
    <phoneticPr fontId="36" type="noConversion"/>
  </si>
  <si>
    <t>吊牌改為用#HT-396073-E (i/o #HT-394137-E)</t>
    <phoneticPr fontId="36" type="noConversion"/>
  </si>
  <si>
    <t>上胸寬(領肩點下15cm)</t>
  </si>
  <si>
    <t>1/2胸圍(腋點量)</t>
  </si>
  <si>
    <t>1/2腰圍(領肩點下44cm)</t>
  </si>
  <si>
    <t>1/2下襬(平量)</t>
  </si>
  <si>
    <t>前身長(領肩點量)</t>
  </si>
  <si>
    <t>單肩寬</t>
  </si>
  <si>
    <t>袖襱高</t>
  </si>
  <si>
    <t>1/2袖寬(腋點垂直量)</t>
  </si>
  <si>
    <t>1/2肘寬(袖口上30cm)</t>
  </si>
  <si>
    <t>1/2袖口寬(平量)</t>
  </si>
  <si>
    <t>袖長(肩點量)</t>
  </si>
  <si>
    <t>上背寬(領肩點下15cm)</t>
  </si>
  <si>
    <t>後身長(後中領圍至下襬)</t>
  </si>
  <si>
    <t>後背剪接高</t>
  </si>
  <si>
    <t>領寬</t>
  </si>
  <si>
    <t>前領深</t>
  </si>
  <si>
    <t>下領圍</t>
  </si>
  <si>
    <t>上領圍</t>
  </si>
  <si>
    <t>後領高</t>
  </si>
  <si>
    <t>前領高</t>
  </si>
  <si>
    <t>門襟拉鍊長</t>
  </si>
  <si>
    <t>側袋開口長</t>
  </si>
  <si>
    <t>銷售樣</t>
    <phoneticPr fontId="35" type="noConversion"/>
  </si>
  <si>
    <t>大貨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</si>
</sst>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9" formatCode="#,##0.00\ &quot;€&quot;;[Red]\-#,##0.00\ &quot;€&quot;"/>
    <numFmt numFmtId="190" formatCode="#,##0&quot; cm&quot;"/>
    <numFmt numFmtId="191" formatCode="#,##0&quot;cm&quot;"/>
  </numFmts>
  <fonts count="86">
    <font>
      <sz val="9"/>
      <color theme="1"/>
      <name val="新細明體"/>
      <family val="1"/>
      <charset val="136"/>
      <scheme val="minor"/>
    </font>
    <font>
      <sz val="10"/>
      <name val="Arial"/>
      <family val="2"/>
    </font>
    <font>
      <b/>
      <sz val="10"/>
      <name val="Calibri"/>
      <family val="2"/>
    </font>
    <font>
      <sz val="12"/>
      <color indexed="10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name val="Calibri"/>
      <family val="2"/>
    </font>
    <font>
      <b/>
      <sz val="14"/>
      <color indexed="10"/>
      <name val="Calibri"/>
      <family val="2"/>
    </font>
    <font>
      <sz val="11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10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name val="Calibri"/>
      <family val="2"/>
    </font>
    <font>
      <b/>
      <sz val="20"/>
      <color indexed="8"/>
      <name val="Calibri"/>
      <family val="2"/>
    </font>
    <font>
      <b/>
      <sz val="20"/>
      <color indexed="10"/>
      <name val="Calibri"/>
      <family val="2"/>
    </font>
    <font>
      <b/>
      <sz val="16"/>
      <color indexed="10"/>
      <name val="Calibri"/>
      <family val="2"/>
    </font>
    <font>
      <b/>
      <sz val="16"/>
      <color indexed="8"/>
      <name val="Calibri"/>
      <family val="2"/>
    </font>
    <font>
      <b/>
      <sz val="14"/>
      <color indexed="10"/>
      <name val="Calibri"/>
      <family val="2"/>
    </font>
    <font>
      <sz val="12"/>
      <name val="Calibri"/>
      <family val="2"/>
    </font>
    <font>
      <b/>
      <sz val="11"/>
      <color indexed="8"/>
      <name val="Calibri"/>
      <family val="2"/>
    </font>
    <font>
      <b/>
      <sz val="12"/>
      <color indexed="12"/>
      <name val="Calibri"/>
      <family val="2"/>
    </font>
    <font>
      <b/>
      <sz val="11"/>
      <color indexed="12"/>
      <name val="Calibri"/>
      <family val="2"/>
    </font>
    <font>
      <sz val="10"/>
      <name val="Calibri"/>
      <family val="2"/>
    </font>
    <font>
      <b/>
      <sz val="10"/>
      <color indexed="12"/>
      <name val="Calibri"/>
      <family val="2"/>
    </font>
    <font>
      <b/>
      <sz val="6"/>
      <color indexed="12"/>
      <name val="Calibri"/>
      <family val="2"/>
    </font>
    <font>
      <sz val="10"/>
      <color indexed="8"/>
      <name val="Arial"/>
      <family val="2"/>
    </font>
    <font>
      <b/>
      <sz val="10"/>
      <color indexed="10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2"/>
      <color indexed="10"/>
      <name val="Calibri"/>
      <family val="2"/>
    </font>
    <font>
      <b/>
      <sz val="14"/>
      <color indexed="10"/>
      <name val="Calibri"/>
      <family val="2"/>
    </font>
    <font>
      <sz val="10"/>
      <name val="Swis721 Cn BT"/>
      <family val="2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22"/>
      <name val="Calibri"/>
      <family val="2"/>
    </font>
    <font>
      <b/>
      <sz val="22"/>
      <color indexed="10"/>
      <name val="Calibri"/>
      <family val="2"/>
    </font>
    <font>
      <sz val="9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9"/>
      <color rgb="FFFF0000"/>
      <name val="Comic Sans MS"/>
      <family val="4"/>
    </font>
    <font>
      <b/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b/>
      <sz val="8"/>
      <color rgb="FFFF0000"/>
      <name val="新細明體"/>
      <family val="1"/>
      <charset val="136"/>
      <scheme val="minor"/>
    </font>
    <font>
      <b/>
      <sz val="8"/>
      <color theme="1"/>
      <name val="新細明體"/>
      <family val="1"/>
      <charset val="136"/>
      <scheme val="minor"/>
    </font>
    <font>
      <b/>
      <sz val="10"/>
      <name val="新細明體"/>
      <family val="1"/>
      <charset val="136"/>
      <scheme val="minor"/>
    </font>
    <font>
      <b/>
      <sz val="9"/>
      <color theme="1"/>
      <name val="Comic Sans MS"/>
      <family val="4"/>
    </font>
    <font>
      <sz val="8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b/>
      <sz val="9"/>
      <color rgb="FFFF0000"/>
      <name val="新細明體"/>
      <family val="1"/>
      <charset val="136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0"/>
      <color rgb="FFFF0000"/>
      <name val="新細明體"/>
      <family val="1"/>
      <charset val="136"/>
      <scheme val="minor"/>
    </font>
    <font>
      <b/>
      <sz val="9"/>
      <color theme="1"/>
      <name val="新細明體"/>
      <family val="1"/>
      <charset val="136"/>
      <scheme val="minor"/>
    </font>
    <font>
      <sz val="9"/>
      <color theme="0" tint="-0.49998474074526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Arial"/>
      <family val="2"/>
    </font>
    <font>
      <b/>
      <sz val="16"/>
      <color rgb="FFFF0000"/>
      <name val="Calibri"/>
      <family val="2"/>
    </font>
    <font>
      <sz val="9"/>
      <color rgb="FFFF0000"/>
      <name val="新細明體"/>
      <family val="1"/>
      <charset val="136"/>
      <scheme val="minor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4"/>
      <color rgb="FFFF0000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  <font>
      <sz val="14"/>
      <color theme="0" tint="-0.499984740745262"/>
      <name val="新細明體"/>
      <family val="1"/>
      <charset val="136"/>
      <scheme val="minor"/>
    </font>
    <font>
      <b/>
      <sz val="14"/>
      <color theme="0" tint="-0.499984740745262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2"/>
      <color theme="0" tint="-0.499984740745262"/>
      <name val="新細明體"/>
      <family val="1"/>
      <charset val="136"/>
      <scheme val="minor"/>
    </font>
    <font>
      <sz val="10"/>
      <color theme="0" tint="-0.499984740745262"/>
      <name val="新細明體"/>
      <family val="1"/>
      <charset val="136"/>
      <scheme val="minor"/>
    </font>
    <font>
      <b/>
      <sz val="12"/>
      <color theme="0" tint="-0.499984740745262"/>
      <name val="新細明體"/>
      <family val="1"/>
      <charset val="136"/>
      <scheme val="minor"/>
    </font>
    <font>
      <b/>
      <sz val="12"/>
      <color theme="0" tint="-0.499984740745262"/>
      <name val="Calibri"/>
      <family val="2"/>
    </font>
    <font>
      <b/>
      <sz val="9"/>
      <color theme="0" tint="-0.499984740745262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u/>
      <sz val="14"/>
      <color rgb="FFFF0000"/>
      <name val="新細明體"/>
      <family val="1"/>
      <charset val="136"/>
      <scheme val="minor"/>
    </font>
    <font>
      <b/>
      <sz val="22"/>
      <color theme="1"/>
      <name val="新細明體"/>
      <family val="1"/>
      <charset val="136"/>
      <scheme val="minor"/>
    </font>
    <font>
      <b/>
      <sz val="16"/>
      <color rgb="FFFF0000"/>
      <name val="新細明體"/>
      <family val="1"/>
      <charset val="136"/>
      <scheme val="minor"/>
    </font>
    <font>
      <b/>
      <sz val="22"/>
      <color rgb="FFFF0000"/>
      <name val="新細明體"/>
      <family val="1"/>
      <charset val="136"/>
      <scheme val="minor"/>
    </font>
    <font>
      <b/>
      <sz val="2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1" applyBorder="0"/>
    <xf numFmtId="0" fontId="28" fillId="0" borderId="0"/>
  </cellStyleXfs>
  <cellXfs count="559">
    <xf numFmtId="0" fontId="0" fillId="0" borderId="0" xfId="0"/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Border="1"/>
    <xf numFmtId="0" fontId="10" fillId="0" borderId="0" xfId="0" applyFont="1" applyBorder="1" applyAlignment="1">
      <alignment vertical="center"/>
    </xf>
    <xf numFmtId="0" fontId="0" fillId="0" borderId="0" xfId="0" applyAlignment="1"/>
    <xf numFmtId="0" fontId="14" fillId="0" borderId="4" xfId="0" applyFont="1" applyBorder="1" applyAlignment="1">
      <alignment vertical="center"/>
    </xf>
    <xf numFmtId="0" fontId="11" fillId="0" borderId="0" xfId="9" applyFont="1" applyBorder="1"/>
    <xf numFmtId="0" fontId="0" fillId="0" borderId="5" xfId="0" applyBorder="1" applyAlignment="1">
      <alignment vertical="center"/>
    </xf>
    <xf numFmtId="0" fontId="16" fillId="2" borderId="6" xfId="0" applyFont="1" applyFill="1" applyBorder="1" applyAlignment="1">
      <alignment horizontal="left" vertical="center" indent="8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17" fillId="2" borderId="6" xfId="0" applyFont="1" applyFill="1" applyBorder="1" applyAlignment="1">
      <alignment horizontal="left" vertical="center" indent="1"/>
    </xf>
    <xf numFmtId="0" fontId="0" fillId="2" borderId="8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16" fillId="2" borderId="4" xfId="0" applyFont="1" applyFill="1" applyBorder="1" applyAlignment="1">
      <alignment horizontal="left" vertical="center" indent="2"/>
    </xf>
    <xf numFmtId="0" fontId="14" fillId="0" borderId="9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1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14" fontId="11" fillId="0" borderId="15" xfId="0" applyNumberFormat="1" applyFont="1" applyFill="1" applyBorder="1" applyAlignment="1">
      <alignment vertical="center"/>
    </xf>
    <xf numFmtId="0" fontId="13" fillId="0" borderId="15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vertical="center"/>
    </xf>
    <xf numFmtId="0" fontId="11" fillId="0" borderId="13" xfId="0" applyFont="1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7" fillId="2" borderId="1" xfId="0" applyFont="1" applyFill="1" applyBorder="1" applyAlignment="1">
      <alignment horizontal="left" vertical="center" indent="1"/>
    </xf>
    <xf numFmtId="0" fontId="0" fillId="2" borderId="17" xfId="0" applyFill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20" fillId="0" borderId="13" xfId="0" applyFont="1" applyBorder="1" applyAlignment="1">
      <alignment horizontal="left" vertical="center"/>
    </xf>
    <xf numFmtId="0" fontId="12" fillId="0" borderId="14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14" fontId="11" fillId="0" borderId="15" xfId="0" applyNumberFormat="1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2" fillId="0" borderId="13" xfId="0" applyFont="1" applyBorder="1" applyAlignment="1"/>
    <xf numFmtId="0" fontId="10" fillId="0" borderId="13" xfId="0" applyFont="1" applyBorder="1" applyAlignment="1"/>
    <xf numFmtId="0" fontId="10" fillId="0" borderId="15" xfId="0" applyFont="1" applyBorder="1" applyAlignment="1"/>
    <xf numFmtId="0" fontId="13" fillId="2" borderId="0" xfId="0" applyFont="1" applyFill="1" applyBorder="1" applyAlignment="1">
      <alignment vertical="center"/>
    </xf>
    <xf numFmtId="0" fontId="16" fillId="2" borderId="6" xfId="0" applyFont="1" applyFill="1" applyBorder="1" applyAlignment="1">
      <alignment horizontal="left" vertical="center" indent="12"/>
    </xf>
    <xf numFmtId="0" fontId="20" fillId="0" borderId="18" xfId="0" applyFont="1" applyBorder="1" applyAlignment="1">
      <alignment horizontal="left" vertical="center" indent="2"/>
    </xf>
    <xf numFmtId="0" fontId="12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 indent="15"/>
    </xf>
    <xf numFmtId="0" fontId="20" fillId="0" borderId="1" xfId="0" applyFont="1" applyBorder="1" applyAlignment="1">
      <alignment horizontal="left" vertical="center"/>
    </xf>
    <xf numFmtId="0" fontId="12" fillId="0" borderId="17" xfId="0" applyFont="1" applyBorder="1" applyAlignment="1">
      <alignment vertical="center"/>
    </xf>
    <xf numFmtId="0" fontId="15" fillId="0" borderId="15" xfId="0" applyFont="1" applyBorder="1" applyAlignment="1">
      <alignment horizontal="left" vertical="center"/>
    </xf>
    <xf numFmtId="0" fontId="12" fillId="0" borderId="18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21" xfId="0" applyFont="1" applyBorder="1" applyAlignment="1">
      <alignment vertic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7" fillId="2" borderId="6" xfId="0" applyFont="1" applyFill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3" xfId="0" applyFont="1" applyBorder="1" applyAlignment="1">
      <alignment horizontal="left" vertical="center" indent="1"/>
    </xf>
    <xf numFmtId="0" fontId="23" fillId="0" borderId="15" xfId="0" applyFont="1" applyFill="1" applyBorder="1" applyAlignment="1">
      <alignment horizontal="left" vertical="center"/>
    </xf>
    <xf numFmtId="0" fontId="23" fillId="0" borderId="14" xfId="0" applyFont="1" applyFill="1" applyBorder="1" applyAlignment="1">
      <alignment horizontal="left" vertical="center"/>
    </xf>
    <xf numFmtId="0" fontId="23" fillId="0" borderId="14" xfId="0" applyFont="1" applyBorder="1" applyAlignment="1">
      <alignment horizontal="left" vertical="center" indent="1"/>
    </xf>
    <xf numFmtId="0" fontId="23" fillId="0" borderId="16" xfId="0" applyFont="1" applyBorder="1" applyAlignment="1">
      <alignment horizontal="left" vertical="center" indent="1"/>
    </xf>
    <xf numFmtId="0" fontId="23" fillId="0" borderId="15" xfId="0" applyFont="1" applyBorder="1" applyAlignment="1">
      <alignment vertical="center"/>
    </xf>
    <xf numFmtId="0" fontId="23" fillId="0" borderId="15" xfId="0" applyFont="1" applyBorder="1" applyAlignment="1">
      <alignment horizontal="left" vertical="center" indent="1"/>
    </xf>
    <xf numFmtId="0" fontId="13" fillId="0" borderId="19" xfId="0" applyFont="1" applyFill="1" applyBorder="1" applyAlignment="1">
      <alignment horizontal="left" vertical="center" indent="1"/>
    </xf>
    <xf numFmtId="0" fontId="13" fillId="0" borderId="20" xfId="0" applyFont="1" applyFill="1" applyBorder="1" applyAlignment="1">
      <alignment horizontal="left" vertical="center" indent="1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12" fillId="0" borderId="1" xfId="0" applyFont="1" applyBorder="1" applyAlignment="1">
      <alignment horizontal="left" vertical="center" indent="2"/>
    </xf>
    <xf numFmtId="0" fontId="11" fillId="0" borderId="13" xfId="0" applyFont="1" applyBorder="1" applyAlignment="1">
      <alignment horizontal="left" vertical="center" indent="1"/>
    </xf>
    <xf numFmtId="0" fontId="11" fillId="0" borderId="4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1" fillId="0" borderId="22" xfId="0" applyFont="1" applyBorder="1" applyAlignment="1">
      <alignment horizontal="left" vertical="center" indent="1"/>
    </xf>
    <xf numFmtId="0" fontId="12" fillId="0" borderId="2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24" xfId="0" applyFont="1" applyBorder="1" applyAlignment="1">
      <alignment horizontal="left" vertical="center" indent="1"/>
    </xf>
    <xf numFmtId="0" fontId="21" fillId="0" borderId="24" xfId="0" applyFont="1" applyBorder="1" applyAlignment="1">
      <alignment horizontal="center" vertical="center"/>
    </xf>
    <xf numFmtId="0" fontId="20" fillId="0" borderId="13" xfId="0" applyFont="1" applyBorder="1" applyAlignment="1">
      <alignment horizontal="left" vertical="center" indent="15"/>
    </xf>
    <xf numFmtId="0" fontId="12" fillId="0" borderId="1" xfId="0" applyFont="1" applyFill="1" applyBorder="1" applyAlignment="1">
      <alignment horizontal="left" vertical="center" indent="1"/>
    </xf>
    <xf numFmtId="0" fontId="20" fillId="0" borderId="18" xfId="0" applyFont="1" applyFill="1" applyBorder="1" applyAlignment="1">
      <alignment horizontal="left" vertical="center" indent="1"/>
    </xf>
    <xf numFmtId="0" fontId="15" fillId="0" borderId="13" xfId="0" applyFont="1" applyFill="1" applyBorder="1" applyAlignment="1">
      <alignment horizontal="left" vertical="center" indent="1"/>
    </xf>
    <xf numFmtId="0" fontId="15" fillId="0" borderId="15" xfId="0" applyFont="1" applyFill="1" applyBorder="1" applyAlignment="1">
      <alignment horizontal="left" vertical="center" indent="1"/>
    </xf>
    <xf numFmtId="0" fontId="13" fillId="0" borderId="19" xfId="0" applyFont="1" applyBorder="1" applyAlignment="1">
      <alignment horizontal="left" vertical="center" indent="1"/>
    </xf>
    <xf numFmtId="0" fontId="13" fillId="0" borderId="20" xfId="0" applyFont="1" applyBorder="1" applyAlignment="1">
      <alignment horizontal="left" vertical="center" indent="1"/>
    </xf>
    <xf numFmtId="0" fontId="20" fillId="0" borderId="18" xfId="0" applyFont="1" applyBorder="1" applyAlignment="1">
      <alignment horizontal="left" vertical="center" indent="1"/>
    </xf>
    <xf numFmtId="0" fontId="12" fillId="0" borderId="19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21" fillId="0" borderId="25" xfId="0" applyFont="1" applyBorder="1" applyAlignment="1">
      <alignment horizontal="left" vertical="center" wrapText="1" indent="1"/>
    </xf>
    <xf numFmtId="0" fontId="15" fillId="0" borderId="0" xfId="0" applyFont="1" applyFill="1" applyBorder="1" applyAlignment="1">
      <alignment vertical="center"/>
    </xf>
    <xf numFmtId="0" fontId="21" fillId="0" borderId="25" xfId="0" applyFont="1" applyBorder="1" applyAlignment="1">
      <alignment vertical="center"/>
    </xf>
    <xf numFmtId="0" fontId="0" fillId="0" borderId="0" xfId="0" applyFont="1"/>
    <xf numFmtId="0" fontId="0" fillId="0" borderId="2" xfId="0" applyFont="1" applyBorder="1"/>
    <xf numFmtId="0" fontId="0" fillId="0" borderId="3" xfId="0" applyFont="1" applyBorder="1"/>
    <xf numFmtId="0" fontId="21" fillId="0" borderId="25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 wrapText="1"/>
    </xf>
    <xf numFmtId="14" fontId="13" fillId="0" borderId="15" xfId="0" applyNumberFormat="1" applyFont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25" fillId="0" borderId="25" xfId="0" applyFont="1" applyBorder="1" applyAlignment="1">
      <alignment horizontal="center" vertical="center"/>
    </xf>
    <xf numFmtId="0" fontId="25" fillId="0" borderId="25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0" fontId="23" fillId="0" borderId="3" xfId="0" applyFont="1" applyFill="1" applyBorder="1" applyAlignment="1">
      <alignment horizontal="left" vertical="center"/>
    </xf>
    <xf numFmtId="14" fontId="11" fillId="0" borderId="0" xfId="0" applyNumberFormat="1" applyFont="1" applyFill="1" applyBorder="1" applyAlignment="1">
      <alignment vertical="center"/>
    </xf>
    <xf numFmtId="0" fontId="18" fillId="0" borderId="18" xfId="0" applyFont="1" applyFill="1" applyBorder="1" applyAlignment="1">
      <alignment horizontal="left" vertical="center" indent="1"/>
    </xf>
    <xf numFmtId="0" fontId="19" fillId="0" borderId="1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left" vertical="center" indent="1"/>
    </xf>
    <xf numFmtId="0" fontId="12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3" fillId="2" borderId="2" xfId="0" applyFont="1" applyFill="1" applyBorder="1" applyAlignment="1">
      <alignment horizontal="left" vertical="center" indent="15"/>
    </xf>
    <xf numFmtId="0" fontId="13" fillId="2" borderId="10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left" vertical="center" indent="12"/>
    </xf>
    <xf numFmtId="0" fontId="11" fillId="2" borderId="11" xfId="0" applyFont="1" applyFill="1" applyBorder="1" applyAlignment="1">
      <alignment horizontal="left" vertical="center"/>
    </xf>
    <xf numFmtId="0" fontId="13" fillId="2" borderId="11" xfId="0" applyFont="1" applyFill="1" applyBorder="1" applyAlignment="1">
      <alignment vertical="center"/>
    </xf>
    <xf numFmtId="0" fontId="13" fillId="2" borderId="12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3" fillId="0" borderId="20" xfId="0" applyFont="1" applyBorder="1" applyAlignment="1">
      <alignment vertical="center"/>
    </xf>
    <xf numFmtId="0" fontId="23" fillId="0" borderId="14" xfId="0" applyFont="1" applyBorder="1" applyAlignment="1">
      <alignment horizontal="left" vertical="center"/>
    </xf>
    <xf numFmtId="0" fontId="23" fillId="0" borderId="16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21" fillId="0" borderId="21" xfId="0" applyFont="1" applyBorder="1" applyAlignment="1">
      <alignment horizontal="left" vertical="center" indent="1"/>
    </xf>
    <xf numFmtId="0" fontId="21" fillId="0" borderId="13" xfId="0" applyFont="1" applyBorder="1" applyAlignment="1">
      <alignment horizontal="left" vertical="center" inden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26" fillId="0" borderId="16" xfId="0" applyFont="1" applyFill="1" applyBorder="1" applyAlignment="1">
      <alignment horizontal="left" vertical="center"/>
    </xf>
    <xf numFmtId="0" fontId="27" fillId="0" borderId="16" xfId="0" applyFont="1" applyBorder="1" applyAlignment="1">
      <alignment horizontal="left" vertical="center"/>
    </xf>
    <xf numFmtId="0" fontId="4" fillId="0" borderId="20" xfId="0" applyFont="1" applyFill="1" applyBorder="1" applyAlignment="1">
      <alignment horizontal="left" vertical="center" indent="1"/>
    </xf>
    <xf numFmtId="0" fontId="43" fillId="0" borderId="25" xfId="0" applyFont="1" applyBorder="1" applyAlignment="1">
      <alignment horizontal="center" vertical="center"/>
    </xf>
    <xf numFmtId="0" fontId="44" fillId="5" borderId="19" xfId="0" applyFont="1" applyFill="1" applyBorder="1" applyAlignment="1">
      <alignment horizontal="left" vertical="center" indent="1"/>
    </xf>
    <xf numFmtId="0" fontId="45" fillId="5" borderId="13" xfId="0" applyFont="1" applyFill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5" borderId="14" xfId="0" applyFill="1" applyBorder="1" applyAlignment="1">
      <alignment vertical="center"/>
    </xf>
    <xf numFmtId="0" fontId="43" fillId="0" borderId="25" xfId="0" applyFont="1" applyBorder="1" applyAlignment="1">
      <alignment horizontal="left" vertical="center" wrapText="1" indent="1"/>
    </xf>
    <xf numFmtId="0" fontId="44" fillId="0" borderId="0" xfId="0" applyFont="1" applyBorder="1" applyAlignment="1">
      <alignment vertical="center" wrapText="1"/>
    </xf>
    <xf numFmtId="0" fontId="44" fillId="0" borderId="0" xfId="0" applyFont="1" applyBorder="1" applyAlignment="1">
      <alignment vertical="center"/>
    </xf>
    <xf numFmtId="0" fontId="46" fillId="0" borderId="0" xfId="0" applyFont="1" applyAlignment="1">
      <alignment vertical="center"/>
    </xf>
    <xf numFmtId="0" fontId="12" fillId="0" borderId="23" xfId="0" applyFont="1" applyFill="1" applyBorder="1" applyAlignment="1">
      <alignment horizontal="center" vertical="center"/>
    </xf>
    <xf numFmtId="0" fontId="21" fillId="0" borderId="28" xfId="0" applyFont="1" applyFill="1" applyBorder="1" applyAlignment="1">
      <alignment horizontal="left" vertical="center" indent="1"/>
    </xf>
    <xf numFmtId="0" fontId="5" fillId="0" borderId="24" xfId="0" applyFont="1" applyFill="1" applyBorder="1" applyAlignment="1">
      <alignment vertical="center"/>
    </xf>
    <xf numFmtId="0" fontId="21" fillId="0" borderId="24" xfId="0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0" fontId="4" fillId="2" borderId="19" xfId="0" applyFont="1" applyFill="1" applyBorder="1" applyAlignment="1">
      <alignment horizontal="left" vertical="center" indent="1"/>
    </xf>
    <xf numFmtId="0" fontId="7" fillId="2" borderId="13" xfId="0" applyFont="1" applyFill="1" applyBorder="1" applyAlignment="1">
      <alignment vertical="center"/>
    </xf>
    <xf numFmtId="0" fontId="21" fillId="0" borderId="24" xfId="0" applyFont="1" applyFill="1" applyBorder="1" applyAlignment="1">
      <alignment horizontal="left" vertical="center" indent="1"/>
    </xf>
    <xf numFmtId="0" fontId="5" fillId="0" borderId="24" xfId="0" applyFont="1" applyBorder="1" applyAlignment="1">
      <alignment vertical="center"/>
    </xf>
    <xf numFmtId="0" fontId="43" fillId="0" borderId="25" xfId="0" applyFont="1" applyBorder="1" applyAlignment="1">
      <alignment vertical="center"/>
    </xf>
    <xf numFmtId="191" fontId="45" fillId="0" borderId="25" xfId="0" applyNumberFormat="1" applyFont="1" applyBorder="1" applyAlignment="1">
      <alignment horizontal="center" vertical="center"/>
    </xf>
    <xf numFmtId="0" fontId="43" fillId="0" borderId="21" xfId="0" applyFont="1" applyBorder="1" applyAlignment="1">
      <alignment vertical="center"/>
    </xf>
    <xf numFmtId="0" fontId="43" fillId="0" borderId="26" xfId="0" applyFont="1" applyBorder="1" applyAlignment="1">
      <alignment vertical="center"/>
    </xf>
    <xf numFmtId="0" fontId="43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Fill="1" applyBorder="1" applyAlignment="1">
      <alignment horizontal="left" vertical="center" indent="1"/>
    </xf>
    <xf numFmtId="0" fontId="47" fillId="6" borderId="8" xfId="0" applyFont="1" applyFill="1" applyBorder="1" applyAlignment="1">
      <alignment horizontal="left" vertical="center"/>
    </xf>
    <xf numFmtId="0" fontId="47" fillId="6" borderId="6" xfId="0" applyFont="1" applyFill="1" applyBorder="1" applyAlignment="1">
      <alignment vertical="center"/>
    </xf>
    <xf numFmtId="0" fontId="40" fillId="6" borderId="6" xfId="0" applyFont="1" applyFill="1" applyBorder="1" applyAlignment="1">
      <alignment vertical="center"/>
    </xf>
    <xf numFmtId="0" fontId="42" fillId="6" borderId="29" xfId="0" applyFont="1" applyFill="1" applyBorder="1" applyAlignment="1">
      <alignment horizontal="center" vertical="center"/>
    </xf>
    <xf numFmtId="0" fontId="40" fillId="6" borderId="4" xfId="0" applyFont="1" applyFill="1" applyBorder="1" applyAlignment="1">
      <alignment vertical="center"/>
    </xf>
    <xf numFmtId="0" fontId="48" fillId="6" borderId="6" xfId="0" applyFont="1" applyFill="1" applyBorder="1" applyAlignment="1">
      <alignment vertical="center"/>
    </xf>
    <xf numFmtId="0" fontId="49" fillId="6" borderId="6" xfId="0" applyFont="1" applyFill="1" applyBorder="1" applyAlignment="1">
      <alignment vertical="center"/>
    </xf>
    <xf numFmtId="0" fontId="50" fillId="6" borderId="7" xfId="0" applyFont="1" applyFill="1" applyBorder="1" applyAlignment="1">
      <alignment vertical="center" wrapText="1"/>
    </xf>
    <xf numFmtId="0" fontId="51" fillId="0" borderId="0" xfId="0" applyFont="1" applyBorder="1" applyAlignment="1">
      <alignment vertical="center" wrapText="1"/>
    </xf>
    <xf numFmtId="0" fontId="51" fillId="0" borderId="0" xfId="0" applyFont="1" applyBorder="1" applyAlignment="1">
      <alignment vertical="center"/>
    </xf>
    <xf numFmtId="0" fontId="40" fillId="0" borderId="0" xfId="0" applyFont="1" applyAlignment="1">
      <alignment vertical="center"/>
    </xf>
    <xf numFmtId="0" fontId="5" fillId="0" borderId="30" xfId="0" applyFont="1" applyFill="1" applyBorder="1" applyAlignment="1">
      <alignment horizontal="center" vertical="center" wrapText="1"/>
    </xf>
    <xf numFmtId="0" fontId="43" fillId="0" borderId="25" xfId="0" applyFont="1" applyFill="1" applyBorder="1" applyAlignment="1">
      <alignment horizontal="center" vertical="center" wrapText="1"/>
    </xf>
    <xf numFmtId="0" fontId="45" fillId="5" borderId="31" xfId="0" applyFont="1" applyFill="1" applyBorder="1" applyAlignment="1">
      <alignment vertical="center"/>
    </xf>
    <xf numFmtId="0" fontId="45" fillId="5" borderId="24" xfId="0" applyFont="1" applyFill="1" applyBorder="1" applyAlignment="1">
      <alignment vertical="center"/>
    </xf>
    <xf numFmtId="0" fontId="46" fillId="5" borderId="32" xfId="0" applyFont="1" applyFill="1" applyBorder="1" applyAlignment="1">
      <alignment vertical="center"/>
    </xf>
    <xf numFmtId="0" fontId="44" fillId="5" borderId="30" xfId="0" applyFont="1" applyFill="1" applyBorder="1" applyAlignment="1">
      <alignment horizontal="center" vertical="center"/>
    </xf>
    <xf numFmtId="0" fontId="45" fillId="5" borderId="30" xfId="0" applyFont="1" applyFill="1" applyBorder="1" applyAlignment="1">
      <alignment horizontal="center" vertical="center" wrapText="1"/>
    </xf>
    <xf numFmtId="0" fontId="45" fillId="5" borderId="30" xfId="0" applyFont="1" applyFill="1" applyBorder="1" applyAlignment="1">
      <alignment horizontal="center" vertical="center"/>
    </xf>
    <xf numFmtId="0" fontId="52" fillId="5" borderId="30" xfId="0" applyFont="1" applyFill="1" applyBorder="1" applyAlignment="1">
      <alignment horizontal="center" vertical="center"/>
    </xf>
    <xf numFmtId="0" fontId="45" fillId="5" borderId="32" xfId="0" applyFont="1" applyFill="1" applyBorder="1" applyAlignment="1">
      <alignment horizontal="center" vertical="center" wrapText="1"/>
    </xf>
    <xf numFmtId="0" fontId="53" fillId="0" borderId="0" xfId="0" applyFont="1" applyBorder="1" applyAlignment="1">
      <alignment vertical="center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left" vertical="center" indent="1"/>
    </xf>
    <xf numFmtId="190" fontId="43" fillId="0" borderId="25" xfId="0" applyNumberFormat="1" applyFont="1" applyBorder="1" applyAlignment="1">
      <alignment horizontal="center" vertical="center"/>
    </xf>
    <xf numFmtId="190" fontId="43" fillId="0" borderId="33" xfId="0" applyNumberFormat="1" applyFont="1" applyBorder="1" applyAlignment="1">
      <alignment horizontal="center" vertical="center"/>
    </xf>
    <xf numFmtId="190" fontId="43" fillId="0" borderId="14" xfId="0" applyNumberFormat="1" applyFont="1" applyBorder="1" applyAlignment="1">
      <alignment horizontal="center" vertical="center"/>
    </xf>
    <xf numFmtId="190" fontId="43" fillId="0" borderId="21" xfId="0" applyNumberFormat="1" applyFont="1" applyBorder="1" applyAlignment="1">
      <alignment horizontal="center" vertical="center"/>
    </xf>
    <xf numFmtId="0" fontId="47" fillId="6" borderId="2" xfId="0" applyFont="1" applyFill="1" applyBorder="1" applyAlignment="1">
      <alignment horizontal="left" vertical="center"/>
    </xf>
    <xf numFmtId="0" fontId="47" fillId="6" borderId="13" xfId="0" applyFont="1" applyFill="1" applyBorder="1" applyAlignment="1">
      <alignment vertical="center"/>
    </xf>
    <xf numFmtId="0" fontId="40" fillId="6" borderId="13" xfId="0" applyFont="1" applyFill="1" applyBorder="1" applyAlignment="1">
      <alignment vertical="center"/>
    </xf>
    <xf numFmtId="0" fontId="49" fillId="6" borderId="13" xfId="0" applyFont="1" applyFill="1" applyBorder="1" applyAlignment="1"/>
    <xf numFmtId="0" fontId="49" fillId="6" borderId="13" xfId="0" applyFont="1" applyFill="1" applyBorder="1" applyAlignment="1">
      <alignment vertical="center"/>
    </xf>
    <xf numFmtId="191" fontId="42" fillId="6" borderId="13" xfId="0" applyNumberFormat="1" applyFont="1" applyFill="1" applyBorder="1" applyAlignment="1">
      <alignment horizontal="center" vertical="center"/>
    </xf>
    <xf numFmtId="0" fontId="54" fillId="6" borderId="14" xfId="0" applyFont="1" applyFill="1" applyBorder="1" applyAlignment="1">
      <alignment vertical="center" wrapText="1"/>
    </xf>
    <xf numFmtId="0" fontId="43" fillId="0" borderId="25" xfId="0" applyFont="1" applyFill="1" applyBorder="1" applyAlignment="1">
      <alignment horizontal="left" vertical="center" wrapText="1" indent="1"/>
    </xf>
    <xf numFmtId="0" fontId="43" fillId="0" borderId="25" xfId="0" applyFont="1" applyFill="1" applyBorder="1" applyAlignment="1">
      <alignment horizontal="center" vertical="center"/>
    </xf>
    <xf numFmtId="0" fontId="43" fillId="0" borderId="25" xfId="0" applyFont="1" applyFill="1" applyBorder="1" applyAlignment="1">
      <alignment horizontal="left" vertical="center" indent="1"/>
    </xf>
    <xf numFmtId="191" fontId="7" fillId="0" borderId="25" xfId="0" applyNumberFormat="1" applyFont="1" applyBorder="1" applyAlignment="1">
      <alignment horizontal="center" vertical="center"/>
    </xf>
    <xf numFmtId="0" fontId="43" fillId="7" borderId="20" xfId="0" applyFont="1" applyFill="1" applyBorder="1" applyAlignment="1">
      <alignment horizontal="left" vertical="center"/>
    </xf>
    <xf numFmtId="0" fontId="43" fillId="7" borderId="15" xfId="0" applyFont="1" applyFill="1" applyBorder="1" applyAlignment="1">
      <alignment horizontal="left" vertical="center"/>
    </xf>
    <xf numFmtId="0" fontId="43" fillId="7" borderId="34" xfId="0" applyFont="1" applyFill="1" applyBorder="1" applyAlignment="1">
      <alignment vertical="center"/>
    </xf>
    <xf numFmtId="0" fontId="43" fillId="0" borderId="35" xfId="0" applyFont="1" applyBorder="1" applyAlignment="1">
      <alignment horizontal="center" vertical="center"/>
    </xf>
    <xf numFmtId="0" fontId="43" fillId="0" borderId="35" xfId="0" applyFont="1" applyBorder="1" applyAlignment="1">
      <alignment horizontal="center" vertical="center" wrapText="1"/>
    </xf>
    <xf numFmtId="0" fontId="43" fillId="0" borderId="35" xfId="0" applyFont="1" applyBorder="1" applyAlignment="1">
      <alignment horizontal="left" vertical="center" wrapText="1" indent="1"/>
    </xf>
    <xf numFmtId="0" fontId="43" fillId="0" borderId="35" xfId="0" applyFont="1" applyBorder="1" applyAlignment="1">
      <alignment vertical="center"/>
    </xf>
    <xf numFmtId="191" fontId="45" fillId="0" borderId="35" xfId="0" applyNumberFormat="1" applyFont="1" applyBorder="1" applyAlignment="1">
      <alignment horizontal="center" vertical="center"/>
    </xf>
    <xf numFmtId="0" fontId="43" fillId="0" borderId="36" xfId="0" applyFont="1" applyBorder="1" applyAlignment="1">
      <alignment vertical="center"/>
    </xf>
    <xf numFmtId="0" fontId="52" fillId="8" borderId="37" xfId="0" applyFont="1" applyFill="1" applyBorder="1" applyAlignment="1">
      <alignment horizontal="center" vertical="center"/>
    </xf>
    <xf numFmtId="0" fontId="55" fillId="2" borderId="38" xfId="0" applyFont="1" applyFill="1" applyBorder="1" applyAlignment="1">
      <alignment horizontal="center" vertical="center" wrapText="1"/>
    </xf>
    <xf numFmtId="0" fontId="55" fillId="2" borderId="39" xfId="0" applyFont="1" applyFill="1" applyBorder="1" applyAlignment="1">
      <alignment horizontal="center" vertical="center" wrapText="1"/>
    </xf>
    <xf numFmtId="0" fontId="46" fillId="0" borderId="0" xfId="0" applyFont="1" applyBorder="1"/>
    <xf numFmtId="0" fontId="46" fillId="0" borderId="0" xfId="0" applyFont="1"/>
    <xf numFmtId="0" fontId="0" fillId="5" borderId="25" xfId="0" applyFill="1" applyBorder="1" applyAlignment="1">
      <alignment vertical="center"/>
    </xf>
    <xf numFmtId="0" fontId="56" fillId="0" borderId="0" xfId="0" applyFont="1"/>
    <xf numFmtId="0" fontId="57" fillId="0" borderId="13" xfId="0" applyFont="1" applyBorder="1" applyAlignment="1">
      <alignment vertical="center"/>
    </xf>
    <xf numFmtId="0" fontId="58" fillId="0" borderId="13" xfId="0" applyFont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58" fillId="0" borderId="4" xfId="0" applyFont="1" applyBorder="1" applyAlignment="1">
      <alignment vertical="center"/>
    </xf>
    <xf numFmtId="0" fontId="56" fillId="0" borderId="0" xfId="0" applyFont="1" applyBorder="1"/>
    <xf numFmtId="0" fontId="46" fillId="0" borderId="25" xfId="0" applyFont="1" applyFill="1" applyBorder="1" applyAlignment="1">
      <alignment horizontal="center" vertical="center" wrapText="1"/>
    </xf>
    <xf numFmtId="0" fontId="43" fillId="0" borderId="40" xfId="0" applyFont="1" applyBorder="1" applyAlignment="1">
      <alignment vertical="center"/>
    </xf>
    <xf numFmtId="0" fontId="59" fillId="2" borderId="4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left" vertical="center" indent="1"/>
    </xf>
    <xf numFmtId="0" fontId="7" fillId="8" borderId="24" xfId="0" applyFont="1" applyFill="1" applyBorder="1" applyAlignment="1">
      <alignment vertical="center"/>
    </xf>
    <xf numFmtId="0" fontId="2" fillId="8" borderId="2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21" fillId="0" borderId="13" xfId="0" applyFont="1" applyFill="1" applyBorder="1" applyAlignment="1">
      <alignment horizontal="left" vertical="center"/>
    </xf>
    <xf numFmtId="0" fontId="12" fillId="0" borderId="42" xfId="0" applyFont="1" applyFill="1" applyBorder="1" applyAlignment="1">
      <alignment horizontal="center" vertical="center"/>
    </xf>
    <xf numFmtId="0" fontId="18" fillId="2" borderId="0" xfId="2" applyFont="1" applyFill="1" applyBorder="1" applyAlignment="1" applyProtection="1">
      <alignment horizontal="center" vertical="center"/>
      <protection locked="0"/>
    </xf>
    <xf numFmtId="0" fontId="0" fillId="2" borderId="30" xfId="0" applyFill="1" applyBorder="1" applyAlignment="1">
      <alignment vertical="center"/>
    </xf>
    <xf numFmtId="0" fontId="21" fillId="0" borderId="43" xfId="0" applyFont="1" applyFill="1" applyBorder="1" applyAlignment="1">
      <alignment horizontal="left" vertical="center" indent="1"/>
    </xf>
    <xf numFmtId="0" fontId="5" fillId="0" borderId="22" xfId="0" applyFont="1" applyFill="1" applyBorder="1" applyAlignment="1">
      <alignment vertical="center"/>
    </xf>
    <xf numFmtId="0" fontId="21" fillId="0" borderId="2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0" fillId="0" borderId="0" xfId="0" applyFont="1" applyFill="1" applyBorder="1" applyAlignment="1">
      <alignment vertical="center"/>
    </xf>
    <xf numFmtId="0" fontId="61" fillId="0" borderId="0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191" fontId="62" fillId="0" borderId="25" xfId="0" applyNumberFormat="1" applyFont="1" applyFill="1" applyBorder="1" applyAlignment="1">
      <alignment horizontal="center" vertical="center"/>
    </xf>
    <xf numFmtId="14" fontId="4" fillId="0" borderId="15" xfId="0" applyNumberFormat="1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46" fillId="0" borderId="2" xfId="0" applyFont="1" applyBorder="1"/>
    <xf numFmtId="0" fontId="46" fillId="0" borderId="3" xfId="0" applyFont="1" applyBorder="1"/>
    <xf numFmtId="0" fontId="61" fillId="0" borderId="2" xfId="0" applyFont="1" applyFill="1" applyBorder="1" applyAlignment="1">
      <alignment vertical="center"/>
    </xf>
    <xf numFmtId="0" fontId="61" fillId="0" borderId="3" xfId="0" applyFont="1" applyFill="1" applyBorder="1" applyAlignment="1">
      <alignment vertical="center"/>
    </xf>
    <xf numFmtId="0" fontId="8" fillId="0" borderId="1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 indent="2"/>
    </xf>
    <xf numFmtId="0" fontId="7" fillId="0" borderId="19" xfId="0" applyFont="1" applyBorder="1" applyAlignment="1">
      <alignment horizontal="left" vertical="center"/>
    </xf>
    <xf numFmtId="0" fontId="6" fillId="0" borderId="13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3" xfId="0" applyFont="1" applyBorder="1" applyAlignment="1"/>
    <xf numFmtId="0" fontId="7" fillId="0" borderId="20" xfId="0" applyFont="1" applyBorder="1" applyAlignment="1">
      <alignment horizontal="left" vertical="center"/>
    </xf>
    <xf numFmtId="14" fontId="6" fillId="0" borderId="15" xfId="0" applyNumberFormat="1" applyFont="1" applyFill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5" xfId="0" applyFont="1" applyBorder="1" applyAlignment="1"/>
    <xf numFmtId="0" fontId="44" fillId="9" borderId="0" xfId="0" applyFont="1" applyFill="1" applyBorder="1" applyAlignment="1">
      <alignment vertical="center" wrapText="1"/>
    </xf>
    <xf numFmtId="0" fontId="44" fillId="9" borderId="0" xfId="0" applyFont="1" applyFill="1" applyBorder="1" applyAlignment="1">
      <alignment vertical="center"/>
    </xf>
    <xf numFmtId="0" fontId="46" fillId="9" borderId="0" xfId="0" applyFont="1" applyFill="1" applyAlignment="1">
      <alignment vertical="center"/>
    </xf>
    <xf numFmtId="0" fontId="46" fillId="0" borderId="30" xfId="0" applyFont="1" applyFill="1" applyBorder="1" applyAlignment="1">
      <alignment vertical="center"/>
    </xf>
    <xf numFmtId="0" fontId="46" fillId="0" borderId="28" xfId="0" applyFont="1" applyFill="1" applyBorder="1" applyAlignment="1">
      <alignment vertical="center"/>
    </xf>
    <xf numFmtId="0" fontId="48" fillId="0" borderId="44" xfId="0" applyFont="1" applyFill="1" applyBorder="1" applyAlignment="1">
      <alignment vertical="center" wrapText="1"/>
    </xf>
    <xf numFmtId="0" fontId="46" fillId="0" borderId="33" xfId="0" quotePrefix="1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vertical="center"/>
    </xf>
    <xf numFmtId="0" fontId="46" fillId="0" borderId="21" xfId="0" applyFont="1" applyFill="1" applyBorder="1" applyAlignment="1">
      <alignment vertical="center"/>
    </xf>
    <xf numFmtId="0" fontId="48" fillId="0" borderId="26" xfId="0" applyFont="1" applyFill="1" applyBorder="1" applyAlignment="1">
      <alignment vertical="center" wrapText="1"/>
    </xf>
    <xf numFmtId="0" fontId="46" fillId="0" borderId="33" xfId="0" applyFont="1" applyFill="1" applyBorder="1" applyAlignment="1">
      <alignment horizontal="center" vertical="center" wrapText="1"/>
    </xf>
    <xf numFmtId="49" fontId="43" fillId="0" borderId="25" xfId="0" applyNumberFormat="1" applyFont="1" applyFill="1" applyBorder="1" applyAlignment="1">
      <alignment horizontal="center" vertical="center" wrapText="1"/>
    </xf>
    <xf numFmtId="0" fontId="63" fillId="0" borderId="25" xfId="0" applyFont="1" applyFill="1" applyBorder="1" applyAlignment="1">
      <alignment horizontal="left" vertical="center" wrapText="1"/>
    </xf>
    <xf numFmtId="0" fontId="45" fillId="6" borderId="39" xfId="0" applyFont="1" applyFill="1" applyBorder="1" applyAlignment="1">
      <alignment horizontal="center" vertical="center" wrapText="1"/>
    </xf>
    <xf numFmtId="0" fontId="5" fillId="7" borderId="25" xfId="0" applyFont="1" applyFill="1" applyBorder="1" applyAlignment="1">
      <alignment horizontal="center" vertical="center" wrapText="1"/>
    </xf>
    <xf numFmtId="0" fontId="43" fillId="7" borderId="33" xfId="0" applyFont="1" applyFill="1" applyBorder="1" applyAlignment="1">
      <alignment horizontal="center" vertical="center" wrapText="1"/>
    </xf>
    <xf numFmtId="0" fontId="46" fillId="7" borderId="33" xfId="0" applyFont="1" applyFill="1" applyBorder="1" applyAlignment="1">
      <alignment horizontal="center" vertical="center" wrapText="1"/>
    </xf>
    <xf numFmtId="0" fontId="64" fillId="0" borderId="13" xfId="0" applyFont="1" applyBorder="1" applyAlignment="1"/>
    <xf numFmtId="0" fontId="6" fillId="0" borderId="25" xfId="2" applyFont="1" applyFill="1" applyBorder="1" applyAlignment="1" applyProtection="1">
      <alignment horizontal="center" vertical="center"/>
      <protection locked="0"/>
    </xf>
    <xf numFmtId="0" fontId="6" fillId="0" borderId="25" xfId="2" applyFont="1" applyBorder="1" applyAlignment="1" applyProtection="1">
      <alignment horizontal="center" vertical="center"/>
      <protection locked="0"/>
    </xf>
    <xf numFmtId="0" fontId="12" fillId="7" borderId="42" xfId="0" applyFont="1" applyFill="1" applyBorder="1" applyAlignment="1">
      <alignment horizontal="center" vertical="center"/>
    </xf>
    <xf numFmtId="0" fontId="21" fillId="7" borderId="21" xfId="0" applyFont="1" applyFill="1" applyBorder="1" applyAlignment="1">
      <alignment horizontal="left" vertical="center"/>
    </xf>
    <xf numFmtId="0" fontId="21" fillId="7" borderId="13" xfId="0" applyFont="1" applyFill="1" applyBorder="1" applyAlignment="1">
      <alignment horizontal="left" vertical="center"/>
    </xf>
    <xf numFmtId="0" fontId="25" fillId="7" borderId="25" xfId="0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/>
    </xf>
    <xf numFmtId="0" fontId="21" fillId="0" borderId="22" xfId="0" applyFont="1" applyFill="1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7" fillId="2" borderId="24" xfId="0" applyFont="1" applyFill="1" applyBorder="1" applyAlignment="1">
      <alignment vertical="center"/>
    </xf>
    <xf numFmtId="0" fontId="46" fillId="0" borderId="25" xfId="0" applyFont="1" applyBorder="1" applyAlignment="1">
      <alignment horizontal="center" vertical="center"/>
    </xf>
    <xf numFmtId="0" fontId="65" fillId="0" borderId="0" xfId="0" applyFont="1"/>
    <xf numFmtId="0" fontId="43" fillId="0" borderId="33" xfId="2" applyFont="1" applyFill="1" applyBorder="1" applyAlignment="1">
      <alignment horizontal="center" vertical="center"/>
    </xf>
    <xf numFmtId="0" fontId="10" fillId="0" borderId="19" xfId="0" applyFont="1" applyBorder="1" applyAlignment="1">
      <alignment horizontal="left" vertical="center" indent="1"/>
    </xf>
    <xf numFmtId="0" fontId="47" fillId="5" borderId="0" xfId="0" applyFont="1" applyFill="1" applyAlignment="1">
      <alignment horizontal="center" vertical="center"/>
    </xf>
    <xf numFmtId="0" fontId="43" fillId="7" borderId="25" xfId="0" applyFont="1" applyFill="1" applyBorder="1" applyAlignment="1">
      <alignment horizontal="center" vertical="center"/>
    </xf>
    <xf numFmtId="0" fontId="46" fillId="0" borderId="30" xfId="0" applyFont="1" applyBorder="1" applyAlignment="1">
      <alignment horizontal="center" vertical="center" wrapText="1"/>
    </xf>
    <xf numFmtId="0" fontId="43" fillId="0" borderId="0" xfId="0" applyFont="1" applyFill="1" applyBorder="1" applyAlignment="1">
      <alignment vertical="center"/>
    </xf>
    <xf numFmtId="0" fontId="21" fillId="0" borderId="21" xfId="0" applyFont="1" applyFill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14" fontId="4" fillId="0" borderId="4" xfId="0" applyNumberFormat="1" applyFont="1" applyBorder="1" applyAlignment="1">
      <alignment horizontal="left" vertical="center"/>
    </xf>
    <xf numFmtId="14" fontId="11" fillId="0" borderId="4" xfId="0" applyNumberFormat="1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13" fillId="0" borderId="9" xfId="0" applyFont="1" applyBorder="1" applyAlignment="1">
      <alignment vertical="center"/>
    </xf>
    <xf numFmtId="0" fontId="12" fillId="0" borderId="25" xfId="0" applyFont="1" applyBorder="1" applyAlignment="1">
      <alignment horizontal="center" vertical="center"/>
    </xf>
    <xf numFmtId="0" fontId="43" fillId="7" borderId="13" xfId="0" applyFont="1" applyFill="1" applyBorder="1" applyAlignment="1">
      <alignment horizontal="center" vertical="center" wrapText="1"/>
    </xf>
    <xf numFmtId="0" fontId="66" fillId="0" borderId="25" xfId="2" applyFont="1" applyFill="1" applyBorder="1" applyAlignment="1" applyProtection="1">
      <alignment horizontal="center" vertical="center"/>
      <protection locked="0"/>
    </xf>
    <xf numFmtId="0" fontId="66" fillId="0" borderId="25" xfId="2" applyFont="1" applyBorder="1" applyAlignment="1" applyProtection="1">
      <alignment horizontal="center" vertical="center"/>
      <protection locked="0"/>
    </xf>
    <xf numFmtId="0" fontId="67" fillId="2" borderId="0" xfId="2" applyFont="1" applyFill="1" applyBorder="1" applyAlignment="1" applyProtection="1">
      <alignment horizontal="center" vertical="center"/>
      <protection locked="0"/>
    </xf>
    <xf numFmtId="0" fontId="58" fillId="0" borderId="25" xfId="2" applyFont="1" applyFill="1" applyBorder="1" applyAlignment="1" applyProtection="1">
      <alignment horizontal="center" vertical="center"/>
      <protection locked="0"/>
    </xf>
    <xf numFmtId="0" fontId="58" fillId="0" borderId="25" xfId="2" applyFont="1" applyBorder="1" applyAlignment="1" applyProtection="1">
      <alignment horizontal="center" vertical="center"/>
      <protection locked="0"/>
    </xf>
    <xf numFmtId="0" fontId="64" fillId="2" borderId="0" xfId="2" applyFont="1" applyFill="1" applyBorder="1" applyAlignment="1" applyProtection="1">
      <alignment horizontal="center" vertical="center"/>
      <protection locked="0"/>
    </xf>
    <xf numFmtId="0" fontId="59" fillId="2" borderId="39" xfId="0" applyFont="1" applyFill="1" applyBorder="1" applyAlignment="1">
      <alignment horizontal="center" vertical="center" wrapText="1"/>
    </xf>
    <xf numFmtId="0" fontId="56" fillId="5" borderId="13" xfId="0" applyFont="1" applyFill="1" applyBorder="1" applyAlignment="1">
      <alignment vertical="center"/>
    </xf>
    <xf numFmtId="0" fontId="58" fillId="9" borderId="25" xfId="2" applyFont="1" applyFill="1" applyBorder="1" applyAlignment="1" applyProtection="1">
      <alignment horizontal="center" vertical="center"/>
      <protection locked="0"/>
    </xf>
    <xf numFmtId="0" fontId="68" fillId="0" borderId="0" xfId="0" applyFont="1"/>
    <xf numFmtId="0" fontId="69" fillId="0" borderId="0" xfId="0" applyFont="1"/>
    <xf numFmtId="0" fontId="46" fillId="0" borderId="0" xfId="0" applyFont="1" applyFill="1" applyAlignment="1">
      <alignment horizontal="center" vertical="center"/>
    </xf>
    <xf numFmtId="0" fontId="21" fillId="0" borderId="25" xfId="0" applyFont="1" applyFill="1" applyBorder="1" applyAlignment="1">
      <alignment horizontal="left" vertical="center" wrapText="1" indent="1"/>
    </xf>
    <xf numFmtId="0" fontId="43" fillId="0" borderId="25" xfId="2" applyFont="1" applyFill="1" applyBorder="1" applyAlignment="1">
      <alignment horizontal="center" vertical="center" wrapText="1"/>
    </xf>
    <xf numFmtId="0" fontId="63" fillId="0" borderId="25" xfId="0" applyFont="1" applyFill="1" applyBorder="1" applyAlignment="1">
      <alignment horizontal="center" vertical="center" wrapText="1"/>
    </xf>
    <xf numFmtId="0" fontId="46" fillId="7" borderId="21" xfId="0" applyFont="1" applyFill="1" applyBorder="1" applyAlignment="1">
      <alignment horizontal="left" vertical="center" wrapText="1" indent="1"/>
    </xf>
    <xf numFmtId="0" fontId="46" fillId="7" borderId="33" xfId="0" applyFont="1" applyFill="1" applyBorder="1" applyAlignment="1">
      <alignment horizontal="left" vertical="center" wrapText="1" indent="1"/>
    </xf>
    <xf numFmtId="0" fontId="43" fillId="0" borderId="33" xfId="0" applyFont="1" applyFill="1" applyBorder="1" applyAlignment="1">
      <alignment horizontal="center" vertical="center" wrapText="1"/>
    </xf>
    <xf numFmtId="0" fontId="70" fillId="0" borderId="0" xfId="0" applyFont="1"/>
    <xf numFmtId="0" fontId="70" fillId="8" borderId="0" xfId="0" applyFont="1" applyFill="1"/>
    <xf numFmtId="0" fontId="71" fillId="8" borderId="0" xfId="0" applyFont="1" applyFill="1"/>
    <xf numFmtId="0" fontId="71" fillId="0" borderId="0" xfId="0" applyFont="1"/>
    <xf numFmtId="0" fontId="69" fillId="8" borderId="0" xfId="0" applyFont="1" applyFill="1" applyBorder="1" applyAlignment="1">
      <alignment horizontal="left" vertical="center"/>
    </xf>
    <xf numFmtId="0" fontId="69" fillId="0" borderId="0" xfId="0" applyFont="1" applyFill="1" applyBorder="1" applyAlignment="1">
      <alignment horizontal="left" vertical="center"/>
    </xf>
    <xf numFmtId="0" fontId="72" fillId="0" borderId="0" xfId="0" applyFont="1"/>
    <xf numFmtId="179" fontId="43" fillId="0" borderId="25" xfId="0" applyNumberFormat="1" applyFont="1" applyFill="1" applyBorder="1" applyAlignment="1">
      <alignment horizontal="center" vertical="center" wrapText="1"/>
    </xf>
    <xf numFmtId="0" fontId="46" fillId="0" borderId="32" xfId="0" applyFont="1" applyFill="1" applyBorder="1" applyAlignment="1">
      <alignment vertical="center"/>
    </xf>
    <xf numFmtId="0" fontId="71" fillId="0" borderId="0" xfId="0" applyFont="1" applyFill="1" applyBorder="1" applyAlignment="1">
      <alignment horizontal="left" vertical="center"/>
    </xf>
    <xf numFmtId="0" fontId="48" fillId="5" borderId="14" xfId="0" applyFont="1" applyFill="1" applyBorder="1" applyAlignment="1">
      <alignment horizontal="center" vertical="center"/>
    </xf>
    <xf numFmtId="0" fontId="73" fillId="0" borderId="2" xfId="0" applyFont="1" applyBorder="1"/>
    <xf numFmtId="0" fontId="71" fillId="8" borderId="0" xfId="0" applyFont="1" applyFill="1" applyBorder="1" applyAlignment="1">
      <alignment horizontal="left" vertical="center"/>
    </xf>
    <xf numFmtId="0" fontId="73" fillId="8" borderId="0" xfId="0" applyFont="1" applyFill="1" applyBorder="1" applyAlignment="1">
      <alignment horizontal="left" vertical="center" indent="1"/>
    </xf>
    <xf numFmtId="0" fontId="73" fillId="8" borderId="0" xfId="0" applyFont="1" applyFill="1" applyBorder="1" applyAlignment="1">
      <alignment vertical="center"/>
    </xf>
    <xf numFmtId="0" fontId="73" fillId="8" borderId="0" xfId="0" applyFont="1" applyFill="1" applyBorder="1" applyAlignment="1">
      <alignment horizontal="center" vertical="center"/>
    </xf>
    <xf numFmtId="0" fontId="74" fillId="8" borderId="0" xfId="0" applyFont="1" applyFill="1" applyBorder="1" applyAlignment="1">
      <alignment horizontal="center" vertical="center"/>
    </xf>
    <xf numFmtId="0" fontId="75" fillId="8" borderId="0" xfId="0" applyFont="1" applyFill="1" applyBorder="1" applyAlignment="1">
      <alignment horizontal="center" vertical="center"/>
    </xf>
    <xf numFmtId="0" fontId="76" fillId="8" borderId="0" xfId="2" applyFont="1" applyFill="1" applyBorder="1" applyAlignment="1" applyProtection="1">
      <alignment horizontal="center" vertical="center"/>
      <protection locked="0"/>
    </xf>
    <xf numFmtId="0" fontId="73" fillId="0" borderId="3" xfId="0" applyFont="1" applyBorder="1"/>
    <xf numFmtId="0" fontId="73" fillId="0" borderId="0" xfId="0" applyFont="1" applyBorder="1"/>
    <xf numFmtId="0" fontId="73" fillId="0" borderId="0" xfId="0" applyFont="1"/>
    <xf numFmtId="0" fontId="73" fillId="0" borderId="0" xfId="0" applyFont="1" applyFill="1" applyBorder="1"/>
    <xf numFmtId="0" fontId="73" fillId="0" borderId="0" xfId="0" applyFont="1" applyFill="1" applyBorder="1" applyAlignment="1">
      <alignment horizontal="left" vertical="center" indent="1"/>
    </xf>
    <xf numFmtId="0" fontId="73" fillId="0" borderId="0" xfId="0" applyFont="1" applyFill="1" applyBorder="1" applyAlignment="1">
      <alignment vertical="center"/>
    </xf>
    <xf numFmtId="0" fontId="73" fillId="0" borderId="0" xfId="0" applyFont="1" applyFill="1" applyBorder="1" applyAlignment="1">
      <alignment horizontal="center" vertical="center"/>
    </xf>
    <xf numFmtId="0" fontId="74" fillId="0" borderId="0" xfId="0" applyFont="1" applyFill="1" applyBorder="1" applyAlignment="1">
      <alignment horizontal="center" vertical="center"/>
    </xf>
    <xf numFmtId="0" fontId="75" fillId="0" borderId="0" xfId="0" applyFont="1" applyFill="1" applyBorder="1" applyAlignment="1">
      <alignment horizontal="center" vertical="center"/>
    </xf>
    <xf numFmtId="0" fontId="76" fillId="0" borderId="0" xfId="2" applyFont="1" applyFill="1" applyBorder="1" applyAlignment="1" applyProtection="1">
      <alignment horizontal="center" vertical="center"/>
      <protection locked="0"/>
    </xf>
    <xf numFmtId="0" fontId="73" fillId="0" borderId="0" xfId="0" applyFont="1" applyFill="1"/>
    <xf numFmtId="0" fontId="61" fillId="0" borderId="0" xfId="0" applyFont="1"/>
    <xf numFmtId="0" fontId="77" fillId="0" borderId="0" xfId="0" applyFont="1"/>
    <xf numFmtId="0" fontId="62" fillId="0" borderId="2" xfId="0" applyFont="1" applyBorder="1"/>
    <xf numFmtId="0" fontId="62" fillId="8" borderId="0" xfId="0" applyFont="1" applyFill="1" applyBorder="1" applyAlignment="1">
      <alignment horizontal="left" vertical="center" indent="1"/>
    </xf>
    <xf numFmtId="0" fontId="62" fillId="8" borderId="0" xfId="0" applyFont="1" applyFill="1" applyBorder="1" applyAlignment="1">
      <alignment vertical="center"/>
    </xf>
    <xf numFmtId="0" fontId="62" fillId="8" borderId="0" xfId="0" applyFont="1" applyFill="1" applyBorder="1" applyAlignment="1">
      <alignment horizontal="center" vertical="center"/>
    </xf>
    <xf numFmtId="0" fontId="78" fillId="8" borderId="0" xfId="0" applyFont="1" applyFill="1" applyBorder="1" applyAlignment="1">
      <alignment horizontal="center" vertical="center"/>
    </xf>
    <xf numFmtId="0" fontId="48" fillId="8" borderId="0" xfId="0" applyFont="1" applyFill="1" applyBorder="1" applyAlignment="1">
      <alignment horizontal="center" vertical="center"/>
    </xf>
    <xf numFmtId="0" fontId="58" fillId="8" borderId="0" xfId="2" applyFont="1" applyFill="1" applyBorder="1" applyAlignment="1" applyProtection="1">
      <alignment horizontal="center" vertical="center"/>
      <protection locked="0"/>
    </xf>
    <xf numFmtId="0" fontId="62" fillId="0" borderId="3" xfId="0" applyFont="1" applyBorder="1"/>
    <xf numFmtId="0" fontId="62" fillId="0" borderId="0" xfId="0" applyFont="1" applyBorder="1"/>
    <xf numFmtId="0" fontId="62" fillId="0" borderId="0" xfId="0" applyFont="1"/>
    <xf numFmtId="0" fontId="62" fillId="0" borderId="0" xfId="0" applyFont="1" applyFill="1" applyBorder="1" applyAlignment="1">
      <alignment horizontal="left" vertical="center" indent="1"/>
    </xf>
    <xf numFmtId="0" fontId="62" fillId="0" borderId="0" xfId="0" applyFont="1" applyFill="1" applyBorder="1" applyAlignment="1">
      <alignment vertical="center"/>
    </xf>
    <xf numFmtId="0" fontId="62" fillId="0" borderId="0" xfId="0" applyFont="1" applyFill="1" applyBorder="1" applyAlignment="1">
      <alignment horizontal="center" vertical="center"/>
    </xf>
    <xf numFmtId="0" fontId="78" fillId="0" borderId="0" xfId="0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center" vertical="center"/>
    </xf>
    <xf numFmtId="0" fontId="58" fillId="0" borderId="0" xfId="2" applyFont="1" applyFill="1" applyBorder="1" applyAlignment="1" applyProtection="1">
      <alignment horizontal="center" vertical="center"/>
      <protection locked="0"/>
    </xf>
    <xf numFmtId="0" fontId="0" fillId="5" borderId="13" xfId="0" applyFill="1" applyBorder="1" applyAlignment="1">
      <alignment horizontal="center" vertical="center"/>
    </xf>
    <xf numFmtId="0" fontId="79" fillId="0" borderId="25" xfId="2" applyFont="1" applyFill="1" applyBorder="1" applyAlignment="1" applyProtection="1">
      <alignment horizontal="center" vertical="center"/>
      <protection locked="0"/>
    </xf>
    <xf numFmtId="0" fontId="79" fillId="0" borderId="25" xfId="2" applyFont="1" applyBorder="1" applyAlignment="1" applyProtection="1">
      <alignment horizontal="center" vertical="center"/>
      <protection locked="0"/>
    </xf>
    <xf numFmtId="0" fontId="80" fillId="2" borderId="0" xfId="2" applyFont="1" applyFill="1" applyBorder="1" applyAlignment="1" applyProtection="1">
      <alignment horizontal="center" vertical="center"/>
      <protection locked="0"/>
    </xf>
    <xf numFmtId="0" fontId="68" fillId="0" borderId="0" xfId="0" applyFont="1" applyFill="1" applyBorder="1"/>
    <xf numFmtId="0" fontId="68" fillId="0" borderId="0" xfId="0" applyFont="1" applyFill="1" applyBorder="1" applyAlignment="1">
      <alignment horizontal="left" vertical="center" indent="1"/>
    </xf>
    <xf numFmtId="0" fontId="68" fillId="0" borderId="0" xfId="0" applyFont="1" applyFill="1" applyBorder="1" applyAlignment="1">
      <alignment vertical="center"/>
    </xf>
    <xf numFmtId="0" fontId="68" fillId="0" borderId="0" xfId="0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horizontal="center" vertical="center"/>
    </xf>
    <xf numFmtId="0" fontId="57" fillId="0" borderId="0" xfId="2" applyFont="1" applyFill="1" applyBorder="1" applyAlignment="1" applyProtection="1">
      <alignment horizontal="center" vertical="center"/>
      <protection locked="0"/>
    </xf>
    <xf numFmtId="0" fontId="68" fillId="0" borderId="0" xfId="0" applyFont="1" applyFill="1"/>
    <xf numFmtId="0" fontId="81" fillId="0" borderId="0" xfId="0" applyFont="1" applyFill="1" applyBorder="1" applyAlignment="1">
      <alignment horizontal="left" vertical="center"/>
    </xf>
    <xf numFmtId="0" fontId="21" fillId="9" borderId="25" xfId="0" applyFont="1" applyFill="1" applyBorder="1" applyAlignment="1">
      <alignment horizontal="center" vertical="center" wrapText="1"/>
    </xf>
    <xf numFmtId="0" fontId="34" fillId="9" borderId="25" xfId="0" applyFont="1" applyFill="1" applyBorder="1" applyAlignment="1">
      <alignment horizontal="center" vertical="center" wrapText="1"/>
    </xf>
    <xf numFmtId="0" fontId="68" fillId="0" borderId="0" xfId="0" applyFont="1" applyFill="1" applyBorder="1" applyAlignment="1">
      <alignment horizontal="left" vertical="center"/>
    </xf>
    <xf numFmtId="0" fontId="82" fillId="0" borderId="0" xfId="0" applyFont="1" applyAlignment="1"/>
    <xf numFmtId="0" fontId="46" fillId="0" borderId="13" xfId="0" applyFont="1" applyFill="1" applyBorder="1" applyAlignment="1">
      <alignment vertical="center"/>
    </xf>
    <xf numFmtId="0" fontId="37" fillId="2" borderId="13" xfId="0" applyFont="1" applyFill="1" applyBorder="1" applyAlignment="1">
      <alignment horizontal="left" vertical="center"/>
    </xf>
    <xf numFmtId="0" fontId="37" fillId="2" borderId="24" xfId="0" applyFont="1" applyFill="1" applyBorder="1" applyAlignment="1">
      <alignment horizontal="left" vertical="center"/>
    </xf>
    <xf numFmtId="0" fontId="37" fillId="0" borderId="24" xfId="0" applyFont="1" applyFill="1" applyBorder="1" applyAlignment="1">
      <alignment horizontal="left" vertical="center"/>
    </xf>
    <xf numFmtId="0" fontId="37" fillId="0" borderId="13" xfId="0" applyFont="1" applyBorder="1" applyAlignment="1">
      <alignment horizontal="left" vertical="center"/>
    </xf>
    <xf numFmtId="0" fontId="37" fillId="0" borderId="33" xfId="0" applyFont="1" applyFill="1" applyBorder="1" applyAlignment="1">
      <alignment horizontal="left" vertical="center"/>
    </xf>
    <xf numFmtId="0" fontId="37" fillId="7" borderId="13" xfId="0" applyFont="1" applyFill="1" applyBorder="1" applyAlignment="1">
      <alignment horizontal="left" vertical="center"/>
    </xf>
    <xf numFmtId="0" fontId="37" fillId="0" borderId="22" xfId="0" applyFont="1" applyFill="1" applyBorder="1" applyAlignment="1">
      <alignment horizontal="left" vertical="center"/>
    </xf>
    <xf numFmtId="0" fontId="82" fillId="0" borderId="33" xfId="0" applyFont="1" applyFill="1" applyBorder="1" applyAlignment="1">
      <alignment horizontal="left" vertical="center"/>
    </xf>
    <xf numFmtId="0" fontId="37" fillId="0" borderId="24" xfId="0" applyFont="1" applyBorder="1" applyAlignment="1">
      <alignment horizontal="left" vertical="center"/>
    </xf>
    <xf numFmtId="0" fontId="37" fillId="0" borderId="22" xfId="0" applyFont="1" applyBorder="1" applyAlignment="1">
      <alignment horizontal="left" vertical="center"/>
    </xf>
    <xf numFmtId="0" fontId="82" fillId="0" borderId="0" xfId="0" applyFont="1" applyBorder="1"/>
    <xf numFmtId="0" fontId="83" fillId="2" borderId="39" xfId="0" applyFont="1" applyFill="1" applyBorder="1" applyAlignment="1">
      <alignment horizontal="center" vertical="center" wrapText="1"/>
    </xf>
    <xf numFmtId="0" fontId="84" fillId="5" borderId="13" xfId="0" applyFont="1" applyFill="1" applyBorder="1" applyAlignment="1">
      <alignment horizontal="center" vertical="center"/>
    </xf>
    <xf numFmtId="0" fontId="85" fillId="0" borderId="25" xfId="2" applyFont="1" applyFill="1" applyBorder="1" applyAlignment="1" applyProtection="1">
      <alignment horizontal="center" vertical="center"/>
      <protection locked="0"/>
    </xf>
    <xf numFmtId="0" fontId="38" fillId="0" borderId="25" xfId="2" applyFont="1" applyFill="1" applyBorder="1" applyAlignment="1" applyProtection="1">
      <alignment horizontal="center" vertical="center"/>
      <protection locked="0"/>
    </xf>
    <xf numFmtId="0" fontId="38" fillId="0" borderId="25" xfId="2" applyFont="1" applyBorder="1" applyAlignment="1" applyProtection="1">
      <alignment horizontal="center" vertical="center"/>
      <protection locked="0"/>
    </xf>
    <xf numFmtId="0" fontId="38" fillId="9" borderId="25" xfId="2" applyFont="1" applyFill="1" applyBorder="1" applyAlignment="1" applyProtection="1">
      <alignment horizontal="center" vertical="center"/>
      <protection locked="0"/>
    </xf>
    <xf numFmtId="0" fontId="38" fillId="2" borderId="0" xfId="2" applyFont="1" applyFill="1" applyBorder="1" applyAlignment="1" applyProtection="1">
      <alignment horizontal="center" vertical="center"/>
      <protection locked="0"/>
    </xf>
    <xf numFmtId="0" fontId="85" fillId="0" borderId="25" xfId="2" applyFont="1" applyBorder="1" applyAlignment="1" applyProtection="1">
      <alignment horizontal="center" vertical="center"/>
      <protection locked="0"/>
    </xf>
    <xf numFmtId="0" fontId="85" fillId="9" borderId="25" xfId="2" applyFont="1" applyFill="1" applyBorder="1" applyAlignment="1" applyProtection="1">
      <alignment horizontal="center" vertical="center"/>
      <protection locked="0"/>
    </xf>
    <xf numFmtId="0" fontId="82" fillId="5" borderId="13" xfId="0" applyFont="1" applyFill="1" applyBorder="1" applyAlignment="1">
      <alignment vertical="center"/>
    </xf>
    <xf numFmtId="0" fontId="21" fillId="0" borderId="21" xfId="0" applyFont="1" applyFill="1" applyBorder="1" applyAlignment="1">
      <alignment horizontal="left" vertical="center" indent="1"/>
    </xf>
    <xf numFmtId="0" fontId="37" fillId="0" borderId="33" xfId="0" applyFont="1" applyBorder="1" applyAlignment="1">
      <alignment horizontal="left" vertical="center"/>
    </xf>
    <xf numFmtId="0" fontId="37" fillId="8" borderId="46" xfId="2" applyFont="1" applyFill="1" applyBorder="1" applyAlignment="1">
      <alignment horizontal="center" vertical="center"/>
    </xf>
    <xf numFmtId="0" fontId="85" fillId="8" borderId="47" xfId="2" applyFont="1" applyFill="1" applyBorder="1" applyAlignment="1">
      <alignment horizontal="center" vertical="center"/>
    </xf>
    <xf numFmtId="0" fontId="37" fillId="8" borderId="47" xfId="2" applyFont="1" applyFill="1" applyBorder="1" applyAlignment="1" applyProtection="1">
      <alignment horizontal="center" vertical="center"/>
    </xf>
    <xf numFmtId="0" fontId="37" fillId="8" borderId="47" xfId="2" applyFont="1" applyFill="1" applyBorder="1" applyAlignment="1">
      <alignment horizontal="center" vertical="center"/>
    </xf>
    <xf numFmtId="0" fontId="37" fillId="8" borderId="30" xfId="2" applyFont="1" applyFill="1" applyBorder="1" applyAlignment="1">
      <alignment horizontal="center" vertical="center"/>
    </xf>
    <xf numFmtId="0" fontId="37" fillId="8" borderId="44" xfId="2" applyFont="1" applyFill="1" applyBorder="1" applyAlignment="1">
      <alignment horizontal="center" vertical="center"/>
    </xf>
    <xf numFmtId="0" fontId="37" fillId="0" borderId="33" xfId="2" applyFont="1" applyFill="1" applyBorder="1" applyAlignment="1">
      <alignment horizontal="center" vertical="center"/>
    </xf>
    <xf numFmtId="0" fontId="37" fillId="0" borderId="25" xfId="2" applyFont="1" applyFill="1" applyBorder="1" applyAlignment="1">
      <alignment horizontal="center" vertical="center"/>
    </xf>
    <xf numFmtId="0" fontId="37" fillId="0" borderId="26" xfId="2" applyFont="1" applyFill="1" applyBorder="1" applyAlignment="1">
      <alignment horizontal="center" vertical="center"/>
    </xf>
    <xf numFmtId="0" fontId="37" fillId="0" borderId="33" xfId="2" applyFont="1" applyBorder="1" applyAlignment="1">
      <alignment horizontal="center" vertical="center"/>
    </xf>
    <xf numFmtId="0" fontId="37" fillId="0" borderId="25" xfId="2" applyFont="1" applyBorder="1" applyAlignment="1">
      <alignment horizontal="center" vertical="center"/>
    </xf>
    <xf numFmtId="0" fontId="37" fillId="7" borderId="33" xfId="2" applyFont="1" applyFill="1" applyBorder="1" applyAlignment="1">
      <alignment horizontal="center" vertical="center"/>
    </xf>
    <xf numFmtId="0" fontId="37" fillId="7" borderId="25" xfId="2" applyFont="1" applyFill="1" applyBorder="1" applyAlignment="1">
      <alignment horizontal="center" vertical="center"/>
    </xf>
    <xf numFmtId="0" fontId="37" fillId="0" borderId="26" xfId="2" applyFont="1" applyBorder="1" applyAlignment="1">
      <alignment horizontal="center" vertical="center"/>
    </xf>
    <xf numFmtId="0" fontId="37" fillId="2" borderId="0" xfId="2" applyFont="1" applyFill="1" applyBorder="1" applyAlignment="1">
      <alignment horizontal="center" vertical="center"/>
    </xf>
    <xf numFmtId="0" fontId="37" fillId="2" borderId="46" xfId="2" applyFont="1" applyFill="1" applyBorder="1" applyAlignment="1">
      <alignment horizontal="center" vertical="center"/>
    </xf>
    <xf numFmtId="0" fontId="37" fillId="2" borderId="25" xfId="2" applyFont="1" applyFill="1" applyBorder="1" applyAlignment="1">
      <alignment horizontal="center" vertical="center"/>
    </xf>
    <xf numFmtId="0" fontId="37" fillId="2" borderId="26" xfId="2" applyFont="1" applyFill="1" applyBorder="1" applyAlignment="1">
      <alignment horizontal="center" vertical="center"/>
    </xf>
    <xf numFmtId="0" fontId="37" fillId="0" borderId="25" xfId="2" applyFont="1" applyFill="1" applyBorder="1" applyAlignment="1" applyProtection="1">
      <alignment horizontal="center" vertical="center"/>
    </xf>
    <xf numFmtId="0" fontId="37" fillId="0" borderId="26" xfId="2" applyFont="1" applyFill="1" applyBorder="1" applyAlignment="1" applyProtection="1">
      <alignment horizontal="center" vertical="center"/>
    </xf>
    <xf numFmtId="0" fontId="82" fillId="2" borderId="0" xfId="0" applyFont="1" applyFill="1" applyBorder="1" applyAlignment="1">
      <alignment vertical="center"/>
    </xf>
    <xf numFmtId="0" fontId="37" fillId="2" borderId="21" xfId="2" applyFont="1" applyFill="1" applyBorder="1" applyAlignment="1">
      <alignment horizontal="center" vertical="center"/>
    </xf>
    <xf numFmtId="0" fontId="37" fillId="2" borderId="14" xfId="2" applyFont="1" applyFill="1" applyBorder="1" applyAlignment="1">
      <alignment horizontal="center" vertical="center"/>
    </xf>
    <xf numFmtId="0" fontId="82" fillId="0" borderId="25" xfId="0" applyFont="1" applyBorder="1" applyAlignment="1">
      <alignment horizontal="center" vertical="center"/>
    </xf>
    <xf numFmtId="0" fontId="82" fillId="0" borderId="21" xfId="0" applyFont="1" applyBorder="1" applyAlignment="1">
      <alignment horizontal="center" vertical="center"/>
    </xf>
    <xf numFmtId="0" fontId="82" fillId="0" borderId="26" xfId="0" applyFont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71" fillId="0" borderId="0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43" fillId="0" borderId="21" xfId="0" applyFont="1" applyFill="1" applyBorder="1" applyAlignment="1">
      <alignment horizontal="center" vertical="center" wrapText="1"/>
    </xf>
    <xf numFmtId="0" fontId="43" fillId="0" borderId="13" xfId="0" applyFont="1" applyFill="1" applyBorder="1" applyAlignment="1">
      <alignment horizontal="center" vertical="center" wrapText="1"/>
    </xf>
    <xf numFmtId="0" fontId="43" fillId="7" borderId="19" xfId="0" applyFont="1" applyFill="1" applyBorder="1" applyAlignment="1">
      <alignment horizontal="left" vertical="top" wrapText="1"/>
    </xf>
    <xf numFmtId="0" fontId="43" fillId="7" borderId="13" xfId="0" applyFont="1" applyFill="1" applyBorder="1" applyAlignment="1">
      <alignment horizontal="left" vertical="top"/>
    </xf>
    <xf numFmtId="0" fontId="43" fillId="7" borderId="33" xfId="0" applyFont="1" applyFill="1" applyBorder="1" applyAlignment="1">
      <alignment horizontal="left" vertical="top"/>
    </xf>
    <xf numFmtId="0" fontId="47" fillId="6" borderId="19" xfId="0" applyFont="1" applyFill="1" applyBorder="1" applyAlignment="1">
      <alignment horizontal="left" vertical="center"/>
    </xf>
    <xf numFmtId="0" fontId="47" fillId="6" borderId="13" xfId="0" applyFont="1" applyFill="1" applyBorder="1" applyAlignment="1">
      <alignment horizontal="left" vertical="center"/>
    </xf>
    <xf numFmtId="0" fontId="47" fillId="6" borderId="14" xfId="0" applyFont="1" applyFill="1" applyBorder="1" applyAlignment="1">
      <alignment horizontal="left" vertical="center"/>
    </xf>
    <xf numFmtId="0" fontId="43" fillId="0" borderId="19" xfId="0" applyFont="1" applyFill="1" applyBorder="1" applyAlignment="1">
      <alignment horizontal="left" vertical="top" wrapText="1"/>
    </xf>
    <xf numFmtId="0" fontId="43" fillId="0" borderId="13" xfId="0" applyFont="1" applyFill="1" applyBorder="1" applyAlignment="1">
      <alignment horizontal="left" vertical="top" wrapText="1"/>
    </xf>
    <xf numFmtId="0" fontId="43" fillId="0" borderId="33" xfId="0" applyFont="1" applyFill="1" applyBorder="1" applyAlignment="1">
      <alignment horizontal="left" vertical="top" wrapText="1"/>
    </xf>
    <xf numFmtId="0" fontId="21" fillId="0" borderId="21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43" fillId="7" borderId="25" xfId="0" applyFont="1" applyFill="1" applyBorder="1" applyAlignment="1">
      <alignment horizontal="left" vertical="top" wrapText="1"/>
    </xf>
    <xf numFmtId="0" fontId="45" fillId="7" borderId="19" xfId="0" applyFont="1" applyFill="1" applyBorder="1" applyAlignment="1">
      <alignment horizontal="left" vertical="top" wrapText="1"/>
    </xf>
    <xf numFmtId="0" fontId="45" fillId="7" borderId="13" xfId="0" applyFont="1" applyFill="1" applyBorder="1" applyAlignment="1">
      <alignment horizontal="left" vertical="top" wrapText="1"/>
    </xf>
    <xf numFmtId="0" fontId="45" fillId="7" borderId="33" xfId="0" applyFont="1" applyFill="1" applyBorder="1" applyAlignment="1">
      <alignment horizontal="left" vertical="top" wrapText="1"/>
    </xf>
    <xf numFmtId="0" fontId="21" fillId="0" borderId="19" xfId="0" applyFont="1" applyFill="1" applyBorder="1" applyAlignment="1">
      <alignment horizontal="left" vertical="top"/>
    </xf>
    <xf numFmtId="0" fontId="21" fillId="0" borderId="13" xfId="0" applyFont="1" applyFill="1" applyBorder="1" applyAlignment="1">
      <alignment horizontal="left" vertical="top"/>
    </xf>
    <xf numFmtId="0" fontId="21" fillId="0" borderId="33" xfId="0" applyFont="1" applyFill="1" applyBorder="1" applyAlignment="1">
      <alignment horizontal="left" vertical="top"/>
    </xf>
    <xf numFmtId="0" fontId="21" fillId="0" borderId="21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43" fillId="0" borderId="25" xfId="2" applyFont="1" applyFill="1" applyBorder="1" applyAlignment="1">
      <alignment horizontal="left" vertical="top" wrapText="1"/>
    </xf>
    <xf numFmtId="0" fontId="43" fillId="0" borderId="23" xfId="2" applyFont="1" applyBorder="1" applyAlignment="1">
      <alignment horizontal="left" vertical="top"/>
    </xf>
    <xf numFmtId="0" fontId="43" fillId="0" borderId="25" xfId="2" applyFont="1" applyBorder="1" applyAlignment="1">
      <alignment horizontal="left" vertical="top"/>
    </xf>
    <xf numFmtId="0" fontId="43" fillId="0" borderId="33" xfId="0" applyFont="1" applyFill="1" applyBorder="1" applyAlignment="1">
      <alignment horizontal="center" vertical="center" wrapText="1"/>
    </xf>
    <xf numFmtId="0" fontId="46" fillId="7" borderId="21" xfId="0" applyFont="1" applyFill="1" applyBorder="1" applyAlignment="1">
      <alignment horizontal="left" vertical="center" wrapText="1" indent="1"/>
    </xf>
    <xf numFmtId="0" fontId="46" fillId="7" borderId="33" xfId="0" applyFont="1" applyFill="1" applyBorder="1" applyAlignment="1">
      <alignment horizontal="left" vertical="center" wrapText="1" indent="1"/>
    </xf>
    <xf numFmtId="0" fontId="4" fillId="7" borderId="19" xfId="0" applyFont="1" applyFill="1" applyBorder="1" applyAlignment="1">
      <alignment horizontal="left" vertical="top" wrapText="1"/>
    </xf>
    <xf numFmtId="0" fontId="4" fillId="7" borderId="13" xfId="0" applyFont="1" applyFill="1" applyBorder="1" applyAlignment="1">
      <alignment horizontal="left" vertical="top" wrapText="1"/>
    </xf>
    <xf numFmtId="0" fontId="4" fillId="7" borderId="33" xfId="0" applyFont="1" applyFill="1" applyBorder="1" applyAlignment="1">
      <alignment horizontal="left" vertical="top" wrapText="1"/>
    </xf>
    <xf numFmtId="0" fontId="43" fillId="0" borderId="13" xfId="2" applyFont="1" applyFill="1" applyBorder="1" applyAlignment="1">
      <alignment horizontal="left" vertical="top"/>
    </xf>
    <xf numFmtId="0" fontId="43" fillId="0" borderId="33" xfId="2" applyFont="1" applyFill="1" applyBorder="1" applyAlignment="1">
      <alignment horizontal="left" vertical="top"/>
    </xf>
    <xf numFmtId="0" fontId="47" fillId="0" borderId="19" xfId="0" applyFont="1" applyFill="1" applyBorder="1" applyAlignment="1">
      <alignment horizontal="left" vertical="top" wrapText="1"/>
    </xf>
    <xf numFmtId="0" fontId="47" fillId="0" borderId="13" xfId="0" applyFont="1" applyFill="1" applyBorder="1" applyAlignment="1">
      <alignment horizontal="left" vertical="top"/>
    </xf>
    <xf numFmtId="0" fontId="47" fillId="0" borderId="33" xfId="0" applyFont="1" applyFill="1" applyBorder="1" applyAlignment="1">
      <alignment horizontal="left" vertical="top"/>
    </xf>
    <xf numFmtId="0" fontId="47" fillId="0" borderId="19" xfId="0" applyFont="1" applyFill="1" applyBorder="1" applyAlignment="1">
      <alignment horizontal="left" vertical="top"/>
    </xf>
    <xf numFmtId="0" fontId="53" fillId="0" borderId="0" xfId="0" applyFont="1" applyBorder="1" applyAlignment="1">
      <alignment horizontal="center" vertical="center"/>
    </xf>
    <xf numFmtId="0" fontId="4" fillId="0" borderId="18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45" xfId="0" applyFont="1" applyFill="1" applyBorder="1" applyAlignment="1">
      <alignment horizontal="left" vertical="center" wrapText="1"/>
    </xf>
    <xf numFmtId="0" fontId="46" fillId="7" borderId="25" xfId="0" applyFont="1" applyFill="1" applyBorder="1" applyAlignment="1">
      <alignment horizontal="left" vertical="center" wrapText="1" indent="1"/>
    </xf>
    <xf numFmtId="0" fontId="4" fillId="0" borderId="19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vertical="center" wrapText="1"/>
    </xf>
    <xf numFmtId="0" fontId="4" fillId="0" borderId="33" xfId="0" applyFont="1" applyFill="1" applyBorder="1" applyAlignment="1">
      <alignment vertical="center" wrapText="1"/>
    </xf>
    <xf numFmtId="0" fontId="7" fillId="0" borderId="19" xfId="0" applyFont="1" applyFill="1" applyBorder="1" applyAlignment="1">
      <alignment horizontal="left" vertical="top" wrapText="1"/>
    </xf>
    <xf numFmtId="0" fontId="45" fillId="0" borderId="13" xfId="0" applyFont="1" applyFill="1" applyBorder="1" applyAlignment="1">
      <alignment horizontal="left" vertical="top"/>
    </xf>
    <xf numFmtId="0" fontId="45" fillId="0" borderId="33" xfId="0" applyFont="1" applyFill="1" applyBorder="1" applyAlignment="1">
      <alignment horizontal="left" vertical="top"/>
    </xf>
    <xf numFmtId="0" fontId="7" fillId="7" borderId="19" xfId="0" applyFont="1" applyFill="1" applyBorder="1" applyAlignment="1">
      <alignment horizontal="left" vertical="top" wrapText="1"/>
    </xf>
    <xf numFmtId="0" fontId="45" fillId="7" borderId="13" xfId="0" applyFont="1" applyFill="1" applyBorder="1" applyAlignment="1">
      <alignment horizontal="left" vertical="top"/>
    </xf>
    <xf numFmtId="0" fontId="45" fillId="7" borderId="33" xfId="0" applyFont="1" applyFill="1" applyBorder="1" applyAlignment="1">
      <alignment horizontal="left" vertical="top"/>
    </xf>
    <xf numFmtId="0" fontId="21" fillId="3" borderId="19" xfId="0" applyFont="1" applyFill="1" applyBorder="1" applyAlignment="1">
      <alignment horizontal="left" vertical="top"/>
    </xf>
    <xf numFmtId="0" fontId="21" fillId="3" borderId="13" xfId="0" applyFont="1" applyFill="1" applyBorder="1" applyAlignment="1">
      <alignment horizontal="left" vertical="top"/>
    </xf>
    <xf numFmtId="0" fontId="21" fillId="3" borderId="33" xfId="0" applyFont="1" applyFill="1" applyBorder="1" applyAlignment="1">
      <alignment horizontal="left" vertical="top"/>
    </xf>
    <xf numFmtId="0" fontId="47" fillId="0" borderId="21" xfId="0" applyFont="1" applyFill="1" applyBorder="1" applyAlignment="1">
      <alignment horizontal="left" vertical="top" wrapText="1"/>
    </xf>
    <xf numFmtId="0" fontId="43" fillId="7" borderId="19" xfId="0" applyFont="1" applyFill="1" applyBorder="1" applyAlignment="1">
      <alignment horizontal="left" vertical="top"/>
    </xf>
    <xf numFmtId="0" fontId="21" fillId="0" borderId="33" xfId="0" applyFont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0" fontId="12" fillId="0" borderId="7" xfId="0" applyFont="1" applyFill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/>
    </xf>
    <xf numFmtId="0" fontId="14" fillId="0" borderId="7" xfId="0" applyFont="1" applyBorder="1" applyAlignment="1">
      <alignment horizontal="left" vertical="top"/>
    </xf>
    <xf numFmtId="0" fontId="47" fillId="0" borderId="8" xfId="0" applyFont="1" applyFill="1" applyBorder="1" applyAlignment="1">
      <alignment vertical="top" wrapText="1"/>
    </xf>
    <xf numFmtId="0" fontId="47" fillId="0" borderId="6" xfId="0" applyFont="1" applyFill="1" applyBorder="1" applyAlignment="1">
      <alignment vertical="top" wrapText="1"/>
    </xf>
    <xf numFmtId="0" fontId="47" fillId="0" borderId="7" xfId="0" applyFont="1" applyFill="1" applyBorder="1" applyAlignment="1">
      <alignment vertical="top" wrapText="1"/>
    </xf>
    <xf numFmtId="0" fontId="46" fillId="7" borderId="8" xfId="0" applyFont="1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/>
    </xf>
    <xf numFmtId="0" fontId="0" fillId="7" borderId="7" xfId="0" applyFill="1" applyBorder="1" applyAlignment="1">
      <alignment horizontal="left" vertical="top"/>
    </xf>
    <xf numFmtId="0" fontId="20" fillId="0" borderId="1" xfId="0" applyFont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45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14" fontId="11" fillId="0" borderId="15" xfId="0" applyNumberFormat="1" applyFont="1" applyBorder="1" applyAlignment="1">
      <alignment horizontal="left" vertical="center"/>
    </xf>
  </cellXfs>
  <cellStyles count="11">
    <cellStyle name="0,0_x000a__x000a_NA_x000a__x000a_ 2" xfId="1"/>
    <cellStyle name="Normal 2" xfId="2"/>
    <cellStyle name="Normal 2 2" xfId="3"/>
    <cellStyle name="Normal 2 3" xfId="4"/>
    <cellStyle name="Normal 3" xfId="5"/>
    <cellStyle name="Normal 3 2" xfId="6"/>
    <cellStyle name="Normal 3 3" xfId="7"/>
    <cellStyle name="Normal 3 4" xfId="8"/>
    <cellStyle name="Style 1" xfId="9"/>
    <cellStyle name="一般" xfId="0" builtinId="0"/>
    <cellStyle name="一般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18" Type="http://schemas.openxmlformats.org/officeDocument/2006/relationships/image" Target="../media/image2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1" Type="http://schemas.openxmlformats.org/officeDocument/2006/relationships/image" Target="../media/image1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6.png"/><Relationship Id="rId7" Type="http://schemas.openxmlformats.org/officeDocument/2006/relationships/image" Target="../media/image29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1.png"/><Relationship Id="rId9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1.png"/><Relationship Id="rId1" Type="http://schemas.openxmlformats.org/officeDocument/2006/relationships/image" Target="../media/image31.png"/><Relationship Id="rId4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85725</xdr:rowOff>
    </xdr:from>
    <xdr:to>
      <xdr:col>1</xdr:col>
      <xdr:colOff>485775</xdr:colOff>
      <xdr:row>0</xdr:row>
      <xdr:rowOff>485775</xdr:rowOff>
    </xdr:to>
    <xdr:pic>
      <xdr:nvPicPr>
        <xdr:cNvPr id="1910" name="Imag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85725"/>
          <a:ext cx="11620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323850</xdr:colOff>
      <xdr:row>5</xdr:row>
      <xdr:rowOff>85725</xdr:rowOff>
    </xdr:from>
    <xdr:to>
      <xdr:col>10</xdr:col>
      <xdr:colOff>581025</xdr:colOff>
      <xdr:row>34</xdr:row>
      <xdr:rowOff>95250</xdr:rowOff>
    </xdr:to>
    <xdr:pic>
      <xdr:nvPicPr>
        <xdr:cNvPr id="1911" name="Imag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1381125"/>
          <a:ext cx="7610475" cy="415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1</xdr:col>
      <xdr:colOff>657225</xdr:colOff>
      <xdr:row>0</xdr:row>
      <xdr:rowOff>485775</xdr:rowOff>
    </xdr:to>
    <xdr:pic>
      <xdr:nvPicPr>
        <xdr:cNvPr id="49182" name="Imag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11430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4</xdr:row>
      <xdr:rowOff>85725</xdr:rowOff>
    </xdr:from>
    <xdr:to>
      <xdr:col>5</xdr:col>
      <xdr:colOff>1133475</xdr:colOff>
      <xdr:row>31</xdr:row>
      <xdr:rowOff>66675</xdr:rowOff>
    </xdr:to>
    <xdr:pic>
      <xdr:nvPicPr>
        <xdr:cNvPr id="49183" name="Imag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596" t="-223" r="32950" b="58679"/>
        <a:stretch>
          <a:fillRect/>
        </a:stretch>
      </xdr:blipFill>
      <xdr:spPr bwMode="auto">
        <a:xfrm>
          <a:off x="152400" y="1276350"/>
          <a:ext cx="5029200" cy="429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85725</xdr:rowOff>
    </xdr:from>
    <xdr:to>
      <xdr:col>2</xdr:col>
      <xdr:colOff>209550</xdr:colOff>
      <xdr:row>0</xdr:row>
      <xdr:rowOff>485775</xdr:rowOff>
    </xdr:to>
    <xdr:pic>
      <xdr:nvPicPr>
        <xdr:cNvPr id="45131" name="Image 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85725"/>
          <a:ext cx="11430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685800</xdr:colOff>
      <xdr:row>34</xdr:row>
      <xdr:rowOff>0</xdr:rowOff>
    </xdr:from>
    <xdr:to>
      <xdr:col>11</xdr:col>
      <xdr:colOff>180975</xdr:colOff>
      <xdr:row>48</xdr:row>
      <xdr:rowOff>9525</xdr:rowOff>
    </xdr:to>
    <xdr:sp macro="" textlink="">
      <xdr:nvSpPr>
        <xdr:cNvPr id="45132" name="Rectangle 23"/>
        <xdr:cNvSpPr>
          <a:spLocks noChangeArrowheads="1"/>
        </xdr:cNvSpPr>
      </xdr:nvSpPr>
      <xdr:spPr bwMode="auto">
        <a:xfrm>
          <a:off x="10182225" y="11858625"/>
          <a:ext cx="1809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136072</xdr:colOff>
      <xdr:row>51</xdr:row>
      <xdr:rowOff>95248</xdr:rowOff>
    </xdr:from>
    <xdr:to>
      <xdr:col>6</xdr:col>
      <xdr:colOff>585107</xdr:colOff>
      <xdr:row>51</xdr:row>
      <xdr:rowOff>244928</xdr:rowOff>
    </xdr:to>
    <xdr:sp macro="" textlink="">
      <xdr:nvSpPr>
        <xdr:cNvPr id="2" name="Flèche droite 1">
          <a:extLst>
            <a:ext uri="{FF2B5EF4-FFF2-40B4-BE49-F238E27FC236}"/>
          </a:extLst>
        </xdr:cNvPr>
        <xdr:cNvSpPr/>
      </xdr:nvSpPr>
      <xdr:spPr>
        <a:xfrm>
          <a:off x="4068536" y="13960927"/>
          <a:ext cx="1728107" cy="14968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TW" altLang="en-US"/>
        </a:p>
      </xdr:txBody>
    </xdr:sp>
    <xdr:clientData/>
  </xdr:twoCellAnchor>
  <xdr:twoCellAnchor editAs="oneCell">
    <xdr:from>
      <xdr:col>6</xdr:col>
      <xdr:colOff>1076325</xdr:colOff>
      <xdr:row>45</xdr:row>
      <xdr:rowOff>66675</xdr:rowOff>
    </xdr:from>
    <xdr:to>
      <xdr:col>15</xdr:col>
      <xdr:colOff>828675</xdr:colOff>
      <xdr:row>63</xdr:row>
      <xdr:rowOff>9525</xdr:rowOff>
    </xdr:to>
    <xdr:pic>
      <xdr:nvPicPr>
        <xdr:cNvPr id="45134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11925300"/>
          <a:ext cx="5219700" cy="365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68036</xdr:colOff>
      <xdr:row>70</xdr:row>
      <xdr:rowOff>13605</xdr:rowOff>
    </xdr:from>
    <xdr:to>
      <xdr:col>0</xdr:col>
      <xdr:colOff>272143</xdr:colOff>
      <xdr:row>71</xdr:row>
      <xdr:rowOff>54427</xdr:rowOff>
    </xdr:to>
    <xdr:sp macro="" textlink="">
      <xdr:nvSpPr>
        <xdr:cNvPr id="6" name="Flèche droite 1">
          <a:extLst>
            <a:ext uri="{FF2B5EF4-FFF2-40B4-BE49-F238E27FC236}"/>
          </a:extLst>
        </xdr:cNvPr>
        <xdr:cNvSpPr/>
      </xdr:nvSpPr>
      <xdr:spPr>
        <a:xfrm>
          <a:off x="68036" y="16872855"/>
          <a:ext cx="204107" cy="190501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TW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</xdr:col>
      <xdr:colOff>342900</xdr:colOff>
      <xdr:row>0</xdr:row>
      <xdr:rowOff>457200</xdr:rowOff>
    </xdr:to>
    <xdr:pic>
      <xdr:nvPicPr>
        <xdr:cNvPr id="23289" name="Imag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57150"/>
          <a:ext cx="11525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29</xdr:row>
      <xdr:rowOff>35719</xdr:rowOff>
    </xdr:from>
    <xdr:to>
      <xdr:col>1</xdr:col>
      <xdr:colOff>226219</xdr:colOff>
      <xdr:row>30</xdr:row>
      <xdr:rowOff>59531</xdr:rowOff>
    </xdr:to>
    <xdr:sp macro="" textlink="">
      <xdr:nvSpPr>
        <xdr:cNvPr id="2" name="Rectangle 1">
          <a:extLst>
            <a:ext uri="{FF2B5EF4-FFF2-40B4-BE49-F238E27FC236}"/>
          </a:extLst>
        </xdr:cNvPr>
        <xdr:cNvSpPr/>
      </xdr:nvSpPr>
      <xdr:spPr>
        <a:xfrm>
          <a:off x="142875" y="5369719"/>
          <a:ext cx="666750" cy="178593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TW" altLang="en-US"/>
        </a:p>
      </xdr:txBody>
    </xdr:sp>
    <xdr:clientData/>
  </xdr:twoCellAnchor>
  <xdr:twoCellAnchor editAs="oneCell">
    <xdr:from>
      <xdr:col>0</xdr:col>
      <xdr:colOff>180975</xdr:colOff>
      <xdr:row>6</xdr:row>
      <xdr:rowOff>9525</xdr:rowOff>
    </xdr:from>
    <xdr:to>
      <xdr:col>10</xdr:col>
      <xdr:colOff>457200</xdr:colOff>
      <xdr:row>38</xdr:row>
      <xdr:rowOff>133350</xdr:rowOff>
    </xdr:to>
    <xdr:pic>
      <xdr:nvPicPr>
        <xdr:cNvPr id="23291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72"/>
        <a:stretch>
          <a:fillRect/>
        </a:stretch>
      </xdr:blipFill>
      <xdr:spPr bwMode="auto">
        <a:xfrm>
          <a:off x="180975" y="1828800"/>
          <a:ext cx="10287000" cy="469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47628</xdr:colOff>
      <xdr:row>9</xdr:row>
      <xdr:rowOff>40471</xdr:rowOff>
    </xdr:from>
    <xdr:to>
      <xdr:col>1</xdr:col>
      <xdr:colOff>1012035</xdr:colOff>
      <xdr:row>25</xdr:row>
      <xdr:rowOff>130960</xdr:rowOff>
    </xdr:to>
    <xdr:sp macro="" textlink="">
      <xdr:nvSpPr>
        <xdr:cNvPr id="5" name="Text Box 97"/>
        <xdr:cNvSpPr txBox="1">
          <a:spLocks noChangeArrowheads="1"/>
        </xdr:cNvSpPr>
      </xdr:nvSpPr>
      <xdr:spPr bwMode="auto">
        <a:xfrm>
          <a:off x="47628" y="2290752"/>
          <a:ext cx="1881188" cy="2376489"/>
        </a:xfrm>
        <a:prstGeom prst="rect">
          <a:avLst/>
        </a:prstGeom>
        <a:solidFill>
          <a:schemeClr val="bg1"/>
        </a:solidFill>
        <a:ln>
          <a:noFill/>
        </a:ln>
        <a:extLst/>
      </xdr:spPr>
      <xdr:txBody>
        <a:bodyPr vertOverflow="clip" wrap="square" lIns="27432" tIns="27432" rIns="0" bIns="0" anchor="t"/>
        <a:lstStyle/>
        <a:p>
          <a:pPr algn="l" rtl="0">
            <a:defRPr sz="1000"/>
          </a:pP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門襟車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#8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塑鋼拉鍊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+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拉片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,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壓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1/4"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單針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,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露齒做法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,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 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W:1.5cm,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拉鍊底端兩側打直結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.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拉鍊布帶要遮住門襟布邊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.</a:t>
          </a:r>
        </a:p>
      </xdr:txBody>
    </xdr:sp>
    <xdr:clientData/>
  </xdr:twoCellAnchor>
  <xdr:twoCellAnchor>
    <xdr:from>
      <xdr:col>0</xdr:col>
      <xdr:colOff>0</xdr:colOff>
      <xdr:row>17</xdr:row>
      <xdr:rowOff>142874</xdr:rowOff>
    </xdr:from>
    <xdr:to>
      <xdr:col>1</xdr:col>
      <xdr:colOff>559593</xdr:colOff>
      <xdr:row>20</xdr:row>
      <xdr:rowOff>77677</xdr:rowOff>
    </xdr:to>
    <xdr:sp macro="" textlink="">
      <xdr:nvSpPr>
        <xdr:cNvPr id="6" name="Text Box 143"/>
        <xdr:cNvSpPr txBox="1">
          <a:spLocks noChangeArrowheads="1"/>
        </xdr:cNvSpPr>
      </xdr:nvSpPr>
      <xdr:spPr bwMode="auto">
        <a:xfrm>
          <a:off x="0" y="3536155"/>
          <a:ext cx="1476374" cy="363428"/>
        </a:xfrm>
        <a:prstGeom prst="rect">
          <a:avLst/>
        </a:prstGeom>
        <a:solidFill>
          <a:schemeClr val="bg1"/>
        </a:solidFill>
        <a:ln>
          <a:noFill/>
        </a:ln>
        <a:extLst/>
      </xdr:spPr>
      <xdr:txBody>
        <a:bodyPr vertOverflow="clip" wrap="square" lIns="27432" tIns="27432" rIns="0" bIns="0" anchor="t"/>
        <a:lstStyle/>
        <a:p>
          <a:pPr algn="r" rtl="0">
            <a:defRPr sz="1000"/>
          </a:pP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繡花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7.2cm</a:t>
          </a:r>
          <a:endParaRPr lang="zh-TW" altLang="en-US" sz="1400" b="1" i="0" u="none" strike="noStrike" baseline="0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5</xdr:col>
      <xdr:colOff>288125</xdr:colOff>
      <xdr:row>15</xdr:row>
      <xdr:rowOff>83344</xdr:rowOff>
    </xdr:from>
    <xdr:to>
      <xdr:col>6</xdr:col>
      <xdr:colOff>273837</xdr:colOff>
      <xdr:row>18</xdr:row>
      <xdr:rowOff>18147</xdr:rowOff>
    </xdr:to>
    <xdr:sp macro="" textlink="">
      <xdr:nvSpPr>
        <xdr:cNvPr id="7" name="Text Box 143"/>
        <xdr:cNvSpPr txBox="1">
          <a:spLocks noChangeArrowheads="1"/>
        </xdr:cNvSpPr>
      </xdr:nvSpPr>
      <xdr:spPr bwMode="auto">
        <a:xfrm>
          <a:off x="5622125" y="3190875"/>
          <a:ext cx="1009650" cy="363428"/>
        </a:xfrm>
        <a:prstGeom prst="rect">
          <a:avLst/>
        </a:prstGeom>
        <a:solidFill>
          <a:schemeClr val="bg1"/>
        </a:solidFill>
        <a:ln>
          <a:noFill/>
        </a:ln>
        <a:extLst/>
      </xdr:spPr>
      <xdr:txBody>
        <a:bodyPr vertOverflow="clip" wrap="square" lIns="27432" tIns="27432" rIns="0" bIns="0" anchor="t"/>
        <a:lstStyle/>
        <a:p>
          <a:pPr algn="l" rtl="0">
            <a:defRPr sz="1000"/>
          </a:pP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繡花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2cm</a:t>
          </a:r>
          <a:endParaRPr lang="zh-TW" altLang="en-US" sz="1400" b="1" i="0" u="none" strike="noStrike" baseline="0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0</xdr:col>
      <xdr:colOff>85726</xdr:colOff>
      <xdr:row>4</xdr:row>
      <xdr:rowOff>64290</xdr:rowOff>
    </xdr:from>
    <xdr:to>
      <xdr:col>2</xdr:col>
      <xdr:colOff>464345</xdr:colOff>
      <xdr:row>9</xdr:row>
      <xdr:rowOff>42862</xdr:rowOff>
    </xdr:to>
    <xdr:sp macro="" textlink="">
      <xdr:nvSpPr>
        <xdr:cNvPr id="8" name="Text Box 143"/>
        <xdr:cNvSpPr txBox="1">
          <a:spLocks noChangeArrowheads="1"/>
        </xdr:cNvSpPr>
      </xdr:nvSpPr>
      <xdr:spPr bwMode="auto">
        <a:xfrm>
          <a:off x="85726" y="1433509"/>
          <a:ext cx="2616994" cy="859634"/>
        </a:xfrm>
        <a:prstGeom prst="rect">
          <a:avLst/>
        </a:prstGeom>
        <a:solidFill>
          <a:schemeClr val="bg1"/>
        </a:solidFill>
        <a:ln>
          <a:noFill/>
        </a:ln>
        <a:extLst/>
      </xdr:spPr>
      <xdr:txBody>
        <a:bodyPr vertOverflow="clip" wrap="square" lIns="27432" tIns="27432" rIns="0" bIns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領內貼配布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H:2cm,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包光壓單針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,</a:t>
          </a:r>
          <a:r>
            <a:rPr lang="zh-TW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  <a:cs typeface="+mn-cs"/>
            </a:rPr>
            <a:t>內下領片為表布背面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  <a:cs typeface="+mn-cs"/>
            </a:rPr>
            <a:t>(</a:t>
          </a:r>
          <a:r>
            <a:rPr lang="zh-TW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  <a:cs typeface="+mn-cs"/>
            </a:rPr>
            <a:t>毛面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  <a:cs typeface="+mn-cs"/>
            </a:rPr>
            <a:t>).</a:t>
          </a:r>
          <a:endParaRPr lang="zh-TW" altLang="zh-TW" sz="1400" b="1" i="0" u="none" strike="noStrike" baseline="0">
            <a:solidFill>
              <a:srgbClr val="000000"/>
            </a:solidFill>
            <a:latin typeface="標楷體"/>
            <a:ea typeface="標楷體"/>
            <a:cs typeface="+mn-cs"/>
          </a:endParaRPr>
        </a:p>
      </xdr:txBody>
    </xdr:sp>
    <xdr:clientData/>
  </xdr:twoCellAnchor>
  <xdr:twoCellAnchor>
    <xdr:from>
      <xdr:col>0</xdr:col>
      <xdr:colOff>59530</xdr:colOff>
      <xdr:row>25</xdr:row>
      <xdr:rowOff>64284</xdr:rowOff>
    </xdr:from>
    <xdr:to>
      <xdr:col>1</xdr:col>
      <xdr:colOff>1297780</xdr:colOff>
      <xdr:row>36</xdr:row>
      <xdr:rowOff>35719</xdr:rowOff>
    </xdr:to>
    <xdr:sp macro="" textlink="">
      <xdr:nvSpPr>
        <xdr:cNvPr id="9" name="Text Box 97"/>
        <xdr:cNvSpPr txBox="1">
          <a:spLocks noChangeArrowheads="1"/>
        </xdr:cNvSpPr>
      </xdr:nvSpPr>
      <xdr:spPr bwMode="auto">
        <a:xfrm>
          <a:off x="59530" y="4600565"/>
          <a:ext cx="2155031" cy="1543060"/>
        </a:xfrm>
        <a:prstGeom prst="rect">
          <a:avLst/>
        </a:prstGeom>
        <a:solidFill>
          <a:schemeClr val="bg1"/>
        </a:solidFill>
        <a:ln>
          <a:noFill/>
        </a:ln>
        <a:extLst/>
      </xdr:spPr>
      <xdr:txBody>
        <a:bodyPr vertOverflow="clip" wrap="square" lIns="27432" tIns="27432" rIns="0" bIns="0" anchor="t"/>
        <a:lstStyle/>
        <a:p>
          <a:pPr algn="l" rtl="0">
            <a:defRPr sz="1000"/>
          </a:pP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側袋車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#5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尼龍反拉拉鍊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,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向上拉合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,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露齒作法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W:1.2cm,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邊壓臨邊線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,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上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/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下袋端打橫結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.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袋裡手心面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-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表布正面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+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手背面超細天鵝絨。</a:t>
          </a:r>
          <a:endParaRPr lang="en-US" altLang="zh-TW" sz="1400" b="1" i="0" u="none" strike="noStrike" baseline="0">
            <a:solidFill>
              <a:srgbClr val="000000"/>
            </a:solidFill>
            <a:latin typeface="標楷體"/>
            <a:ea typeface="標楷體"/>
          </a:endParaRPr>
        </a:p>
        <a:p>
          <a:pPr algn="l" rtl="0">
            <a:defRPr sz="1000"/>
          </a:pPr>
          <a:endParaRPr lang="en-US" altLang="zh-TW" sz="1400" b="1" i="0" u="none" strike="noStrike" baseline="0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4</xdr:col>
      <xdr:colOff>1181101</xdr:colOff>
      <xdr:row>35</xdr:row>
      <xdr:rowOff>142874</xdr:rowOff>
    </xdr:from>
    <xdr:to>
      <xdr:col>6</xdr:col>
      <xdr:colOff>230982</xdr:colOff>
      <xdr:row>38</xdr:row>
      <xdr:rowOff>113541</xdr:rowOff>
    </xdr:to>
    <xdr:sp macro="" textlink="">
      <xdr:nvSpPr>
        <xdr:cNvPr id="10" name="Text Box 143"/>
        <xdr:cNvSpPr txBox="1">
          <a:spLocks noChangeArrowheads="1"/>
        </xdr:cNvSpPr>
      </xdr:nvSpPr>
      <xdr:spPr bwMode="auto">
        <a:xfrm>
          <a:off x="5312570" y="6107905"/>
          <a:ext cx="1276350" cy="399292"/>
        </a:xfrm>
        <a:prstGeom prst="rect">
          <a:avLst/>
        </a:prstGeom>
        <a:solidFill>
          <a:schemeClr val="bg1"/>
        </a:solidFill>
        <a:ln>
          <a:noFill/>
        </a:ln>
        <a:extLst/>
      </xdr:spPr>
      <xdr:txBody>
        <a:bodyPr vertOverflow="clip" wrap="square" lIns="27432" tIns="27432" rIns="0" bIns="0" anchor="t"/>
        <a:lstStyle/>
        <a:p>
          <a:pPr algn="l" rtl="0">
            <a:defRPr sz="1000"/>
          </a:pP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織標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LW051-E</a:t>
          </a:r>
          <a:endParaRPr lang="zh-TW" altLang="en-US" sz="1400" b="1" i="0" u="none" strike="noStrike" baseline="0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1</xdr:col>
      <xdr:colOff>83343</xdr:colOff>
      <xdr:row>37</xdr:row>
      <xdr:rowOff>130967</xdr:rowOff>
    </xdr:from>
    <xdr:to>
      <xdr:col>4</xdr:col>
      <xdr:colOff>488155</xdr:colOff>
      <xdr:row>39</xdr:row>
      <xdr:rowOff>113007</xdr:rowOff>
    </xdr:to>
    <xdr:sp macro="" textlink="">
      <xdr:nvSpPr>
        <xdr:cNvPr id="11" name="文字方塊 76"/>
        <xdr:cNvSpPr txBox="1">
          <a:spLocks noChangeArrowheads="1"/>
        </xdr:cNvSpPr>
      </xdr:nvSpPr>
      <xdr:spPr bwMode="auto">
        <a:xfrm>
          <a:off x="1000124" y="6381748"/>
          <a:ext cx="3619500" cy="267790"/>
        </a:xfrm>
        <a:prstGeom prst="rect">
          <a:avLst/>
        </a:prstGeom>
        <a:solidFill>
          <a:schemeClr val="bg1"/>
        </a:solidFill>
        <a:ln>
          <a:noFill/>
        </a:ln>
        <a:extLst/>
      </xdr:spPr>
      <xdr:txBody>
        <a:bodyPr vertOverflow="clip" wrap="square" lIns="91440" tIns="45720" rIns="91440" bIns="45720" anchor="t"/>
        <a:lstStyle/>
        <a:p>
          <a:pPr algn="l" rtl="0">
            <a:lnSpc>
              <a:spcPts val="1700"/>
            </a:lnSpc>
            <a:defRPr sz="1000"/>
          </a:pPr>
          <a:r>
            <a:rPr lang="zh-TW" altLang="en-US" sz="1400" b="1" i="0" u="none" strike="noStrike" spc="20" baseline="0">
              <a:solidFill>
                <a:srgbClr val="000000"/>
              </a:solidFill>
              <a:latin typeface="標楷體"/>
              <a:ea typeface="標楷體"/>
            </a:rPr>
            <a:t>下襬內貼配布</a:t>
          </a:r>
          <a:r>
            <a:rPr lang="en-US" altLang="zh-TW" sz="1400" b="1" i="0" u="none" strike="noStrike" spc="20" baseline="0">
              <a:solidFill>
                <a:srgbClr val="000000"/>
              </a:solidFill>
              <a:latin typeface="標楷體"/>
              <a:ea typeface="標楷體"/>
            </a:rPr>
            <a:t>,</a:t>
          </a:r>
          <a:r>
            <a:rPr lang="zh-TW" altLang="en-US" sz="1400" b="1" i="0" u="none" strike="noStrike" spc="20" baseline="0">
              <a:solidFill>
                <a:srgbClr val="000000"/>
              </a:solidFill>
              <a:latin typeface="標楷體"/>
              <a:ea typeface="標楷體"/>
            </a:rPr>
            <a:t>高</a:t>
          </a:r>
          <a:r>
            <a:rPr lang="en-US" altLang="zh-TW" sz="1400" b="1" i="0" u="none" strike="noStrike" spc="20" baseline="0">
              <a:solidFill>
                <a:srgbClr val="000000"/>
              </a:solidFill>
              <a:latin typeface="標楷體"/>
              <a:ea typeface="標楷體"/>
            </a:rPr>
            <a:t>:1",</a:t>
          </a:r>
          <a:r>
            <a:rPr lang="zh-TW" altLang="en-US" sz="1400" b="1" i="0" u="none" strike="noStrike" spc="20" baseline="0">
              <a:solidFill>
                <a:srgbClr val="000000"/>
              </a:solidFill>
              <a:latin typeface="標楷體"/>
              <a:ea typeface="標楷體"/>
            </a:rPr>
            <a:t>內貼壓單針</a:t>
          </a:r>
          <a:r>
            <a:rPr lang="en-US" altLang="zh-TW" sz="1400" b="1" i="0" u="none" strike="noStrike" spc="20" baseline="0">
              <a:solidFill>
                <a:srgbClr val="000000"/>
              </a:solidFill>
              <a:latin typeface="標楷體"/>
              <a:ea typeface="標楷體"/>
            </a:rPr>
            <a:t>.</a:t>
          </a:r>
        </a:p>
      </xdr:txBody>
    </xdr:sp>
    <xdr:clientData/>
  </xdr:twoCellAnchor>
  <xdr:twoCellAnchor>
    <xdr:from>
      <xdr:col>7</xdr:col>
      <xdr:colOff>735795</xdr:colOff>
      <xdr:row>35</xdr:row>
      <xdr:rowOff>121442</xdr:rowOff>
    </xdr:from>
    <xdr:to>
      <xdr:col>9</xdr:col>
      <xdr:colOff>135720</xdr:colOff>
      <xdr:row>39</xdr:row>
      <xdr:rowOff>102257</xdr:rowOff>
    </xdr:to>
    <xdr:sp macro="" textlink="">
      <xdr:nvSpPr>
        <xdr:cNvPr id="12" name="文字方塊 57"/>
        <xdr:cNvSpPr txBox="1">
          <a:spLocks noChangeArrowheads="1"/>
        </xdr:cNvSpPr>
      </xdr:nvSpPr>
      <xdr:spPr bwMode="auto">
        <a:xfrm>
          <a:off x="8117670" y="6086473"/>
          <a:ext cx="1495425" cy="552315"/>
        </a:xfrm>
        <a:prstGeom prst="rect">
          <a:avLst/>
        </a:prstGeom>
        <a:solidFill>
          <a:schemeClr val="bg1"/>
        </a:solidFill>
        <a:ln>
          <a:noFill/>
        </a:ln>
        <a:extLst/>
      </xdr:spPr>
      <xdr:txBody>
        <a:bodyPr vertOverflow="clip" wrap="square" lIns="91440" tIns="45720" rIns="91440" bIns="45720" anchor="t"/>
        <a:lstStyle/>
        <a:p>
          <a:pPr algn="l" rtl="0">
            <a:lnSpc>
              <a:spcPts val="1300"/>
            </a:lnSpc>
            <a:defRPr sz="1000"/>
          </a:pP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袖口內貼配布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,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高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:1"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壓單針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.</a:t>
          </a:r>
        </a:p>
      </xdr:txBody>
    </xdr:sp>
    <xdr:clientData/>
  </xdr:twoCellAnchor>
  <xdr:twoCellAnchor>
    <xdr:from>
      <xdr:col>5</xdr:col>
      <xdr:colOff>650082</xdr:colOff>
      <xdr:row>9</xdr:row>
      <xdr:rowOff>38101</xdr:rowOff>
    </xdr:from>
    <xdr:to>
      <xdr:col>6</xdr:col>
      <xdr:colOff>569119</xdr:colOff>
      <xdr:row>12</xdr:row>
      <xdr:rowOff>30288</xdr:rowOff>
    </xdr:to>
    <xdr:sp macro="" textlink="">
      <xdr:nvSpPr>
        <xdr:cNvPr id="13" name="Text Box 143"/>
        <xdr:cNvSpPr txBox="1">
          <a:spLocks noChangeArrowheads="1"/>
        </xdr:cNvSpPr>
      </xdr:nvSpPr>
      <xdr:spPr bwMode="auto">
        <a:xfrm>
          <a:off x="5984082" y="2288382"/>
          <a:ext cx="942975" cy="420812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7432" rIns="0" bIns="0" anchor="t"/>
        <a:lstStyle/>
        <a:p>
          <a:pPr algn="l" rtl="0">
            <a:defRPr sz="1000"/>
          </a:pP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壓臨邊線</a:t>
          </a:r>
        </a:p>
      </xdr:txBody>
    </xdr:sp>
    <xdr:clientData/>
  </xdr:twoCellAnchor>
  <xdr:twoCellAnchor>
    <xdr:from>
      <xdr:col>4</xdr:col>
      <xdr:colOff>428624</xdr:colOff>
      <xdr:row>4</xdr:row>
      <xdr:rowOff>35719</xdr:rowOff>
    </xdr:from>
    <xdr:to>
      <xdr:col>11</xdr:col>
      <xdr:colOff>511967</xdr:colOff>
      <xdr:row>6</xdr:row>
      <xdr:rowOff>42347</xdr:rowOff>
    </xdr:to>
    <xdr:sp macro="" textlink="">
      <xdr:nvSpPr>
        <xdr:cNvPr id="14" name="Text Box 143"/>
        <xdr:cNvSpPr txBox="1">
          <a:spLocks noChangeArrowheads="1"/>
        </xdr:cNvSpPr>
      </xdr:nvSpPr>
      <xdr:spPr bwMode="auto">
        <a:xfrm>
          <a:off x="4560093" y="1404938"/>
          <a:ext cx="6500812" cy="459065"/>
        </a:xfrm>
        <a:prstGeom prst="rect">
          <a:avLst/>
        </a:prstGeom>
        <a:solidFill>
          <a:schemeClr val="bg1"/>
        </a:solidFill>
        <a:ln>
          <a:noFill/>
        </a:ln>
        <a:extLst/>
      </xdr:spPr>
      <xdr:txBody>
        <a:bodyPr vertOverflow="clip" wrap="square" lIns="27432" tIns="27432" rIns="0" bIns="0" anchor="t"/>
        <a:lstStyle/>
        <a:p>
          <a:pPr algn="l" rtl="0">
            <a:defRPr sz="1000"/>
          </a:pPr>
          <a:r>
            <a:rPr lang="en-US" altLang="zh-TW" sz="1800" b="1" i="0" u="sng" strike="noStrike" baseline="0">
              <a:solidFill>
                <a:srgbClr val="000000"/>
              </a:solidFill>
              <a:latin typeface="標楷體"/>
              <a:ea typeface="標楷體"/>
            </a:rPr>
            <a:t>※</a:t>
          </a:r>
          <a:r>
            <a:rPr lang="zh-TW" altLang="en-US" sz="1800" b="1" i="0" u="sng" strike="noStrike" baseline="0">
              <a:solidFill>
                <a:srgbClr val="000000"/>
              </a:solidFill>
              <a:latin typeface="標楷體"/>
              <a:ea typeface="標楷體"/>
            </a:rPr>
            <a:t>整件剪接壓臨邊單針</a:t>
          </a:r>
          <a:r>
            <a:rPr lang="en-US" altLang="zh-TW" sz="1800" b="1" i="0" u="sng" strike="noStrike" baseline="0">
              <a:solidFill>
                <a:srgbClr val="000000"/>
              </a:solidFill>
              <a:latin typeface="標楷體"/>
              <a:ea typeface="標楷體"/>
            </a:rPr>
            <a:t>,</a:t>
          </a:r>
          <a:r>
            <a:rPr lang="zh-TW" altLang="en-US" sz="1800" b="1" i="0" u="sng" strike="noStrike" baseline="0">
              <a:solidFill>
                <a:srgbClr val="000000"/>
              </a:solidFill>
              <a:latin typeface="標楷體"/>
              <a:ea typeface="標楷體"/>
            </a:rPr>
            <a:t>縫份用配布包邊</a:t>
          </a:r>
          <a:r>
            <a:rPr lang="en-US" altLang="zh-TW" sz="1800" b="1" i="0" u="sng" strike="noStrike" baseline="0">
              <a:solidFill>
                <a:srgbClr val="000000"/>
              </a:solidFill>
              <a:latin typeface="標楷體"/>
              <a:ea typeface="標楷體"/>
            </a:rPr>
            <a:t>(</a:t>
          </a:r>
          <a:r>
            <a:rPr lang="zh-TW" altLang="en-US" sz="1800" b="1" i="0" u="sng" strike="noStrike" baseline="0">
              <a:solidFill>
                <a:srgbClr val="000000"/>
              </a:solidFill>
              <a:latin typeface="標楷體"/>
              <a:ea typeface="標楷體"/>
            </a:rPr>
            <a:t>袖襱用密拷即可</a:t>
          </a:r>
          <a:r>
            <a:rPr lang="en-US" altLang="zh-TW" sz="1800" b="1" i="0" u="sng" strike="noStrike" baseline="0">
              <a:solidFill>
                <a:srgbClr val="000000"/>
              </a:solidFill>
              <a:latin typeface="標楷體"/>
              <a:ea typeface="標楷體"/>
            </a:rPr>
            <a:t>)</a:t>
          </a:r>
          <a:endParaRPr lang="zh-TW" altLang="en-US" sz="1800" b="1" i="0" u="sng" strike="noStrike" baseline="0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4</xdr:col>
      <xdr:colOff>230982</xdr:colOff>
      <xdr:row>7</xdr:row>
      <xdr:rowOff>95248</xdr:rowOff>
    </xdr:from>
    <xdr:to>
      <xdr:col>5</xdr:col>
      <xdr:colOff>511969</xdr:colOff>
      <xdr:row>11</xdr:row>
      <xdr:rowOff>128664</xdr:rowOff>
    </xdr:to>
    <xdr:sp macro="" textlink="">
      <xdr:nvSpPr>
        <xdr:cNvPr id="15" name="Text Box 143"/>
        <xdr:cNvSpPr txBox="1">
          <a:spLocks noChangeArrowheads="1"/>
        </xdr:cNvSpPr>
      </xdr:nvSpPr>
      <xdr:spPr bwMode="auto">
        <a:xfrm>
          <a:off x="4362451" y="2059779"/>
          <a:ext cx="1483518" cy="604916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7432" rIns="0" bIns="0" anchor="t"/>
        <a:lstStyle/>
        <a:p>
          <a:pPr algn="l" rtl="0">
            <a:defRPr sz="1000"/>
          </a:pP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肩剪接壓臨邊線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,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缝份倒向肩膀</a:t>
          </a:r>
        </a:p>
      </xdr:txBody>
    </xdr:sp>
    <xdr:clientData/>
  </xdr:twoCellAnchor>
  <xdr:twoCellAnchor>
    <xdr:from>
      <xdr:col>6</xdr:col>
      <xdr:colOff>242889</xdr:colOff>
      <xdr:row>11</xdr:row>
      <xdr:rowOff>73820</xdr:rowOff>
    </xdr:from>
    <xdr:to>
      <xdr:col>7</xdr:col>
      <xdr:colOff>623890</xdr:colOff>
      <xdr:row>14</xdr:row>
      <xdr:rowOff>111920</xdr:rowOff>
    </xdr:to>
    <xdr:cxnSp macro="">
      <xdr:nvCxnSpPr>
        <xdr:cNvPr id="16" name="直線接點 15"/>
        <xdr:cNvCxnSpPr/>
      </xdr:nvCxnSpPr>
      <xdr:spPr>
        <a:xfrm>
          <a:off x="6600827" y="2609851"/>
          <a:ext cx="1404938" cy="466725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242889</xdr:colOff>
      <xdr:row>11</xdr:row>
      <xdr:rowOff>73820</xdr:rowOff>
    </xdr:from>
    <xdr:to>
      <xdr:col>7</xdr:col>
      <xdr:colOff>123827</xdr:colOff>
      <xdr:row>17</xdr:row>
      <xdr:rowOff>64295</xdr:rowOff>
    </xdr:to>
    <xdr:cxnSp macro="">
      <xdr:nvCxnSpPr>
        <xdr:cNvPr id="17" name="直線接點 16"/>
        <xdr:cNvCxnSpPr/>
      </xdr:nvCxnSpPr>
      <xdr:spPr>
        <a:xfrm>
          <a:off x="6600827" y="2609851"/>
          <a:ext cx="904875" cy="847725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257176</xdr:colOff>
      <xdr:row>11</xdr:row>
      <xdr:rowOff>50007</xdr:rowOff>
    </xdr:from>
    <xdr:to>
      <xdr:col>5</xdr:col>
      <xdr:colOff>183359</xdr:colOff>
      <xdr:row>13</xdr:row>
      <xdr:rowOff>83347</xdr:rowOff>
    </xdr:to>
    <xdr:cxnSp macro="">
      <xdr:nvCxnSpPr>
        <xdr:cNvPr id="18" name="直線接點 17"/>
        <xdr:cNvCxnSpPr/>
      </xdr:nvCxnSpPr>
      <xdr:spPr>
        <a:xfrm flipV="1">
          <a:off x="4388645" y="2586038"/>
          <a:ext cx="1128714" cy="319090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</xdr:col>
      <xdr:colOff>676275</xdr:colOff>
      <xdr:row>0</xdr:row>
      <xdr:rowOff>457200</xdr:rowOff>
    </xdr:to>
    <xdr:pic>
      <xdr:nvPicPr>
        <xdr:cNvPr id="18038" name="Imag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57150"/>
          <a:ext cx="11525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466725</xdr:colOff>
      <xdr:row>4</xdr:row>
      <xdr:rowOff>66675</xdr:rowOff>
    </xdr:from>
    <xdr:to>
      <xdr:col>11</xdr:col>
      <xdr:colOff>95250</xdr:colOff>
      <xdr:row>38</xdr:row>
      <xdr:rowOff>123825</xdr:rowOff>
    </xdr:to>
    <xdr:pic>
      <xdr:nvPicPr>
        <xdr:cNvPr id="18039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438275"/>
          <a:ext cx="9696450" cy="502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598714</xdr:colOff>
      <xdr:row>8</xdr:row>
      <xdr:rowOff>112939</xdr:rowOff>
    </xdr:from>
    <xdr:to>
      <xdr:col>3</xdr:col>
      <xdr:colOff>625928</xdr:colOff>
      <xdr:row>10</xdr:row>
      <xdr:rowOff>54156</xdr:rowOff>
    </xdr:to>
    <xdr:sp macro="" textlink="">
      <xdr:nvSpPr>
        <xdr:cNvPr id="2" name="ZoneTexte 1">
          <a:extLst>
            <a:ext uri="{FF2B5EF4-FFF2-40B4-BE49-F238E27FC236}"/>
          </a:extLst>
        </xdr:cNvPr>
        <xdr:cNvSpPr txBox="1"/>
      </xdr:nvSpPr>
      <xdr:spPr>
        <a:xfrm>
          <a:off x="1183821" y="2190750"/>
          <a:ext cx="1891393" cy="2313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 b="1"/>
            <a:t>COTTON TOUCH</a:t>
          </a:r>
        </a:p>
      </xdr:txBody>
    </xdr:sp>
    <xdr:clientData/>
  </xdr:twoCellAnchor>
  <xdr:twoCellAnchor>
    <xdr:from>
      <xdr:col>5</xdr:col>
      <xdr:colOff>769561</xdr:colOff>
      <xdr:row>4</xdr:row>
      <xdr:rowOff>163286</xdr:rowOff>
    </xdr:from>
    <xdr:to>
      <xdr:col>8</xdr:col>
      <xdr:colOff>586620</xdr:colOff>
      <xdr:row>8</xdr:row>
      <xdr:rowOff>111881</xdr:rowOff>
    </xdr:to>
    <xdr:sp macro="" textlink="">
      <xdr:nvSpPr>
        <xdr:cNvPr id="5" name="Text Box 143"/>
        <xdr:cNvSpPr txBox="1">
          <a:spLocks noChangeArrowheads="1"/>
        </xdr:cNvSpPr>
      </xdr:nvSpPr>
      <xdr:spPr bwMode="auto">
        <a:xfrm>
          <a:off x="5613704" y="1524000"/>
          <a:ext cx="2783416" cy="656167"/>
        </a:xfrm>
        <a:prstGeom prst="rect">
          <a:avLst/>
        </a:prstGeom>
        <a:solidFill>
          <a:schemeClr val="bg1"/>
        </a:solidFill>
        <a:ln>
          <a:noFill/>
        </a:ln>
        <a:extLst/>
      </xdr:spPr>
      <xdr:txBody>
        <a:bodyPr vertOverflow="clip" wrap="square" lIns="27432" tIns="27432" rIns="0" bIns="0" anchor="t"/>
        <a:lstStyle/>
        <a:p>
          <a:pPr algn="l" rtl="0">
            <a:defRPr sz="1000"/>
          </a:pP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內下領圍車人織帶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W:1.2cm,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大身壓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1/4"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單針固定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,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蓋住領圍縫份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.</a:t>
          </a:r>
          <a:endParaRPr lang="zh-TW" altLang="en-US" sz="1400" b="1" i="0" u="none" strike="noStrike" baseline="0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4</xdr:col>
      <xdr:colOff>532002</xdr:colOff>
      <xdr:row>38</xdr:row>
      <xdr:rowOff>139096</xdr:rowOff>
    </xdr:from>
    <xdr:to>
      <xdr:col>8</xdr:col>
      <xdr:colOff>1199811</xdr:colOff>
      <xdr:row>41</xdr:row>
      <xdr:rowOff>111919</xdr:rowOff>
    </xdr:to>
    <xdr:sp macro="" textlink="">
      <xdr:nvSpPr>
        <xdr:cNvPr id="6" name="文字方塊 76"/>
        <xdr:cNvSpPr txBox="1">
          <a:spLocks noChangeArrowheads="1"/>
        </xdr:cNvSpPr>
      </xdr:nvSpPr>
      <xdr:spPr bwMode="auto">
        <a:xfrm>
          <a:off x="4187221" y="6485127"/>
          <a:ext cx="4811184" cy="413355"/>
        </a:xfrm>
        <a:prstGeom prst="rect">
          <a:avLst/>
        </a:prstGeom>
        <a:solidFill>
          <a:schemeClr val="bg1"/>
        </a:solidFill>
        <a:ln>
          <a:noFill/>
        </a:ln>
        <a:extLst/>
      </xdr:spPr>
      <xdr:txBody>
        <a:bodyPr vertOverflow="clip" wrap="square" lIns="91440" tIns="45720" rIns="91440" bIns="45720" anchor="t"/>
        <a:lstStyle/>
        <a:p>
          <a:pPr algn="l" rtl="0">
            <a:lnSpc>
              <a:spcPts val="1700"/>
            </a:lnSpc>
            <a:defRPr sz="1000"/>
          </a:pPr>
          <a:r>
            <a:rPr lang="zh-TW" altLang="en-US" sz="1400" b="1" i="0" u="none" strike="noStrike" spc="20" baseline="0">
              <a:solidFill>
                <a:srgbClr val="000000"/>
              </a:solidFill>
              <a:latin typeface="標楷體"/>
              <a:ea typeface="標楷體"/>
            </a:rPr>
            <a:t>下襬內貼配布</a:t>
          </a:r>
          <a:r>
            <a:rPr lang="en-US" altLang="zh-TW" sz="1400" b="1" i="0" u="none" strike="noStrike" spc="20" baseline="0">
              <a:solidFill>
                <a:srgbClr val="000000"/>
              </a:solidFill>
              <a:latin typeface="標楷體"/>
              <a:ea typeface="標楷體"/>
            </a:rPr>
            <a:t>,</a:t>
          </a:r>
          <a:r>
            <a:rPr lang="zh-TW" altLang="en-US" sz="1400" b="1" i="0" u="none" strike="noStrike" spc="20" baseline="0">
              <a:solidFill>
                <a:srgbClr val="000000"/>
              </a:solidFill>
              <a:latin typeface="標楷體"/>
              <a:ea typeface="標楷體"/>
            </a:rPr>
            <a:t>高</a:t>
          </a:r>
          <a:r>
            <a:rPr lang="en-US" altLang="zh-TW" sz="1400" b="1" i="0" u="none" strike="noStrike" spc="20" baseline="0">
              <a:solidFill>
                <a:srgbClr val="000000"/>
              </a:solidFill>
              <a:latin typeface="標楷體"/>
              <a:ea typeface="標楷體"/>
            </a:rPr>
            <a:t>:1",</a:t>
          </a:r>
          <a:r>
            <a:rPr lang="zh-TW" altLang="en-US" sz="1400" b="1" i="0" u="none" strike="noStrike" spc="20" baseline="0">
              <a:solidFill>
                <a:srgbClr val="000000"/>
              </a:solidFill>
              <a:latin typeface="標楷體"/>
              <a:ea typeface="標楷體"/>
            </a:rPr>
            <a:t>內貼壓單針</a:t>
          </a:r>
          <a:endParaRPr lang="en-US" altLang="zh-TW" sz="1400" b="1" i="0" u="none" strike="noStrike" spc="20" baseline="0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1</xdr:col>
      <xdr:colOff>34018</xdr:colOff>
      <xdr:row>38</xdr:row>
      <xdr:rowOff>39498</xdr:rowOff>
    </xdr:from>
    <xdr:to>
      <xdr:col>2</xdr:col>
      <xdr:colOff>343920</xdr:colOff>
      <xdr:row>41</xdr:row>
      <xdr:rowOff>121820</xdr:rowOff>
    </xdr:to>
    <xdr:sp macro="" textlink="">
      <xdr:nvSpPr>
        <xdr:cNvPr id="7" name="文字方塊 57"/>
        <xdr:cNvSpPr txBox="1">
          <a:spLocks noChangeArrowheads="1"/>
        </xdr:cNvSpPr>
      </xdr:nvSpPr>
      <xdr:spPr bwMode="auto">
        <a:xfrm>
          <a:off x="617424" y="6385529"/>
          <a:ext cx="1488621" cy="522854"/>
        </a:xfrm>
        <a:prstGeom prst="rect">
          <a:avLst/>
        </a:prstGeom>
        <a:solidFill>
          <a:schemeClr val="bg1"/>
        </a:solidFill>
        <a:ln>
          <a:noFill/>
        </a:ln>
        <a:extLst/>
      </xdr:spPr>
      <xdr:txBody>
        <a:bodyPr vertOverflow="clip" wrap="square" lIns="91440" tIns="45720" rIns="91440" bIns="45720" anchor="t"/>
        <a:lstStyle/>
        <a:p>
          <a:pPr algn="l" rtl="0">
            <a:lnSpc>
              <a:spcPts val="1300"/>
            </a:lnSpc>
            <a:defRPr sz="1000"/>
          </a:pP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袖口內貼配布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,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高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:1"</a:t>
          </a: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壓單針</a:t>
          </a:r>
          <a:r>
            <a:rPr lang="en-US" altLang="zh-TW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.</a:t>
          </a:r>
        </a:p>
      </xdr:txBody>
    </xdr:sp>
    <xdr:clientData/>
  </xdr:twoCellAnchor>
  <xdr:twoCellAnchor>
    <xdr:from>
      <xdr:col>10</xdr:col>
      <xdr:colOff>195454</xdr:colOff>
      <xdr:row>25</xdr:row>
      <xdr:rowOff>43278</xdr:rowOff>
    </xdr:from>
    <xdr:to>
      <xdr:col>11</xdr:col>
      <xdr:colOff>433918</xdr:colOff>
      <xdr:row>28</xdr:row>
      <xdr:rowOff>20146</xdr:rowOff>
    </xdr:to>
    <xdr:sp macro="" textlink="">
      <xdr:nvSpPr>
        <xdr:cNvPr id="8" name="Text Box 143"/>
        <xdr:cNvSpPr txBox="1">
          <a:spLocks noChangeArrowheads="1"/>
        </xdr:cNvSpPr>
      </xdr:nvSpPr>
      <xdr:spPr bwMode="auto">
        <a:xfrm>
          <a:off x="9732360" y="4531934"/>
          <a:ext cx="774246" cy="405493"/>
        </a:xfrm>
        <a:prstGeom prst="rect">
          <a:avLst/>
        </a:prstGeom>
        <a:solidFill>
          <a:schemeClr val="bg1"/>
        </a:solidFill>
        <a:ln>
          <a:noFill/>
        </a:ln>
        <a:extLst/>
      </xdr:spPr>
      <xdr:txBody>
        <a:bodyPr vertOverflow="clip" wrap="square" lIns="27432" tIns="27432" rIns="0" bIns="0" anchor="t"/>
        <a:lstStyle/>
        <a:p>
          <a:pPr algn="l" rtl="0">
            <a:defRPr sz="1000"/>
          </a:pP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手心面</a:t>
          </a:r>
        </a:p>
      </xdr:txBody>
    </xdr:sp>
    <xdr:clientData/>
  </xdr:twoCellAnchor>
  <xdr:twoCellAnchor>
    <xdr:from>
      <xdr:col>10</xdr:col>
      <xdr:colOff>29294</xdr:colOff>
      <xdr:row>27</xdr:row>
      <xdr:rowOff>11907</xdr:rowOff>
    </xdr:from>
    <xdr:to>
      <xdr:col>10</xdr:col>
      <xdr:colOff>321469</xdr:colOff>
      <xdr:row>28</xdr:row>
      <xdr:rowOff>36967</xdr:rowOff>
    </xdr:to>
    <xdr:cxnSp macro="">
      <xdr:nvCxnSpPr>
        <xdr:cNvPr id="9" name="直線接點 8"/>
        <xdr:cNvCxnSpPr/>
      </xdr:nvCxnSpPr>
      <xdr:spPr>
        <a:xfrm flipV="1">
          <a:off x="9566200" y="4786313"/>
          <a:ext cx="292175" cy="167935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27899</xdr:colOff>
      <xdr:row>17</xdr:row>
      <xdr:rowOff>68876</xdr:rowOff>
    </xdr:from>
    <xdr:to>
      <xdr:col>11</xdr:col>
      <xdr:colOff>445297</xdr:colOff>
      <xdr:row>20</xdr:row>
      <xdr:rowOff>38940</xdr:rowOff>
    </xdr:to>
    <xdr:sp macro="" textlink="">
      <xdr:nvSpPr>
        <xdr:cNvPr id="10" name="Text Box 143"/>
        <xdr:cNvSpPr txBox="1">
          <a:spLocks noChangeArrowheads="1"/>
        </xdr:cNvSpPr>
      </xdr:nvSpPr>
      <xdr:spPr bwMode="auto">
        <a:xfrm>
          <a:off x="9564805" y="3414532"/>
          <a:ext cx="953180" cy="398689"/>
        </a:xfrm>
        <a:prstGeom prst="rect">
          <a:avLst/>
        </a:prstGeom>
        <a:solidFill>
          <a:schemeClr val="bg1"/>
        </a:solidFill>
        <a:ln>
          <a:noFill/>
        </a:ln>
        <a:extLst/>
      </xdr:spPr>
      <xdr:txBody>
        <a:bodyPr vertOverflow="clip" wrap="square" lIns="27432" tIns="27432" rIns="0" bIns="0" anchor="t"/>
        <a:lstStyle/>
        <a:p>
          <a:pPr algn="l" rtl="0">
            <a:defRPr sz="1000"/>
          </a:pPr>
          <a:r>
            <a:rPr lang="zh-TW" altLang="en-US" sz="14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手背面</a:t>
          </a:r>
        </a:p>
      </xdr:txBody>
    </xdr:sp>
    <xdr:clientData/>
  </xdr:twoCellAnchor>
  <xdr:twoCellAnchor>
    <xdr:from>
      <xdr:col>10</xdr:col>
      <xdr:colOff>83344</xdr:colOff>
      <xdr:row>20</xdr:row>
      <xdr:rowOff>38940</xdr:rowOff>
    </xdr:from>
    <xdr:to>
      <xdr:col>10</xdr:col>
      <xdr:colOff>504489</xdr:colOff>
      <xdr:row>24</xdr:row>
      <xdr:rowOff>35719</xdr:rowOff>
    </xdr:to>
    <xdr:cxnSp macro="">
      <xdr:nvCxnSpPr>
        <xdr:cNvPr id="11" name="直線接點 10"/>
        <xdr:cNvCxnSpPr>
          <a:endCxn id="10" idx="2"/>
        </xdr:cNvCxnSpPr>
      </xdr:nvCxnSpPr>
      <xdr:spPr>
        <a:xfrm flipV="1">
          <a:off x="9620250" y="3813221"/>
          <a:ext cx="421145" cy="568279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</xdr:col>
      <xdr:colOff>676275</xdr:colOff>
      <xdr:row>0</xdr:row>
      <xdr:rowOff>457200</xdr:rowOff>
    </xdr:to>
    <xdr:pic>
      <xdr:nvPicPr>
        <xdr:cNvPr id="7741" name="Imag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57150"/>
          <a:ext cx="11525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104775</xdr:colOff>
      <xdr:row>4</xdr:row>
      <xdr:rowOff>180975</xdr:rowOff>
    </xdr:from>
    <xdr:to>
      <xdr:col>11</xdr:col>
      <xdr:colOff>180975</xdr:colOff>
      <xdr:row>38</xdr:row>
      <xdr:rowOff>76200</xdr:rowOff>
    </xdr:to>
    <xdr:pic>
      <xdr:nvPicPr>
        <xdr:cNvPr id="7742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552575"/>
          <a:ext cx="9772650" cy="486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46545" name="Image 4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25</xdr:row>
      <xdr:rowOff>238125</xdr:rowOff>
    </xdr:from>
    <xdr:to>
      <xdr:col>2</xdr:col>
      <xdr:colOff>647700</xdr:colOff>
      <xdr:row>25</xdr:row>
      <xdr:rowOff>238125</xdr:rowOff>
    </xdr:to>
    <xdr:pic>
      <xdr:nvPicPr>
        <xdr:cNvPr id="46546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0393025"/>
          <a:ext cx="1771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657225</xdr:colOff>
      <xdr:row>25</xdr:row>
      <xdr:rowOff>247650</xdr:rowOff>
    </xdr:from>
    <xdr:to>
      <xdr:col>2</xdr:col>
      <xdr:colOff>495300</xdr:colOff>
      <xdr:row>25</xdr:row>
      <xdr:rowOff>247650</xdr:rowOff>
    </xdr:to>
    <xdr:pic>
      <xdr:nvPicPr>
        <xdr:cNvPr id="46547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0402550"/>
          <a:ext cx="1771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15</xdr:row>
      <xdr:rowOff>0</xdr:rowOff>
    </xdr:from>
    <xdr:to>
      <xdr:col>2</xdr:col>
      <xdr:colOff>1447800</xdr:colOff>
      <xdr:row>15</xdr:row>
      <xdr:rowOff>0</xdr:rowOff>
    </xdr:to>
    <xdr:pic>
      <xdr:nvPicPr>
        <xdr:cNvPr id="46548" name="Imag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9144000"/>
          <a:ext cx="1333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15</xdr:row>
      <xdr:rowOff>0</xdr:rowOff>
    </xdr:from>
    <xdr:to>
      <xdr:col>2</xdr:col>
      <xdr:colOff>1447800</xdr:colOff>
      <xdr:row>15</xdr:row>
      <xdr:rowOff>0</xdr:rowOff>
    </xdr:to>
    <xdr:pic>
      <xdr:nvPicPr>
        <xdr:cNvPr id="46549" name="Imag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9144000"/>
          <a:ext cx="1333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46550" name="Image 4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31</xdr:row>
      <xdr:rowOff>104775</xdr:rowOff>
    </xdr:from>
    <xdr:to>
      <xdr:col>2</xdr:col>
      <xdr:colOff>742950</xdr:colOff>
      <xdr:row>31</xdr:row>
      <xdr:rowOff>819150</xdr:rowOff>
    </xdr:to>
    <xdr:pic>
      <xdr:nvPicPr>
        <xdr:cNvPr id="46551" name="Image 3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1327725"/>
          <a:ext cx="24765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1209675</xdr:colOff>
      <xdr:row>22</xdr:row>
      <xdr:rowOff>276225</xdr:rowOff>
    </xdr:from>
    <xdr:to>
      <xdr:col>2</xdr:col>
      <xdr:colOff>1285875</xdr:colOff>
      <xdr:row>22</xdr:row>
      <xdr:rowOff>1257300</xdr:rowOff>
    </xdr:to>
    <xdr:pic>
      <xdr:nvPicPr>
        <xdr:cNvPr id="46552" name="Image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16563975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1047750</xdr:colOff>
      <xdr:row>28</xdr:row>
      <xdr:rowOff>76200</xdr:rowOff>
    </xdr:from>
    <xdr:to>
      <xdr:col>2</xdr:col>
      <xdr:colOff>1200150</xdr:colOff>
      <xdr:row>28</xdr:row>
      <xdr:rowOff>1219200</xdr:rowOff>
    </xdr:to>
    <xdr:pic>
      <xdr:nvPicPr>
        <xdr:cNvPr id="46553" name="Image 1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27289125"/>
          <a:ext cx="1381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1009650</xdr:colOff>
      <xdr:row>30</xdr:row>
      <xdr:rowOff>47625</xdr:rowOff>
    </xdr:from>
    <xdr:to>
      <xdr:col>2</xdr:col>
      <xdr:colOff>1190625</xdr:colOff>
      <xdr:row>30</xdr:row>
      <xdr:rowOff>1200150</xdr:rowOff>
    </xdr:to>
    <xdr:pic>
      <xdr:nvPicPr>
        <xdr:cNvPr id="46554" name="Image 1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30003750"/>
          <a:ext cx="14097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25</xdr:row>
      <xdr:rowOff>238125</xdr:rowOff>
    </xdr:from>
    <xdr:to>
      <xdr:col>2</xdr:col>
      <xdr:colOff>647700</xdr:colOff>
      <xdr:row>25</xdr:row>
      <xdr:rowOff>238125</xdr:rowOff>
    </xdr:to>
    <xdr:pic>
      <xdr:nvPicPr>
        <xdr:cNvPr id="46555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0393025"/>
          <a:ext cx="1771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485775</xdr:colOff>
      <xdr:row>25</xdr:row>
      <xdr:rowOff>57150</xdr:rowOff>
    </xdr:from>
    <xdr:to>
      <xdr:col>2</xdr:col>
      <xdr:colOff>1533525</xdr:colOff>
      <xdr:row>25</xdr:row>
      <xdr:rowOff>2038350</xdr:rowOff>
    </xdr:to>
    <xdr:pic>
      <xdr:nvPicPr>
        <xdr:cNvPr id="46556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20212050"/>
          <a:ext cx="104775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25</xdr:row>
      <xdr:rowOff>238125</xdr:rowOff>
    </xdr:from>
    <xdr:to>
      <xdr:col>2</xdr:col>
      <xdr:colOff>466725</xdr:colOff>
      <xdr:row>25</xdr:row>
      <xdr:rowOff>238125</xdr:rowOff>
    </xdr:to>
    <xdr:pic>
      <xdr:nvPicPr>
        <xdr:cNvPr id="46557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93025"/>
          <a:ext cx="1676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657225</xdr:colOff>
      <xdr:row>25</xdr:row>
      <xdr:rowOff>238125</xdr:rowOff>
    </xdr:from>
    <xdr:to>
      <xdr:col>2</xdr:col>
      <xdr:colOff>400050</xdr:colOff>
      <xdr:row>25</xdr:row>
      <xdr:rowOff>238125</xdr:rowOff>
    </xdr:to>
    <xdr:pic>
      <xdr:nvPicPr>
        <xdr:cNvPr id="46558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0393025"/>
          <a:ext cx="1676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26</xdr:row>
      <xdr:rowOff>238125</xdr:rowOff>
    </xdr:from>
    <xdr:to>
      <xdr:col>2</xdr:col>
      <xdr:colOff>647700</xdr:colOff>
      <xdr:row>26</xdr:row>
      <xdr:rowOff>238125</xdr:rowOff>
    </xdr:to>
    <xdr:pic>
      <xdr:nvPicPr>
        <xdr:cNvPr id="46559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2498050"/>
          <a:ext cx="1771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657225</xdr:colOff>
      <xdr:row>26</xdr:row>
      <xdr:rowOff>247650</xdr:rowOff>
    </xdr:from>
    <xdr:to>
      <xdr:col>2</xdr:col>
      <xdr:colOff>495300</xdr:colOff>
      <xdr:row>26</xdr:row>
      <xdr:rowOff>247650</xdr:rowOff>
    </xdr:to>
    <xdr:pic>
      <xdr:nvPicPr>
        <xdr:cNvPr id="46560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2507575"/>
          <a:ext cx="1771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26</xdr:row>
      <xdr:rowOff>66675</xdr:rowOff>
    </xdr:from>
    <xdr:to>
      <xdr:col>2</xdr:col>
      <xdr:colOff>1657350</xdr:colOff>
      <xdr:row>26</xdr:row>
      <xdr:rowOff>2343150</xdr:rowOff>
    </xdr:to>
    <xdr:pic>
      <xdr:nvPicPr>
        <xdr:cNvPr id="46561" name="Image 2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2326600"/>
          <a:ext cx="145732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657225</xdr:colOff>
      <xdr:row>21</xdr:row>
      <xdr:rowOff>247650</xdr:rowOff>
    </xdr:from>
    <xdr:to>
      <xdr:col>2</xdr:col>
      <xdr:colOff>1285875</xdr:colOff>
      <xdr:row>21</xdr:row>
      <xdr:rowOff>1095375</xdr:rowOff>
    </xdr:to>
    <xdr:pic>
      <xdr:nvPicPr>
        <xdr:cNvPr id="46562" name="Image 3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5325725"/>
          <a:ext cx="18573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1200150</xdr:colOff>
      <xdr:row>29</xdr:row>
      <xdr:rowOff>19050</xdr:rowOff>
    </xdr:from>
    <xdr:to>
      <xdr:col>2</xdr:col>
      <xdr:colOff>1123950</xdr:colOff>
      <xdr:row>29</xdr:row>
      <xdr:rowOff>1276350</xdr:rowOff>
    </xdr:to>
    <xdr:pic>
      <xdr:nvPicPr>
        <xdr:cNvPr id="46563" name="Image 2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28603575"/>
          <a:ext cx="11525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15</xdr:row>
      <xdr:rowOff>0</xdr:rowOff>
    </xdr:from>
    <xdr:to>
      <xdr:col>2</xdr:col>
      <xdr:colOff>1447800</xdr:colOff>
      <xdr:row>15</xdr:row>
      <xdr:rowOff>0</xdr:rowOff>
    </xdr:to>
    <xdr:pic>
      <xdr:nvPicPr>
        <xdr:cNvPr id="46564" name="Imag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9144000"/>
          <a:ext cx="1333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15</xdr:row>
      <xdr:rowOff>0</xdr:rowOff>
    </xdr:from>
    <xdr:to>
      <xdr:col>2</xdr:col>
      <xdr:colOff>1447800</xdr:colOff>
      <xdr:row>15</xdr:row>
      <xdr:rowOff>0</xdr:rowOff>
    </xdr:to>
    <xdr:pic>
      <xdr:nvPicPr>
        <xdr:cNvPr id="46565" name="Imag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9144000"/>
          <a:ext cx="1333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24</xdr:row>
      <xdr:rowOff>0</xdr:rowOff>
    </xdr:from>
    <xdr:to>
      <xdr:col>2</xdr:col>
      <xdr:colOff>1171575</xdr:colOff>
      <xdr:row>24</xdr:row>
      <xdr:rowOff>0</xdr:rowOff>
    </xdr:to>
    <xdr:pic>
      <xdr:nvPicPr>
        <xdr:cNvPr id="46566" name="Image 29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7926050"/>
          <a:ext cx="2828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16</xdr:row>
      <xdr:rowOff>333375</xdr:rowOff>
    </xdr:from>
    <xdr:to>
      <xdr:col>2</xdr:col>
      <xdr:colOff>1219200</xdr:colOff>
      <xdr:row>16</xdr:row>
      <xdr:rowOff>1190625</xdr:rowOff>
    </xdr:to>
    <xdr:pic>
      <xdr:nvPicPr>
        <xdr:cNvPr id="46567" name="Image 4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791700"/>
          <a:ext cx="30099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838200</xdr:colOff>
      <xdr:row>17</xdr:row>
      <xdr:rowOff>238125</xdr:rowOff>
    </xdr:from>
    <xdr:to>
      <xdr:col>2</xdr:col>
      <xdr:colOff>1304925</xdr:colOff>
      <xdr:row>17</xdr:row>
      <xdr:rowOff>1285875</xdr:rowOff>
    </xdr:to>
    <xdr:pic>
      <xdr:nvPicPr>
        <xdr:cNvPr id="46568" name="Image 49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11039475"/>
          <a:ext cx="16954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24</xdr:row>
      <xdr:rowOff>0</xdr:rowOff>
    </xdr:from>
    <xdr:to>
      <xdr:col>2</xdr:col>
      <xdr:colOff>1619250</xdr:colOff>
      <xdr:row>24</xdr:row>
      <xdr:rowOff>0</xdr:rowOff>
    </xdr:to>
    <xdr:pic>
      <xdr:nvPicPr>
        <xdr:cNvPr id="46569" name="Image 29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7926050"/>
          <a:ext cx="3276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266700</xdr:colOff>
      <xdr:row>19</xdr:row>
      <xdr:rowOff>228600</xdr:rowOff>
    </xdr:from>
    <xdr:to>
      <xdr:col>2</xdr:col>
      <xdr:colOff>952500</xdr:colOff>
      <xdr:row>19</xdr:row>
      <xdr:rowOff>1114425</xdr:rowOff>
    </xdr:to>
    <xdr:pic>
      <xdr:nvPicPr>
        <xdr:cNvPr id="46570" name="Image 4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2620625"/>
          <a:ext cx="19145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762000</xdr:colOff>
      <xdr:row>20</xdr:row>
      <xdr:rowOff>76200</xdr:rowOff>
    </xdr:from>
    <xdr:to>
      <xdr:col>2</xdr:col>
      <xdr:colOff>1371600</xdr:colOff>
      <xdr:row>20</xdr:row>
      <xdr:rowOff>1447800</xdr:rowOff>
    </xdr:to>
    <xdr:pic>
      <xdr:nvPicPr>
        <xdr:cNvPr id="46571" name="Image 3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13630275"/>
          <a:ext cx="6096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342900</xdr:colOff>
      <xdr:row>24</xdr:row>
      <xdr:rowOff>219075</xdr:rowOff>
    </xdr:from>
    <xdr:to>
      <xdr:col>2</xdr:col>
      <xdr:colOff>1333500</xdr:colOff>
      <xdr:row>24</xdr:row>
      <xdr:rowOff>219075</xdr:rowOff>
    </xdr:to>
    <xdr:pic>
      <xdr:nvPicPr>
        <xdr:cNvPr id="46572" name="Image 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814512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476250</xdr:colOff>
      <xdr:row>24</xdr:row>
      <xdr:rowOff>95250</xdr:rowOff>
    </xdr:from>
    <xdr:to>
      <xdr:col>2</xdr:col>
      <xdr:colOff>1466850</xdr:colOff>
      <xdr:row>24</xdr:row>
      <xdr:rowOff>2162175</xdr:rowOff>
    </xdr:to>
    <xdr:pic>
      <xdr:nvPicPr>
        <xdr:cNvPr id="46573" name="Image 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" y="18021300"/>
          <a:ext cx="9906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27</xdr:row>
      <xdr:rowOff>142875</xdr:rowOff>
    </xdr:from>
    <xdr:to>
      <xdr:col>2</xdr:col>
      <xdr:colOff>1428750</xdr:colOff>
      <xdr:row>27</xdr:row>
      <xdr:rowOff>2447925</xdr:rowOff>
    </xdr:to>
    <xdr:pic>
      <xdr:nvPicPr>
        <xdr:cNvPr id="46574" name="Image 80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4860250"/>
          <a:ext cx="1143000" cy="2305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171450</xdr:colOff>
      <xdr:row>13</xdr:row>
      <xdr:rowOff>209550</xdr:rowOff>
    </xdr:from>
    <xdr:to>
      <xdr:col>2</xdr:col>
      <xdr:colOff>1219200</xdr:colOff>
      <xdr:row>13</xdr:row>
      <xdr:rowOff>714375</xdr:rowOff>
    </xdr:to>
    <xdr:pic>
      <xdr:nvPicPr>
        <xdr:cNvPr id="46575" name="Image 49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7820025"/>
          <a:ext cx="22764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8</xdr:row>
      <xdr:rowOff>0</xdr:rowOff>
    </xdr:from>
    <xdr:to>
      <xdr:col>2</xdr:col>
      <xdr:colOff>514350</xdr:colOff>
      <xdr:row>8</xdr:row>
      <xdr:rowOff>0</xdr:rowOff>
    </xdr:to>
    <xdr:pic>
      <xdr:nvPicPr>
        <xdr:cNvPr id="47304" name="Imag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191625"/>
          <a:ext cx="2238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133350</xdr:colOff>
      <xdr:row>8</xdr:row>
      <xdr:rowOff>0</xdr:rowOff>
    </xdr:from>
    <xdr:to>
      <xdr:col>2</xdr:col>
      <xdr:colOff>647700</xdr:colOff>
      <xdr:row>8</xdr:row>
      <xdr:rowOff>0</xdr:rowOff>
    </xdr:to>
    <xdr:pic>
      <xdr:nvPicPr>
        <xdr:cNvPr id="47305" name="Image 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9191625"/>
          <a:ext cx="1809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5</xdr:row>
      <xdr:rowOff>352425</xdr:rowOff>
    </xdr:from>
    <xdr:to>
      <xdr:col>5</xdr:col>
      <xdr:colOff>457200</xdr:colOff>
      <xdr:row>5</xdr:row>
      <xdr:rowOff>1600200</xdr:rowOff>
    </xdr:to>
    <xdr:pic>
      <xdr:nvPicPr>
        <xdr:cNvPr id="47306" name="Image 1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790700"/>
          <a:ext cx="497205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133350</xdr:colOff>
      <xdr:row>8</xdr:row>
      <xdr:rowOff>0</xdr:rowOff>
    </xdr:from>
    <xdr:to>
      <xdr:col>2</xdr:col>
      <xdr:colOff>647700</xdr:colOff>
      <xdr:row>8</xdr:row>
      <xdr:rowOff>0</xdr:rowOff>
    </xdr:to>
    <xdr:pic>
      <xdr:nvPicPr>
        <xdr:cNvPr id="47307" name="Image 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9191625"/>
          <a:ext cx="1809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104775</xdr:colOff>
      <xdr:row>0</xdr:row>
      <xdr:rowOff>76200</xdr:rowOff>
    </xdr:from>
    <xdr:to>
      <xdr:col>1</xdr:col>
      <xdr:colOff>571500</xdr:colOff>
      <xdr:row>0</xdr:row>
      <xdr:rowOff>476250</xdr:rowOff>
    </xdr:to>
    <xdr:pic>
      <xdr:nvPicPr>
        <xdr:cNvPr id="47308" name="Image 2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76200"/>
          <a:ext cx="11620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133350</xdr:colOff>
      <xdr:row>8</xdr:row>
      <xdr:rowOff>0</xdr:rowOff>
    </xdr:from>
    <xdr:to>
      <xdr:col>2</xdr:col>
      <xdr:colOff>647700</xdr:colOff>
      <xdr:row>8</xdr:row>
      <xdr:rowOff>0</xdr:rowOff>
    </xdr:to>
    <xdr:pic>
      <xdr:nvPicPr>
        <xdr:cNvPr id="47309" name="Imag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9191625"/>
          <a:ext cx="1809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133350</xdr:colOff>
      <xdr:row>8</xdr:row>
      <xdr:rowOff>0</xdr:rowOff>
    </xdr:from>
    <xdr:to>
      <xdr:col>2</xdr:col>
      <xdr:colOff>647700</xdr:colOff>
      <xdr:row>8</xdr:row>
      <xdr:rowOff>0</xdr:rowOff>
    </xdr:to>
    <xdr:pic>
      <xdr:nvPicPr>
        <xdr:cNvPr id="47310" name="Image 2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9191625"/>
          <a:ext cx="1809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6</xdr:row>
      <xdr:rowOff>704850</xdr:rowOff>
    </xdr:from>
    <xdr:to>
      <xdr:col>4</xdr:col>
      <xdr:colOff>238125</xdr:colOff>
      <xdr:row>6</xdr:row>
      <xdr:rowOff>2095500</xdr:rowOff>
    </xdr:to>
    <xdr:pic>
      <xdr:nvPicPr>
        <xdr:cNvPr id="47311" name="Image 1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4419600"/>
          <a:ext cx="192405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933450</xdr:colOff>
      <xdr:row>7</xdr:row>
      <xdr:rowOff>228600</xdr:rowOff>
    </xdr:from>
    <xdr:to>
      <xdr:col>1</xdr:col>
      <xdr:colOff>9525</xdr:colOff>
      <xdr:row>7</xdr:row>
      <xdr:rowOff>228600</xdr:rowOff>
    </xdr:to>
    <xdr:pic>
      <xdr:nvPicPr>
        <xdr:cNvPr id="47312" name="Image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72199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180975</xdr:colOff>
      <xdr:row>7</xdr:row>
      <xdr:rowOff>438150</xdr:rowOff>
    </xdr:from>
    <xdr:to>
      <xdr:col>5</xdr:col>
      <xdr:colOff>752475</xdr:colOff>
      <xdr:row>7</xdr:row>
      <xdr:rowOff>438150</xdr:rowOff>
    </xdr:to>
    <xdr:pic>
      <xdr:nvPicPr>
        <xdr:cNvPr id="47313" name="Image 2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7429500"/>
          <a:ext cx="2486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619125</xdr:colOff>
      <xdr:row>6</xdr:row>
      <xdr:rowOff>47625</xdr:rowOff>
    </xdr:from>
    <xdr:to>
      <xdr:col>11</xdr:col>
      <xdr:colOff>1447800</xdr:colOff>
      <xdr:row>6</xdr:row>
      <xdr:rowOff>2486025</xdr:rowOff>
    </xdr:to>
    <xdr:pic>
      <xdr:nvPicPr>
        <xdr:cNvPr id="47314" name="Image 1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0" y="3762375"/>
          <a:ext cx="2771775" cy="243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6</xdr:row>
      <xdr:rowOff>457200</xdr:rowOff>
    </xdr:from>
    <xdr:to>
      <xdr:col>9</xdr:col>
      <xdr:colOff>533400</xdr:colOff>
      <xdr:row>6</xdr:row>
      <xdr:rowOff>2466975</xdr:rowOff>
    </xdr:to>
    <xdr:pic>
      <xdr:nvPicPr>
        <xdr:cNvPr id="47315" name="Image 2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4171950"/>
          <a:ext cx="1609725" cy="2009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809625</xdr:colOff>
      <xdr:row>7</xdr:row>
      <xdr:rowOff>514350</xdr:rowOff>
    </xdr:from>
    <xdr:to>
      <xdr:col>3</xdr:col>
      <xdr:colOff>676275</xdr:colOff>
      <xdr:row>7</xdr:row>
      <xdr:rowOff>1352550</xdr:rowOff>
    </xdr:to>
    <xdr:pic>
      <xdr:nvPicPr>
        <xdr:cNvPr id="47316" name="Image 3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7505700"/>
          <a:ext cx="18478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508000</xdr:colOff>
      <xdr:row>5</xdr:row>
      <xdr:rowOff>1622180</xdr:rowOff>
    </xdr:from>
    <xdr:to>
      <xdr:col>6</xdr:col>
      <xdr:colOff>650143</xdr:colOff>
      <xdr:row>5</xdr:row>
      <xdr:rowOff>2222499</xdr:rowOff>
    </xdr:to>
    <xdr:sp macro="" textlink="">
      <xdr:nvSpPr>
        <xdr:cNvPr id="15" name="文字方塊 14"/>
        <xdr:cNvSpPr txBox="1"/>
      </xdr:nvSpPr>
      <xdr:spPr>
        <a:xfrm>
          <a:off x="1206500" y="3066805"/>
          <a:ext cx="4936393" cy="6003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2800" b="1"/>
            <a:t>LAFUMA+</a:t>
          </a:r>
          <a:r>
            <a:rPr lang="zh-TW" altLang="en-US" sz="2800" b="1"/>
            <a:t>楓葉繡花</a:t>
          </a:r>
          <a:r>
            <a:rPr lang="en-US" altLang="zh-TW" sz="2800" b="1"/>
            <a:t>7.2cm</a:t>
          </a:r>
          <a:endParaRPr lang="zh-TW" altLang="en-US" sz="2800" b="1"/>
        </a:p>
      </xdr:txBody>
    </xdr:sp>
    <xdr:clientData/>
  </xdr:twoCellAnchor>
  <xdr:twoCellAnchor>
    <xdr:from>
      <xdr:col>3</xdr:col>
      <xdr:colOff>605208</xdr:colOff>
      <xdr:row>6</xdr:row>
      <xdr:rowOff>1863725</xdr:rowOff>
    </xdr:from>
    <xdr:to>
      <xdr:col>6</xdr:col>
      <xdr:colOff>576385</xdr:colOff>
      <xdr:row>6</xdr:row>
      <xdr:rowOff>2492375</xdr:rowOff>
    </xdr:to>
    <xdr:sp macro="" textlink="">
      <xdr:nvSpPr>
        <xdr:cNvPr id="16" name="文字方塊 15"/>
        <xdr:cNvSpPr txBox="1"/>
      </xdr:nvSpPr>
      <xdr:spPr>
        <a:xfrm>
          <a:off x="3288083" y="5578475"/>
          <a:ext cx="2781052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2800" b="1"/>
            <a:t>楓葉繡花</a:t>
          </a:r>
          <a:r>
            <a:rPr lang="en-US" altLang="zh-TW" sz="2800" b="1"/>
            <a:t>2cm</a:t>
          </a:r>
          <a:endParaRPr lang="zh-TW" altLang="en-US" sz="2800" b="1"/>
        </a:p>
      </xdr:txBody>
    </xdr:sp>
    <xdr:clientData/>
  </xdr:twoCellAnchor>
  <xdr:twoCellAnchor>
    <xdr:from>
      <xdr:col>7</xdr:col>
      <xdr:colOff>151422</xdr:colOff>
      <xdr:row>5</xdr:row>
      <xdr:rowOff>889000</xdr:rowOff>
    </xdr:from>
    <xdr:to>
      <xdr:col>10</xdr:col>
      <xdr:colOff>1169864</xdr:colOff>
      <xdr:row>5</xdr:row>
      <xdr:rowOff>2095500</xdr:rowOff>
    </xdr:to>
    <xdr:sp macro="" textlink="">
      <xdr:nvSpPr>
        <xdr:cNvPr id="17" name="文字方塊 16"/>
        <xdr:cNvSpPr txBox="1"/>
      </xdr:nvSpPr>
      <xdr:spPr>
        <a:xfrm>
          <a:off x="6326797" y="2333625"/>
          <a:ext cx="4590317" cy="1206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2800" b="1"/>
            <a:t>穿者右前胸領圍下</a:t>
          </a:r>
          <a:r>
            <a:rPr lang="en-US" altLang="zh-TW" sz="2800" b="1"/>
            <a:t>8cm</a:t>
          </a:r>
        </a:p>
        <a:p>
          <a:r>
            <a:rPr lang="zh-TW" altLang="en-US" sz="2800" b="1"/>
            <a:t>距門襟拉鍊</a:t>
          </a:r>
          <a:r>
            <a:rPr lang="en-US" altLang="zh-TW" sz="2800" b="1"/>
            <a:t>1.5cm</a:t>
          </a:r>
          <a:endParaRPr lang="zh-TW" altLang="en-US" sz="2800" b="1"/>
        </a:p>
      </xdr:txBody>
    </xdr:sp>
    <xdr:clientData/>
  </xdr:twoCellAnchor>
  <xdr:twoCellAnchor>
    <xdr:from>
      <xdr:col>7</xdr:col>
      <xdr:colOff>118453</xdr:colOff>
      <xdr:row>7</xdr:row>
      <xdr:rowOff>587622</xdr:rowOff>
    </xdr:from>
    <xdr:to>
      <xdr:col>10</xdr:col>
      <xdr:colOff>1123462</xdr:colOff>
      <xdr:row>7</xdr:row>
      <xdr:rowOff>1276351</xdr:rowOff>
    </xdr:to>
    <xdr:sp macro="" textlink="">
      <xdr:nvSpPr>
        <xdr:cNvPr id="18" name="文字方塊 17"/>
        <xdr:cNvSpPr txBox="1"/>
      </xdr:nvSpPr>
      <xdr:spPr>
        <a:xfrm>
          <a:off x="6293828" y="6842372"/>
          <a:ext cx="4576884" cy="688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zh-TW" altLang="en-US" sz="2800" b="1">
              <a:solidFill>
                <a:schemeClr val="dk1"/>
              </a:solidFill>
              <a:latin typeface="+mn-lt"/>
              <a:ea typeface="+mn-ea"/>
              <a:cs typeface="+mn-cs"/>
            </a:rPr>
            <a:t>穿者左後脇邊下襬上</a:t>
          </a:r>
          <a:r>
            <a:rPr lang="en-US" altLang="zh-TW" sz="2800" b="1">
              <a:solidFill>
                <a:schemeClr val="dk1"/>
              </a:solidFill>
              <a:latin typeface="+mn-lt"/>
              <a:ea typeface="+mn-ea"/>
              <a:cs typeface="+mn-cs"/>
            </a:rPr>
            <a:t>7cm</a:t>
          </a:r>
          <a:r>
            <a:rPr lang="zh-TW" altLang="en-US" sz="2800" b="1">
              <a:solidFill>
                <a:schemeClr val="dk1"/>
              </a:solidFill>
              <a:latin typeface="+mn-lt"/>
              <a:ea typeface="+mn-ea"/>
              <a:cs typeface="+mn-cs"/>
            </a:rPr>
            <a:t>。</a:t>
          </a:r>
          <a:endParaRPr lang="en-US" altLang="zh-TW" sz="28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29312</xdr:colOff>
      <xdr:row>6</xdr:row>
      <xdr:rowOff>2460624</xdr:rowOff>
    </xdr:from>
    <xdr:to>
      <xdr:col>10</xdr:col>
      <xdr:colOff>68877</xdr:colOff>
      <xdr:row>6</xdr:row>
      <xdr:rowOff>3232149</xdr:rowOff>
    </xdr:to>
    <xdr:sp macro="" textlink="">
      <xdr:nvSpPr>
        <xdr:cNvPr id="19" name="文字方塊 18"/>
        <xdr:cNvSpPr txBox="1"/>
      </xdr:nvSpPr>
      <xdr:spPr>
        <a:xfrm>
          <a:off x="6204687" y="6175374"/>
          <a:ext cx="361144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2800" b="1"/>
            <a:t>穿者左袖肩點下</a:t>
          </a:r>
          <a:r>
            <a:rPr lang="en-US" altLang="zh-TW" sz="2800" b="1"/>
            <a:t>8cm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1</xdr:col>
      <xdr:colOff>962025</xdr:colOff>
      <xdr:row>0</xdr:row>
      <xdr:rowOff>485775</xdr:rowOff>
    </xdr:to>
    <xdr:pic>
      <xdr:nvPicPr>
        <xdr:cNvPr id="11972" name="Imag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6200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4</xdr:row>
      <xdr:rowOff>95250</xdr:rowOff>
    </xdr:from>
    <xdr:to>
      <xdr:col>11</xdr:col>
      <xdr:colOff>238125</xdr:colOff>
      <xdr:row>42</xdr:row>
      <xdr:rowOff>66675</xdr:rowOff>
    </xdr:to>
    <xdr:pic>
      <xdr:nvPicPr>
        <xdr:cNvPr id="48188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285875"/>
          <a:ext cx="9039225" cy="5857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76200</xdr:rowOff>
    </xdr:from>
    <xdr:to>
      <xdr:col>1</xdr:col>
      <xdr:colOff>657225</xdr:colOff>
      <xdr:row>0</xdr:row>
      <xdr:rowOff>485775</xdr:rowOff>
    </xdr:to>
    <xdr:pic>
      <xdr:nvPicPr>
        <xdr:cNvPr id="48189" name="Imag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11430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114300</xdr:colOff>
      <xdr:row>38</xdr:row>
      <xdr:rowOff>19050</xdr:rowOff>
    </xdr:from>
    <xdr:to>
      <xdr:col>10</xdr:col>
      <xdr:colOff>581025</xdr:colOff>
      <xdr:row>48</xdr:row>
      <xdr:rowOff>123825</xdr:rowOff>
    </xdr:to>
    <xdr:pic>
      <xdr:nvPicPr>
        <xdr:cNvPr id="48190" name="Imag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91" t="74530" r="44675"/>
        <a:stretch>
          <a:fillRect/>
        </a:stretch>
      </xdr:blipFill>
      <xdr:spPr bwMode="auto">
        <a:xfrm>
          <a:off x="6210300" y="6524625"/>
          <a:ext cx="2552700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38</xdr:row>
      <xdr:rowOff>76200</xdr:rowOff>
    </xdr:from>
    <xdr:to>
      <xdr:col>7</xdr:col>
      <xdr:colOff>104775</xdr:colOff>
      <xdr:row>48</xdr:row>
      <xdr:rowOff>85725</xdr:rowOff>
    </xdr:to>
    <xdr:pic>
      <xdr:nvPicPr>
        <xdr:cNvPr id="48191" name="Image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6581775"/>
          <a:ext cx="2781300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R_LAFUMA/LAF_Apparel/LAF_App_Products/LAF_FW1718/LAF_1718_Technical_files/PRODUCTION/ARKSUN/11164%20TRACK%20SOFTSHELL%20F-ZIP/11164%20SOFTSHELL%20F-ZIP%20-%20COLO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GARMENT"/>
      <sheetName val="DETAILS OUTER JKT 1"/>
      <sheetName val="DETAILS JKT"/>
      <sheetName val="INSIDE DETAILS"/>
      <sheetName val="COLOR SKETCH"/>
      <sheetName val="COLOR COMBINATION"/>
      <sheetName val="MARKING"/>
      <sheetName val="MEN JKT COUNTER SAMPLE"/>
      <sheetName val="MEN JKT SIZE SPEC "/>
      <sheetName val="JACKET SKETCH MEASUREMENTS"/>
      <sheetName val="HANG TAGS"/>
    </sheetNames>
    <sheetDataSet>
      <sheetData sheetId="0">
        <row r="1">
          <cell r="J1" t="str">
            <v>WINTER 2017/18</v>
          </cell>
        </row>
        <row r="4">
          <cell r="J4" t="str">
            <v xml:space="preserve">SUPPLIER :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37"/>
  <sheetViews>
    <sheetView showGridLines="0" view="pageBreakPreview" zoomScale="70" zoomScaleNormal="100" zoomScaleSheetLayoutView="70" workbookViewId="0">
      <selection activeCell="L12" sqref="L12"/>
    </sheetView>
  </sheetViews>
  <sheetFormatPr defaultColWidth="12" defaultRowHeight="11.25"/>
  <cols>
    <col min="1" max="1" width="13.6640625" customWidth="1"/>
    <col min="2" max="2" width="15.6640625" customWidth="1"/>
    <col min="3" max="8" width="12" customWidth="1"/>
    <col min="9" max="9" width="29" customWidth="1"/>
    <col min="10" max="10" width="12" customWidth="1"/>
    <col min="11" max="11" width="13" customWidth="1"/>
    <col min="12" max="12" width="15.83203125" customWidth="1"/>
  </cols>
  <sheetData>
    <row r="1" spans="1:12" s="1" customFormat="1" ht="45" customHeight="1" thickBot="1">
      <c r="A1" s="21"/>
      <c r="B1" s="22"/>
      <c r="C1" s="22"/>
      <c r="D1" s="22"/>
      <c r="E1" s="29" t="s">
        <v>0</v>
      </c>
      <c r="F1" s="22"/>
      <c r="G1" s="22"/>
      <c r="H1" s="22"/>
      <c r="I1" s="22"/>
      <c r="J1" s="471" t="s">
        <v>106</v>
      </c>
      <c r="K1" s="471"/>
      <c r="L1" s="472"/>
    </row>
    <row r="2" spans="1:12" s="3" customFormat="1" ht="18.75" customHeight="1">
      <c r="A2" s="138" t="s">
        <v>125</v>
      </c>
      <c r="B2" s="139"/>
      <c r="C2" s="473" t="s">
        <v>144</v>
      </c>
      <c r="D2" s="473"/>
      <c r="E2" s="473"/>
      <c r="F2" s="473"/>
      <c r="G2" s="473"/>
      <c r="H2" s="473"/>
      <c r="I2" s="473"/>
      <c r="J2" s="40" t="s">
        <v>3</v>
      </c>
      <c r="K2" s="268" t="s">
        <v>200</v>
      </c>
      <c r="L2" s="42"/>
    </row>
    <row r="3" spans="1:12" s="2" customFormat="1" ht="15.75">
      <c r="A3" s="193" t="s">
        <v>1</v>
      </c>
      <c r="B3" s="35"/>
      <c r="C3" s="474" t="s">
        <v>190</v>
      </c>
      <c r="D3" s="474"/>
      <c r="E3" s="474"/>
      <c r="F3" s="474"/>
      <c r="G3" s="474"/>
      <c r="H3" s="474"/>
      <c r="I3" s="474"/>
      <c r="J3" s="35" t="s">
        <v>15</v>
      </c>
      <c r="K3" s="11"/>
      <c r="L3" s="88" t="s">
        <v>126</v>
      </c>
    </row>
    <row r="4" spans="1:12" s="2" customFormat="1" ht="16.5" thickBot="1">
      <c r="A4" s="165" t="s">
        <v>2</v>
      </c>
      <c r="B4" s="37">
        <f ca="1">TODAY()</f>
        <v>43833</v>
      </c>
      <c r="C4" s="38"/>
      <c r="D4" s="38"/>
      <c r="E4" s="38"/>
      <c r="F4" s="38"/>
      <c r="G4" s="38"/>
      <c r="H4" s="38"/>
      <c r="I4" s="38"/>
      <c r="J4" s="271" t="s">
        <v>99</v>
      </c>
      <c r="K4" s="38"/>
      <c r="L4" s="163" t="s">
        <v>127</v>
      </c>
    </row>
    <row r="5" spans="1:12" s="2" customFormat="1" ht="6" customHeight="1">
      <c r="A5" s="140"/>
      <c r="B5" s="137"/>
      <c r="C5" s="135"/>
      <c r="D5" s="135"/>
      <c r="E5" s="135"/>
      <c r="F5" s="135"/>
      <c r="G5" s="135"/>
      <c r="H5" s="135"/>
      <c r="I5" s="135"/>
      <c r="J5" s="123"/>
      <c r="K5" s="135"/>
      <c r="L5" s="136"/>
    </row>
    <row r="6" spans="1:12" s="1" customFormat="1">
      <c r="A6" s="160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1:12" s="1" customFormat="1">
      <c r="A7" s="160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2"/>
    </row>
    <row r="8" spans="1:12" s="1" customFormat="1">
      <c r="A8" s="160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2"/>
    </row>
    <row r="9" spans="1:12" s="1" customFormat="1">
      <c r="A9" s="160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2"/>
    </row>
    <row r="10" spans="1:12" s="1" customFormat="1">
      <c r="A10" s="160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2"/>
    </row>
    <row r="11" spans="1:12" s="1" customFormat="1">
      <c r="A11" s="160"/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L11" s="162"/>
    </row>
    <row r="12" spans="1:12" s="1" customFormat="1">
      <c r="A12" s="160"/>
      <c r="B12" s="161"/>
      <c r="C12" s="161"/>
      <c r="D12" s="161"/>
      <c r="E12" s="161"/>
      <c r="F12" s="161"/>
      <c r="G12" s="161"/>
      <c r="H12" s="161"/>
      <c r="I12" s="161"/>
      <c r="J12" s="161"/>
      <c r="K12" s="161"/>
      <c r="L12" s="162"/>
    </row>
    <row r="13" spans="1:12" s="1" customFormat="1">
      <c r="A13" s="160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2"/>
    </row>
    <row r="14" spans="1:12" s="1" customFormat="1">
      <c r="A14" s="160"/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2"/>
    </row>
    <row r="15" spans="1:12" s="1" customFormat="1">
      <c r="A15" s="160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2"/>
    </row>
    <row r="16" spans="1:12" s="1" customFormat="1">
      <c r="A16" s="160"/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2"/>
    </row>
    <row r="17" spans="1:12" s="1" customFormat="1">
      <c r="A17" s="160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2"/>
    </row>
    <row r="18" spans="1:12" s="1" customFormat="1">
      <c r="A18" s="160"/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2"/>
    </row>
    <row r="19" spans="1:12" s="1" customFormat="1">
      <c r="A19" s="160"/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2"/>
    </row>
    <row r="20" spans="1:12" s="1" customFormat="1">
      <c r="A20" s="160"/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2"/>
    </row>
    <row r="21" spans="1:12" s="1" customFormat="1">
      <c r="A21" s="160"/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2"/>
    </row>
    <row r="22" spans="1:12" s="1" customFormat="1">
      <c r="A22" s="160"/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2"/>
    </row>
    <row r="23" spans="1:12" s="1" customFormat="1">
      <c r="A23" s="160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2"/>
    </row>
    <row r="24" spans="1:12" s="1" customFormat="1">
      <c r="A24" s="160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2"/>
    </row>
    <row r="25" spans="1:12" s="1" customFormat="1">
      <c r="A25" s="160"/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2"/>
    </row>
    <row r="26" spans="1:12" s="1" customFormat="1">
      <c r="A26" s="160"/>
      <c r="B26" s="161"/>
      <c r="C26" s="161"/>
      <c r="D26" s="161"/>
      <c r="E26" s="161"/>
      <c r="F26" s="161"/>
      <c r="G26" s="161"/>
      <c r="H26" s="161"/>
      <c r="I26" s="161"/>
      <c r="J26" s="161" t="s">
        <v>41</v>
      </c>
      <c r="K26" s="161"/>
      <c r="L26" s="162"/>
    </row>
    <row r="27" spans="1:12" s="1" customFormat="1">
      <c r="A27" s="160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2"/>
    </row>
    <row r="28" spans="1:12" s="1" customFormat="1">
      <c r="A28" s="160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2"/>
    </row>
    <row r="29" spans="1:12" s="1" customFormat="1">
      <c r="A29" s="160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2"/>
    </row>
    <row r="30" spans="1:12" s="1" customFormat="1">
      <c r="A30" s="160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2"/>
    </row>
    <row r="31" spans="1:12" s="1" customFormat="1">
      <c r="A31" s="160"/>
      <c r="B31" s="161"/>
      <c r="C31" s="161"/>
      <c r="D31" s="161" t="s">
        <v>41</v>
      </c>
      <c r="E31" s="161"/>
      <c r="F31" s="161"/>
      <c r="G31" s="161"/>
      <c r="H31" s="161"/>
      <c r="I31" s="161"/>
      <c r="J31" s="161"/>
      <c r="K31" s="161"/>
      <c r="L31" s="162"/>
    </row>
    <row r="32" spans="1:12" s="1" customFormat="1">
      <c r="A32" s="160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2"/>
    </row>
    <row r="33" spans="1:12" s="1" customFormat="1">
      <c r="A33" s="160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2"/>
    </row>
    <row r="34" spans="1:12" s="1" customFormat="1">
      <c r="A34" s="160"/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2"/>
    </row>
    <row r="35" spans="1:12" s="1" customFormat="1">
      <c r="A35" s="160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2"/>
    </row>
    <row r="36" spans="1:12" s="1" customFormat="1" ht="12" thickBot="1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/>
    </row>
    <row r="37" spans="1:12" s="1" customFormat="1"/>
  </sheetData>
  <mergeCells count="3">
    <mergeCell ref="J1:L1"/>
    <mergeCell ref="C2:I2"/>
    <mergeCell ref="C3:I3"/>
  </mergeCells>
  <phoneticPr fontId="35" type="noConversion"/>
  <printOptions horizontalCentered="1"/>
  <pageMargins left="0.39370078740157483" right="0.39370078740157483" top="0.39370078740157483" bottom="0.35433070866141736" header="0.39370078740157483" footer="0.3937007874015748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6"/>
  <sheetViews>
    <sheetView showGridLines="0" tabSelected="1" view="pageBreakPreview" topLeftCell="A4" zoomScale="64" zoomScaleNormal="85" zoomScaleSheetLayoutView="64" workbookViewId="0">
      <selection activeCell="D38" sqref="D38"/>
    </sheetView>
  </sheetViews>
  <sheetFormatPr defaultColWidth="12" defaultRowHeight="11.25"/>
  <cols>
    <col min="1" max="1" width="10.5" customWidth="1"/>
    <col min="2" max="3" width="14.5" customWidth="1"/>
    <col min="4" max="5" width="15.6640625" customWidth="1"/>
    <col min="6" max="6" width="21.1640625" customWidth="1"/>
    <col min="7" max="7" width="14.6640625" customWidth="1"/>
    <col min="8" max="9" width="12.1640625" customWidth="1"/>
    <col min="10" max="10" width="15.1640625" customWidth="1"/>
    <col min="11" max="11" width="12.1640625" customWidth="1"/>
    <col min="12" max="12" width="14.6640625" customWidth="1"/>
    <col min="13" max="13" width="25.83203125" customWidth="1"/>
    <col min="14" max="16" width="12.6640625" customWidth="1"/>
  </cols>
  <sheetData>
    <row r="1" spans="1:13" s="1" customFormat="1" ht="42.75" customHeight="1" thickBot="1">
      <c r="A1" s="20"/>
      <c r="B1" s="17"/>
      <c r="C1" s="480" t="s">
        <v>54</v>
      </c>
      <c r="D1" s="480"/>
      <c r="E1" s="480"/>
      <c r="F1" s="480"/>
      <c r="G1" s="480"/>
      <c r="H1" s="480"/>
      <c r="I1" s="480"/>
      <c r="J1" s="480"/>
      <c r="K1" s="19" t="str">
        <f>'TECHNICAL SHEET GARMENT'!J1</f>
        <v>FW18/19</v>
      </c>
      <c r="L1" s="17"/>
      <c r="M1" s="18"/>
    </row>
    <row r="2" spans="1:13" s="3" customFormat="1" ht="18.75">
      <c r="A2" s="69" t="str">
        <f>'TECHNICAL SHEET GARMENT'!A2</f>
        <v>LFV 11445</v>
      </c>
      <c r="B2" s="70"/>
      <c r="C2" s="551" t="str">
        <f>'TECHNICAL SHEET GARMENT'!C2</f>
        <v>JASPER SOFTSHELL</v>
      </c>
      <c r="D2" s="551"/>
      <c r="E2" s="551"/>
      <c r="F2" s="551"/>
      <c r="G2" s="551"/>
      <c r="H2" s="551"/>
      <c r="I2" s="551"/>
      <c r="J2" s="551"/>
      <c r="K2" s="551"/>
      <c r="L2" s="97" t="s">
        <v>3</v>
      </c>
      <c r="M2" s="275" t="str">
        <f>'TECHNICAL SHEET GARMENT'!K2</f>
        <v>V1BULK</v>
      </c>
    </row>
    <row r="3" spans="1:13" s="2" customFormat="1" ht="15.75">
      <c r="A3" s="322" t="s">
        <v>1</v>
      </c>
      <c r="B3" s="59"/>
      <c r="C3" s="98" t="str">
        <f>'TECHNICAL SHEET GARMENT'!C3</f>
        <v xml:space="preserve">DT-1598 / DRYTEX </v>
      </c>
      <c r="D3" s="11"/>
      <c r="E3" s="51"/>
      <c r="F3" s="51"/>
      <c r="G3" s="51"/>
      <c r="H3" s="51"/>
      <c r="I3" s="51"/>
      <c r="J3" s="51"/>
      <c r="K3" s="51" t="str">
        <f>'TECHNICAL SHEET GARMENT'!J3</f>
        <v>DEVELOPPER</v>
      </c>
      <c r="L3" s="59"/>
      <c r="M3" s="152" t="str">
        <f>'TECHNICAL SHEET GARMENT'!L3</f>
        <v>Marjorie</v>
      </c>
    </row>
    <row r="4" spans="1:13" s="2" customFormat="1" ht="16.5" thickBot="1">
      <c r="A4" s="117" t="s">
        <v>2</v>
      </c>
      <c r="B4" s="558">
        <f ca="1">TODAY()</f>
        <v>43833</v>
      </c>
      <c r="C4" s="558"/>
      <c r="D4" s="55"/>
      <c r="E4" s="55"/>
      <c r="F4" s="55"/>
      <c r="G4" s="55"/>
      <c r="H4" s="55"/>
      <c r="I4" s="55"/>
      <c r="J4" s="55"/>
      <c r="K4" s="74" t="str">
        <f>'TECHNICAL SHEET GARMENT'!J4</f>
        <v xml:space="preserve">SUPPLIER : </v>
      </c>
      <c r="L4" s="61"/>
      <c r="M4" s="153" t="str">
        <f>'TECHNICAL SHEET GARMENT'!L4</f>
        <v>PRIMA CHANNEL</v>
      </c>
    </row>
    <row r="5" spans="1:13" s="158" customFormat="1" ht="15.75">
      <c r="A5" s="4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6"/>
    </row>
    <row r="6" spans="1:13" s="158" customFormat="1" ht="15.75">
      <c r="A6" s="4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6"/>
    </row>
    <row r="7" spans="1:13" s="158" customFormat="1" ht="15.75">
      <c r="A7" s="4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6"/>
    </row>
    <row r="8" spans="1:13" s="158" customFormat="1" ht="15.75">
      <c r="A8" s="4"/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6"/>
    </row>
    <row r="9" spans="1:13" s="158" customFormat="1">
      <c r="A9" s="4"/>
      <c r="M9" s="6"/>
    </row>
    <row r="10" spans="1:13" s="158" customFormat="1">
      <c r="A10" s="4"/>
      <c r="M10" s="6"/>
    </row>
    <row r="11" spans="1:13" s="158" customFormat="1" ht="15.75">
      <c r="A11" s="4"/>
      <c r="B11" s="191"/>
      <c r="M11" s="6"/>
    </row>
    <row r="12" spans="1:13" s="158" customFormat="1" ht="15.75">
      <c r="A12" s="4"/>
      <c r="B12" s="192"/>
      <c r="M12" s="6"/>
    </row>
    <row r="13" spans="1:13" s="158" customFormat="1">
      <c r="A13" s="4"/>
      <c r="M13" s="6"/>
    </row>
    <row r="14" spans="1:13" s="158" customFormat="1">
      <c r="A14" s="4"/>
      <c r="M14" s="6"/>
    </row>
    <row r="15" spans="1:13" s="158" customFormat="1">
      <c r="A15" s="4"/>
      <c r="M15" s="6"/>
    </row>
    <row r="16" spans="1:13" s="158" customFormat="1">
      <c r="A16" s="4"/>
      <c r="M16" s="6"/>
    </row>
    <row r="17" spans="1:13" s="158" customFormat="1">
      <c r="A17" s="4"/>
      <c r="M17" s="6"/>
    </row>
    <row r="18" spans="1:13" s="158" customFormat="1">
      <c r="A18" s="4"/>
      <c r="M18" s="6"/>
    </row>
    <row r="19" spans="1:13" s="158" customFormat="1">
      <c r="A19" s="4"/>
      <c r="M19" s="6"/>
    </row>
    <row r="20" spans="1:13" s="158" customFormat="1">
      <c r="A20" s="4"/>
      <c r="M20" s="6"/>
    </row>
    <row r="21" spans="1:13" s="158" customFormat="1" ht="15.75">
      <c r="A21" s="4"/>
      <c r="B21" s="191"/>
      <c r="M21" s="6"/>
    </row>
    <row r="22" spans="1:13" s="158" customFormat="1" ht="15.75">
      <c r="A22" s="4"/>
      <c r="B22" s="192"/>
      <c r="M22" s="6"/>
    </row>
    <row r="23" spans="1:13" s="158" customFormat="1">
      <c r="A23" s="4"/>
      <c r="M23" s="6"/>
    </row>
    <row r="24" spans="1:13" s="158" customFormat="1">
      <c r="A24" s="4"/>
      <c r="M24" s="6"/>
    </row>
    <row r="25" spans="1:13" s="158" customFormat="1">
      <c r="A25" s="4"/>
      <c r="M25" s="6"/>
    </row>
    <row r="26" spans="1:13" s="158" customFormat="1">
      <c r="A26" s="4"/>
      <c r="M26" s="6"/>
    </row>
    <row r="27" spans="1:13" s="158" customFormat="1">
      <c r="A27" s="4"/>
      <c r="M27" s="6"/>
    </row>
    <row r="28" spans="1:13" s="158" customFormat="1">
      <c r="A28" s="4"/>
      <c r="M28" s="6"/>
    </row>
    <row r="29" spans="1:13" s="158" customFormat="1">
      <c r="A29" s="4"/>
      <c r="M29" s="6"/>
    </row>
    <row r="30" spans="1:13" s="158" customFormat="1">
      <c r="A30" s="4"/>
      <c r="M30" s="6"/>
    </row>
    <row r="31" spans="1:13" s="158" customFormat="1">
      <c r="A31" s="4"/>
      <c r="M31" s="6"/>
    </row>
    <row r="32" spans="1:13" s="158" customFormat="1">
      <c r="A32" s="4"/>
      <c r="M32" s="6"/>
    </row>
    <row r="33" spans="1:14" s="10" customFormat="1">
      <c r="A33" s="101"/>
      <c r="M33" s="102"/>
    </row>
    <row r="34" spans="1:14" s="10" customFormat="1">
      <c r="A34" s="101"/>
      <c r="M34" s="102"/>
    </row>
    <row r="35" spans="1:14" s="10" customFormat="1">
      <c r="A35" s="101"/>
      <c r="M35" s="102"/>
    </row>
    <row r="36" spans="1:14" s="10" customFormat="1">
      <c r="A36" s="101"/>
      <c r="M36" s="102"/>
    </row>
    <row r="37" spans="1:14" s="10" customFormat="1">
      <c r="A37" s="101"/>
      <c r="M37" s="102"/>
    </row>
    <row r="38" spans="1:14" s="10" customFormat="1">
      <c r="A38" s="101"/>
      <c r="M38" s="102"/>
    </row>
    <row r="39" spans="1:14" s="10" customFormat="1">
      <c r="A39" s="101"/>
      <c r="M39" s="102"/>
    </row>
    <row r="40" spans="1:14" s="10" customFormat="1">
      <c r="A40" s="101"/>
      <c r="M40" s="102"/>
    </row>
    <row r="41" spans="1:14">
      <c r="A41" s="10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2"/>
    </row>
    <row r="42" spans="1:14">
      <c r="A42" s="10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2"/>
    </row>
    <row r="43" spans="1:14">
      <c r="A43" s="10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2"/>
    </row>
    <row r="44" spans="1:14">
      <c r="A44" s="10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2"/>
    </row>
    <row r="45" spans="1:14">
      <c r="A45" s="10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2"/>
    </row>
    <row r="46" spans="1:14">
      <c r="A46" s="10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2"/>
    </row>
    <row r="47" spans="1:14" ht="12" thickBot="1">
      <c r="A47" s="103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5"/>
    </row>
    <row r="48" spans="1:14">
      <c r="A48" s="10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>
      <c r="A49" s="10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>
      <c r="A50" s="101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>
      <c r="A51" s="10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>
      <c r="A52" s="10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>
      <c r="A53" s="10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>
      <c r="A54" s="10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>
      <c r="A55" s="10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>
      <c r="A56" s="10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>
      <c r="A57" s="10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>
      <c r="A58" s="101"/>
      <c r="B58" s="10"/>
      <c r="C58" s="10"/>
      <c r="D58" s="10"/>
      <c r="E58" s="10"/>
      <c r="F58" s="10"/>
      <c r="G58" s="10"/>
      <c r="H58" s="10"/>
      <c r="I58" s="10"/>
      <c r="J58" s="10" t="s">
        <v>41</v>
      </c>
      <c r="K58" s="10"/>
      <c r="L58" s="10"/>
      <c r="M58" s="10"/>
      <c r="N58" s="10"/>
    </row>
    <row r="59" spans="1:14">
      <c r="A59" s="101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>
      <c r="A60" s="10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>
      <c r="A61" s="10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>
      <c r="A62" s="10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>
      <c r="A63" s="10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>
      <c r="A64" s="10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>
      <c r="A65" s="10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>
      <c r="A66" s="10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>
      <c r="A67" s="10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>
      <c r="A68" s="10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>
      <c r="A69" s="10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>
      <c r="A70" s="10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>
      <c r="A71" s="10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>
      <c r="A72" s="10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>
      <c r="A73" s="10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>
      <c r="A74" s="10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>
      <c r="A75" s="10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>
      <c r="A76" s="10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>
      <c r="A77" s="10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>
      <c r="A78" s="10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>
      <c r="A79" s="10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>
      <c r="A80" s="10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>
      <c r="A81" s="10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>
      <c r="A82" s="10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>
      <c r="A83" s="10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>
      <c r="A84" s="10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>
      <c r="A85" s="10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>
      <c r="A86" s="10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</sheetData>
  <mergeCells count="3">
    <mergeCell ref="C2:K2"/>
    <mergeCell ref="B4:C4"/>
    <mergeCell ref="C1:J1"/>
  </mergeCells>
  <phoneticPr fontId="35" type="noConversion"/>
  <printOptions horizontalCentered="1"/>
  <pageMargins left="0.39370078740157483" right="0.39370078740157483" top="0.39370078740157483" bottom="0.74803149606299213" header="0.39370078740157483" footer="0.39370078740157483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U72"/>
  <sheetViews>
    <sheetView showGridLines="0" view="pageBreakPreview" topLeftCell="A24" zoomScale="70" zoomScaleNormal="60" zoomScaleSheetLayoutView="70" workbookViewId="0">
      <selection activeCell="F33" sqref="F9:F33"/>
    </sheetView>
  </sheetViews>
  <sheetFormatPr defaultColWidth="12" defaultRowHeight="11.25"/>
  <cols>
    <col min="1" max="1" width="5.1640625" customWidth="1"/>
    <col min="2" max="2" width="12.5" customWidth="1"/>
    <col min="3" max="3" width="35.1640625" customWidth="1"/>
    <col min="4" max="4" width="14.33203125" customWidth="1"/>
    <col min="5" max="5" width="19.83203125" customWidth="1"/>
    <col min="6" max="6" width="72.33203125" bestFit="1" customWidth="1"/>
    <col min="7" max="7" width="18.83203125" customWidth="1"/>
    <col min="8" max="9" width="15.33203125" hidden="1" customWidth="1"/>
    <col min="10" max="10" width="15.33203125" style="248" hidden="1" customWidth="1"/>
    <col min="11" max="11" width="15.33203125" hidden="1" customWidth="1"/>
    <col min="12" max="13" width="15.33203125" customWidth="1"/>
    <col min="14" max="14" width="30.83203125" customWidth="1"/>
    <col min="15" max="16" width="15.33203125" customWidth="1"/>
    <col min="17" max="17" width="8.83203125" customWidth="1"/>
  </cols>
  <sheetData>
    <row r="1" spans="1:18" s="1" customFormat="1" ht="42" customHeight="1">
      <c r="A1" s="44"/>
      <c r="B1" s="45"/>
      <c r="C1" s="45"/>
      <c r="D1" s="476" t="s">
        <v>17</v>
      </c>
      <c r="E1" s="476"/>
      <c r="F1" s="476"/>
      <c r="G1" s="476"/>
      <c r="H1" s="476"/>
      <c r="I1" s="476"/>
      <c r="J1" s="476"/>
      <c r="K1" s="476"/>
      <c r="L1" s="476"/>
      <c r="M1" s="476"/>
      <c r="N1" s="46" t="str">
        <f>'TECHNICAL SHEET GARMENT'!J1</f>
        <v>FW18/19</v>
      </c>
      <c r="O1" s="45"/>
      <c r="P1" s="45"/>
      <c r="Q1" s="47"/>
    </row>
    <row r="2" spans="1:18" s="3" customFormat="1" ht="18.75">
      <c r="A2" s="57"/>
      <c r="B2" s="49" t="str">
        <f>'TECHNICAL SHEET GARMENT'!A2</f>
        <v>LFV 11445</v>
      </c>
      <c r="C2" s="48"/>
      <c r="D2" s="48"/>
      <c r="E2" s="111" t="str">
        <f>'TECHNICAL SHEET GARMENT'!C2</f>
        <v>JASPER SOFTSHELL</v>
      </c>
      <c r="F2" s="48"/>
      <c r="G2" s="48"/>
      <c r="H2" s="48"/>
      <c r="I2" s="48"/>
      <c r="J2" s="249"/>
      <c r="K2" s="48"/>
      <c r="L2" s="48"/>
      <c r="M2" s="48"/>
      <c r="N2" s="48" t="s">
        <v>3</v>
      </c>
      <c r="O2" s="281" t="str">
        <f>'TECHNICAL SHEET GARMENT'!K2</f>
        <v>V1BULK</v>
      </c>
      <c r="P2" s="48"/>
      <c r="Q2" s="50"/>
    </row>
    <row r="3" spans="1:18" s="2" customFormat="1" ht="15.75">
      <c r="A3" s="58"/>
      <c r="B3" s="51" t="s">
        <v>1</v>
      </c>
      <c r="C3" s="51"/>
      <c r="D3" s="52" t="str">
        <f>'TECHNICAL SHEET GARMENT'!C3</f>
        <v xml:space="preserve">DT-1598 / DRYTEX </v>
      </c>
      <c r="E3" s="51"/>
      <c r="F3" s="51"/>
      <c r="G3" s="51"/>
      <c r="H3" s="51"/>
      <c r="I3" s="51"/>
      <c r="J3" s="250"/>
      <c r="K3" s="59"/>
      <c r="L3" s="51"/>
      <c r="M3" s="51"/>
      <c r="N3" s="51" t="s">
        <v>15</v>
      </c>
      <c r="O3" s="59"/>
      <c r="P3" s="154" t="str">
        <f>'TECHNICAL SHEET GARMENT'!L3</f>
        <v>Marjorie</v>
      </c>
      <c r="Q3" s="62"/>
    </row>
    <row r="4" spans="1:18" s="2" customFormat="1" ht="16.5" thickBot="1">
      <c r="A4" s="60"/>
      <c r="B4" s="130" t="s">
        <v>2</v>
      </c>
      <c r="C4" s="54">
        <f ca="1">'TECHNICAL SHEET GARMENT'!B4</f>
        <v>43833</v>
      </c>
      <c r="D4" s="55"/>
      <c r="E4" s="55"/>
      <c r="F4" s="55"/>
      <c r="G4" s="55"/>
      <c r="H4" s="55"/>
      <c r="I4" s="55"/>
      <c r="J4" s="251"/>
      <c r="K4" s="61"/>
      <c r="L4" s="55"/>
      <c r="M4" s="55"/>
      <c r="N4" s="74" t="str">
        <f>'TECHNICAL SHEET GARMENT'!J4</f>
        <v xml:space="preserve">SUPPLIER : </v>
      </c>
      <c r="O4" s="61"/>
      <c r="P4" s="155" t="str">
        <f>'TECHNICAL SHEET GARMENT'!L4</f>
        <v>PRIMA CHANNEL</v>
      </c>
      <c r="Q4" s="63"/>
    </row>
    <row r="5" spans="1:18" s="1" customFormat="1" ht="15.75">
      <c r="A5" s="15"/>
      <c r="B5" s="99"/>
      <c r="C5" s="13"/>
      <c r="D5" s="13"/>
      <c r="E5" s="13"/>
      <c r="F5" s="13"/>
      <c r="G5" s="13"/>
      <c r="H5" s="13"/>
      <c r="I5" s="13"/>
      <c r="J5" s="252"/>
      <c r="K5" s="13"/>
      <c r="L5" s="13"/>
      <c r="M5" s="13"/>
      <c r="N5" s="27"/>
      <c r="O5" s="27"/>
      <c r="P5" s="27"/>
      <c r="Q5" s="28"/>
    </row>
    <row r="6" spans="1:18" ht="30.75" thickBot="1">
      <c r="A6" s="101"/>
      <c r="B6" s="14" t="s">
        <v>18</v>
      </c>
      <c r="C6" s="14"/>
      <c r="D6" s="10"/>
      <c r="E6" s="10"/>
      <c r="F6" s="10"/>
      <c r="G6" s="10"/>
      <c r="H6" s="10"/>
      <c r="I6" s="10"/>
      <c r="J6" s="253"/>
      <c r="K6" s="10"/>
      <c r="L6" s="432" t="s">
        <v>233</v>
      </c>
      <c r="M6" s="432"/>
      <c r="N6" s="432" t="s">
        <v>234</v>
      </c>
      <c r="O6" s="10"/>
      <c r="P6" s="10"/>
      <c r="Q6" s="102"/>
    </row>
    <row r="7" spans="1:18" s="246" customFormat="1" ht="58.5" customHeight="1">
      <c r="A7" s="276"/>
      <c r="B7" s="477" t="s">
        <v>84</v>
      </c>
      <c r="C7" s="478"/>
      <c r="D7" s="478"/>
      <c r="E7" s="478"/>
      <c r="F7" s="479"/>
      <c r="G7" s="242" t="s">
        <v>19</v>
      </c>
      <c r="H7" s="243" t="s">
        <v>120</v>
      </c>
      <c r="I7" s="244" t="s">
        <v>145</v>
      </c>
      <c r="J7" s="345" t="s">
        <v>151</v>
      </c>
      <c r="K7" s="244" t="s">
        <v>184</v>
      </c>
      <c r="L7" s="256" t="s">
        <v>186</v>
      </c>
      <c r="M7" s="244" t="s">
        <v>193</v>
      </c>
      <c r="N7" s="433" t="s">
        <v>194</v>
      </c>
      <c r="O7" s="244"/>
      <c r="P7" s="256"/>
      <c r="Q7" s="277"/>
      <c r="R7" s="245"/>
    </row>
    <row r="8" spans="1:18" ht="21.75" customHeight="1">
      <c r="A8" s="101"/>
      <c r="B8" s="167" t="s">
        <v>25</v>
      </c>
      <c r="C8" s="168"/>
      <c r="D8" s="168"/>
      <c r="E8" s="168"/>
      <c r="F8" s="168"/>
      <c r="G8" s="247"/>
      <c r="H8" s="170"/>
      <c r="I8" s="170"/>
      <c r="J8" s="346"/>
      <c r="K8" s="170"/>
      <c r="L8" s="367" t="s">
        <v>11</v>
      </c>
      <c r="M8" s="405" t="s">
        <v>11</v>
      </c>
      <c r="N8" s="434" t="s">
        <v>11</v>
      </c>
      <c r="O8" s="442"/>
      <c r="P8" s="171"/>
      <c r="Q8" s="102"/>
    </row>
    <row r="9" spans="1:18" s="246" customFormat="1" ht="28.5">
      <c r="A9" s="276"/>
      <c r="B9" s="176" t="s">
        <v>30</v>
      </c>
      <c r="C9" s="177" t="s">
        <v>110</v>
      </c>
      <c r="D9" s="178"/>
      <c r="E9" s="179"/>
      <c r="F9" s="424" t="s">
        <v>211</v>
      </c>
      <c r="G9" s="133" t="s">
        <v>22</v>
      </c>
      <c r="H9" s="309">
        <v>44</v>
      </c>
      <c r="I9" s="339">
        <v>45</v>
      </c>
      <c r="J9" s="347">
        <v>42</v>
      </c>
      <c r="K9" s="339">
        <v>42.5</v>
      </c>
      <c r="L9" s="342">
        <v>42</v>
      </c>
      <c r="M9" s="406">
        <v>43</v>
      </c>
      <c r="N9" s="435">
        <v>42</v>
      </c>
      <c r="O9" s="436">
        <f>M9-N9</f>
        <v>1</v>
      </c>
      <c r="P9" s="309"/>
      <c r="Q9" s="277"/>
      <c r="R9" s="245"/>
    </row>
    <row r="10" spans="1:18" s="246" customFormat="1" ht="28.5">
      <c r="A10" s="276"/>
      <c r="B10" s="119" t="s">
        <v>31</v>
      </c>
      <c r="C10" s="156" t="s">
        <v>20</v>
      </c>
      <c r="D10" s="169"/>
      <c r="E10" s="108"/>
      <c r="F10" s="425" t="s">
        <v>212</v>
      </c>
      <c r="G10" s="132" t="s">
        <v>21</v>
      </c>
      <c r="H10" s="310">
        <v>57</v>
      </c>
      <c r="I10" s="340">
        <v>57</v>
      </c>
      <c r="J10" s="343">
        <v>57</v>
      </c>
      <c r="K10" s="340">
        <v>56.5</v>
      </c>
      <c r="L10" s="342">
        <v>57</v>
      </c>
      <c r="M10" s="407">
        <v>57</v>
      </c>
      <c r="N10" s="435">
        <v>57</v>
      </c>
      <c r="O10" s="436"/>
      <c r="P10" s="310"/>
      <c r="Q10" s="277"/>
      <c r="R10" s="245"/>
    </row>
    <row r="11" spans="1:18" s="246" customFormat="1" ht="28.5">
      <c r="A11" s="276"/>
      <c r="B11" s="119" t="s">
        <v>32</v>
      </c>
      <c r="C11" s="156" t="s">
        <v>111</v>
      </c>
      <c r="D11" s="169"/>
      <c r="E11" s="108"/>
      <c r="F11" s="425" t="s">
        <v>213</v>
      </c>
      <c r="G11" s="132" t="s">
        <v>21</v>
      </c>
      <c r="H11" s="310">
        <v>55</v>
      </c>
      <c r="I11" s="340">
        <v>55</v>
      </c>
      <c r="J11" s="343">
        <v>55</v>
      </c>
      <c r="K11" s="340">
        <v>55</v>
      </c>
      <c r="L11" s="342">
        <v>55</v>
      </c>
      <c r="M11" s="407">
        <v>54</v>
      </c>
      <c r="N11" s="435">
        <v>55</v>
      </c>
      <c r="O11" s="436">
        <f t="shared" ref="O11:O19" si="0">M11-N11</f>
        <v>-1</v>
      </c>
      <c r="P11" s="310"/>
      <c r="Q11" s="277"/>
      <c r="R11" s="245"/>
    </row>
    <row r="12" spans="1:18" s="246" customFormat="1" ht="28.5">
      <c r="A12" s="276"/>
      <c r="B12" s="119" t="s">
        <v>118</v>
      </c>
      <c r="C12" s="156" t="s">
        <v>119</v>
      </c>
      <c r="D12" s="169"/>
      <c r="E12" s="108"/>
      <c r="F12" s="425" t="s">
        <v>214</v>
      </c>
      <c r="G12" s="132" t="s">
        <v>21</v>
      </c>
      <c r="H12" s="310">
        <v>55</v>
      </c>
      <c r="I12" s="340">
        <v>56</v>
      </c>
      <c r="J12" s="343">
        <v>55</v>
      </c>
      <c r="K12" s="340">
        <v>54.5</v>
      </c>
      <c r="L12" s="342">
        <v>55</v>
      </c>
      <c r="M12" s="407">
        <v>54</v>
      </c>
      <c r="N12" s="435">
        <v>55</v>
      </c>
      <c r="O12" s="436">
        <f t="shared" si="0"/>
        <v>-1</v>
      </c>
      <c r="P12" s="310"/>
      <c r="Q12" s="277"/>
      <c r="R12" s="245"/>
    </row>
    <row r="13" spans="1:18" s="246" customFormat="1" ht="28.5">
      <c r="A13" s="276"/>
      <c r="B13" s="121" t="s">
        <v>55</v>
      </c>
      <c r="C13" s="327" t="s">
        <v>59</v>
      </c>
      <c r="D13" s="260"/>
      <c r="E13" s="261"/>
      <c r="F13" s="426" t="s">
        <v>215</v>
      </c>
      <c r="G13" s="133" t="s">
        <v>21</v>
      </c>
      <c r="H13" s="309">
        <v>71</v>
      </c>
      <c r="I13" s="339">
        <v>70.5</v>
      </c>
      <c r="J13" s="342">
        <v>71</v>
      </c>
      <c r="K13" s="339">
        <v>70.5</v>
      </c>
      <c r="L13" s="342">
        <v>71</v>
      </c>
      <c r="M13" s="406">
        <v>70</v>
      </c>
      <c r="N13" s="435">
        <v>71</v>
      </c>
      <c r="O13" s="436">
        <f t="shared" si="0"/>
        <v>-1</v>
      </c>
      <c r="P13" s="309"/>
      <c r="Q13" s="277"/>
      <c r="R13" s="245"/>
    </row>
    <row r="14" spans="1:18" s="246" customFormat="1" ht="28.5">
      <c r="A14" s="276"/>
      <c r="B14" s="262" t="s">
        <v>124</v>
      </c>
      <c r="C14" s="327" t="s">
        <v>137</v>
      </c>
      <c r="D14" s="261"/>
      <c r="E14" s="261"/>
      <c r="F14" s="426" t="s">
        <v>216</v>
      </c>
      <c r="G14" s="133" t="s">
        <v>60</v>
      </c>
      <c r="H14" s="309">
        <v>14.5</v>
      </c>
      <c r="I14" s="339">
        <v>15</v>
      </c>
      <c r="J14" s="342">
        <v>14</v>
      </c>
      <c r="K14" s="339">
        <v>14</v>
      </c>
      <c r="L14" s="342">
        <v>14</v>
      </c>
      <c r="M14" s="406">
        <v>14</v>
      </c>
      <c r="N14" s="435">
        <v>14</v>
      </c>
      <c r="O14" s="436"/>
      <c r="P14" s="309"/>
      <c r="Q14" s="277"/>
      <c r="R14" s="245"/>
    </row>
    <row r="15" spans="1:18" s="246" customFormat="1" ht="28.5">
      <c r="A15" s="276"/>
      <c r="B15" s="311" t="s">
        <v>57</v>
      </c>
      <c r="C15" s="312" t="s">
        <v>112</v>
      </c>
      <c r="D15" s="313"/>
      <c r="E15" s="313"/>
      <c r="F15" s="427" t="s">
        <v>217</v>
      </c>
      <c r="G15" s="314" t="s">
        <v>60</v>
      </c>
      <c r="H15" s="309">
        <v>24</v>
      </c>
      <c r="I15" s="339">
        <v>24.5</v>
      </c>
      <c r="J15" s="342"/>
      <c r="K15" s="339">
        <v>24.5</v>
      </c>
      <c r="L15" s="342">
        <v>24.5</v>
      </c>
      <c r="M15" s="406">
        <v>24.5</v>
      </c>
      <c r="N15" s="435">
        <v>24.5</v>
      </c>
      <c r="O15" s="436"/>
      <c r="P15" s="309"/>
      <c r="Q15" s="277"/>
      <c r="R15" s="245"/>
    </row>
    <row r="16" spans="1:18" s="246" customFormat="1" ht="28.5">
      <c r="A16" s="276"/>
      <c r="B16" s="119" t="s">
        <v>33</v>
      </c>
      <c r="C16" s="156" t="s">
        <v>89</v>
      </c>
      <c r="D16" s="169"/>
      <c r="E16" s="108"/>
      <c r="F16" s="425" t="s">
        <v>218</v>
      </c>
      <c r="G16" s="132" t="s">
        <v>22</v>
      </c>
      <c r="H16" s="309">
        <v>24</v>
      </c>
      <c r="I16" s="339">
        <v>23.5</v>
      </c>
      <c r="J16" s="347">
        <v>22.5</v>
      </c>
      <c r="K16" s="339">
        <v>22.5</v>
      </c>
      <c r="L16" s="342">
        <v>22.5</v>
      </c>
      <c r="M16" s="406">
        <v>22</v>
      </c>
      <c r="N16" s="435">
        <v>22.5</v>
      </c>
      <c r="O16" s="436">
        <f t="shared" si="0"/>
        <v>-0.5</v>
      </c>
      <c r="P16" s="309"/>
      <c r="Q16" s="277"/>
      <c r="R16" s="245"/>
    </row>
    <row r="17" spans="1:18" s="246" customFormat="1" ht="28.5">
      <c r="A17" s="276"/>
      <c r="B17" s="119" t="s">
        <v>34</v>
      </c>
      <c r="C17" s="156" t="s">
        <v>90</v>
      </c>
      <c r="D17" s="169"/>
      <c r="E17" s="108"/>
      <c r="F17" s="425" t="s">
        <v>219</v>
      </c>
      <c r="G17" s="132" t="s">
        <v>22</v>
      </c>
      <c r="H17" s="309">
        <v>18</v>
      </c>
      <c r="I17" s="339">
        <v>18</v>
      </c>
      <c r="J17" s="347">
        <v>17</v>
      </c>
      <c r="K17" s="339">
        <v>18</v>
      </c>
      <c r="L17" s="342">
        <v>18</v>
      </c>
      <c r="M17" s="406">
        <v>17.5</v>
      </c>
      <c r="N17" s="435">
        <v>18</v>
      </c>
      <c r="O17" s="436">
        <f t="shared" si="0"/>
        <v>-0.5</v>
      </c>
      <c r="P17" s="309"/>
      <c r="Q17" s="277"/>
      <c r="R17" s="245"/>
    </row>
    <row r="18" spans="1:18" s="246" customFormat="1" ht="28.5">
      <c r="A18" s="276"/>
      <c r="B18" s="119" t="s">
        <v>138</v>
      </c>
      <c r="C18" s="156" t="s">
        <v>139</v>
      </c>
      <c r="D18" s="169"/>
      <c r="E18" s="108"/>
      <c r="F18" s="425" t="s">
        <v>220</v>
      </c>
      <c r="G18" s="132" t="s">
        <v>22</v>
      </c>
      <c r="H18" s="309">
        <v>14</v>
      </c>
      <c r="I18" s="339">
        <v>14.5</v>
      </c>
      <c r="J18" s="342">
        <v>14</v>
      </c>
      <c r="K18" s="339">
        <v>14</v>
      </c>
      <c r="L18" s="342">
        <v>14</v>
      </c>
      <c r="M18" s="406">
        <v>14</v>
      </c>
      <c r="N18" s="435">
        <v>14</v>
      </c>
      <c r="O18" s="436"/>
      <c r="P18" s="309"/>
      <c r="Q18" s="277"/>
      <c r="R18" s="245"/>
    </row>
    <row r="19" spans="1:18" s="246" customFormat="1" ht="28.5">
      <c r="A19" s="276"/>
      <c r="B19" s="262" t="s">
        <v>35</v>
      </c>
      <c r="C19" s="265" t="s">
        <v>61</v>
      </c>
      <c r="D19" s="266"/>
      <c r="E19" s="267"/>
      <c r="F19" s="428" t="s">
        <v>221</v>
      </c>
      <c r="G19" s="133" t="s">
        <v>21</v>
      </c>
      <c r="H19" s="309">
        <v>65</v>
      </c>
      <c r="I19" s="339">
        <v>65</v>
      </c>
      <c r="J19" s="342">
        <v>65</v>
      </c>
      <c r="K19" s="339">
        <v>65.5</v>
      </c>
      <c r="L19" s="342">
        <v>65</v>
      </c>
      <c r="M19" s="406">
        <v>65</v>
      </c>
      <c r="N19" s="438">
        <v>66</v>
      </c>
      <c r="O19" s="436">
        <f t="shared" si="0"/>
        <v>-1</v>
      </c>
      <c r="P19" s="309"/>
      <c r="Q19" s="277"/>
      <c r="R19" s="245"/>
    </row>
    <row r="20" spans="1:18" s="246" customFormat="1" ht="28.5">
      <c r="A20" s="276"/>
      <c r="B20" s="181" t="s">
        <v>26</v>
      </c>
      <c r="C20" s="182"/>
      <c r="D20" s="182"/>
      <c r="E20" s="182"/>
      <c r="F20" s="422"/>
      <c r="G20" s="131"/>
      <c r="H20" s="263"/>
      <c r="I20" s="341"/>
      <c r="J20" s="344"/>
      <c r="K20" s="341"/>
      <c r="L20" s="344"/>
      <c r="M20" s="408"/>
      <c r="N20" s="439"/>
      <c r="O20" s="439"/>
      <c r="P20" s="263"/>
      <c r="Q20" s="277"/>
      <c r="R20" s="245"/>
    </row>
    <row r="21" spans="1:18" s="246" customFormat="1" ht="28.5">
      <c r="A21" s="276"/>
      <c r="B21" s="176" t="s">
        <v>36</v>
      </c>
      <c r="C21" s="183" t="s">
        <v>113</v>
      </c>
      <c r="D21" s="178"/>
      <c r="E21" s="179"/>
      <c r="F21" s="424" t="s">
        <v>222</v>
      </c>
      <c r="G21" s="133" t="s">
        <v>22</v>
      </c>
      <c r="H21" s="309">
        <v>47</v>
      </c>
      <c r="I21" s="339">
        <v>46</v>
      </c>
      <c r="J21" s="347">
        <v>44.5</v>
      </c>
      <c r="K21" s="339">
        <v>44.5</v>
      </c>
      <c r="L21" s="342">
        <v>44.5</v>
      </c>
      <c r="M21" s="406">
        <v>44.5</v>
      </c>
      <c r="N21" s="435">
        <v>44.5</v>
      </c>
      <c r="O21" s="436"/>
      <c r="P21" s="309"/>
      <c r="Q21" s="277"/>
      <c r="R21" s="245"/>
    </row>
    <row r="22" spans="1:18" s="246" customFormat="1" ht="28.5">
      <c r="A22" s="276"/>
      <c r="B22" s="315" t="s">
        <v>10</v>
      </c>
      <c r="C22" s="316" t="s">
        <v>23</v>
      </c>
      <c r="D22" s="266"/>
      <c r="E22" s="267"/>
      <c r="F22" s="428" t="s">
        <v>223</v>
      </c>
      <c r="G22" s="133" t="s">
        <v>21</v>
      </c>
      <c r="H22" s="309">
        <v>71</v>
      </c>
      <c r="I22" s="339">
        <v>71.5</v>
      </c>
      <c r="J22" s="342">
        <v>71</v>
      </c>
      <c r="K22" s="339">
        <v>71</v>
      </c>
      <c r="L22" s="342">
        <v>71</v>
      </c>
      <c r="M22" s="406">
        <v>70</v>
      </c>
      <c r="N22" s="435">
        <v>71</v>
      </c>
      <c r="O22" s="436">
        <f>M22-N22</f>
        <v>-1</v>
      </c>
      <c r="P22" s="309"/>
      <c r="Q22" s="277"/>
      <c r="R22" s="245"/>
    </row>
    <row r="23" spans="1:18" s="246" customFormat="1" ht="30">
      <c r="A23" s="276"/>
      <c r="B23" s="121" t="s">
        <v>140</v>
      </c>
      <c r="C23" s="443" t="s">
        <v>141</v>
      </c>
      <c r="D23" s="421"/>
      <c r="E23" s="421"/>
      <c r="F23" s="429" t="s">
        <v>224</v>
      </c>
      <c r="G23" s="133" t="s">
        <v>22</v>
      </c>
      <c r="H23" s="309"/>
      <c r="I23" s="339">
        <v>15</v>
      </c>
      <c r="J23" s="342">
        <v>15</v>
      </c>
      <c r="K23" s="339">
        <v>15</v>
      </c>
      <c r="L23" s="342">
        <v>15</v>
      </c>
      <c r="M23" s="406">
        <v>14</v>
      </c>
      <c r="N23" s="435">
        <v>15</v>
      </c>
      <c r="O23" s="436">
        <f>M23-N23</f>
        <v>-1</v>
      </c>
      <c r="P23" s="309"/>
      <c r="Q23" s="277"/>
      <c r="R23" s="245"/>
    </row>
    <row r="24" spans="1:18" s="246" customFormat="1" ht="28.5">
      <c r="A24" s="276"/>
      <c r="B24" s="181" t="s">
        <v>27</v>
      </c>
      <c r="C24" s="182"/>
      <c r="D24" s="182"/>
      <c r="E24" s="182"/>
      <c r="F24" s="422"/>
      <c r="G24" s="131"/>
      <c r="H24" s="263"/>
      <c r="I24" s="341"/>
      <c r="J24" s="344"/>
      <c r="K24" s="341"/>
      <c r="L24" s="344"/>
      <c r="M24" s="408"/>
      <c r="N24" s="439"/>
      <c r="O24" s="439"/>
      <c r="P24" s="263"/>
      <c r="Q24" s="277"/>
      <c r="R24" s="245"/>
    </row>
    <row r="25" spans="1:18" s="246" customFormat="1" ht="28.5">
      <c r="A25" s="276"/>
      <c r="B25" s="107" t="s">
        <v>91</v>
      </c>
      <c r="C25" s="109" t="s">
        <v>92</v>
      </c>
      <c r="D25" s="184"/>
      <c r="E25" s="110"/>
      <c r="F25" s="430" t="s">
        <v>225</v>
      </c>
      <c r="G25" s="132" t="s">
        <v>21</v>
      </c>
      <c r="H25" s="310">
        <v>20</v>
      </c>
      <c r="I25" s="340">
        <v>20</v>
      </c>
      <c r="J25" s="343">
        <v>20</v>
      </c>
      <c r="K25" s="340">
        <v>20</v>
      </c>
      <c r="L25" s="343">
        <v>20</v>
      </c>
      <c r="M25" s="407">
        <v>20</v>
      </c>
      <c r="N25" s="440">
        <v>20</v>
      </c>
      <c r="O25" s="436"/>
      <c r="P25" s="310"/>
      <c r="Q25" s="277"/>
      <c r="R25" s="245"/>
    </row>
    <row r="26" spans="1:18" s="246" customFormat="1" ht="28.5">
      <c r="A26" s="276"/>
      <c r="B26" s="107" t="s">
        <v>93</v>
      </c>
      <c r="C26" s="109" t="s">
        <v>94</v>
      </c>
      <c r="D26" s="184"/>
      <c r="E26" s="110"/>
      <c r="F26" s="430" t="s">
        <v>226</v>
      </c>
      <c r="G26" s="132" t="s">
        <v>21</v>
      </c>
      <c r="H26" s="310">
        <v>8</v>
      </c>
      <c r="I26" s="340">
        <v>8</v>
      </c>
      <c r="J26" s="343">
        <v>8</v>
      </c>
      <c r="K26" s="340">
        <v>8.5</v>
      </c>
      <c r="L26" s="343">
        <v>8</v>
      </c>
      <c r="M26" s="407">
        <v>8</v>
      </c>
      <c r="N26" s="441">
        <v>9</v>
      </c>
      <c r="O26" s="436">
        <f t="shared" ref="O26:O30" si="1">M26-N26</f>
        <v>-1</v>
      </c>
      <c r="P26" s="310"/>
      <c r="Q26" s="277"/>
      <c r="R26" s="245"/>
    </row>
    <row r="27" spans="1:18" s="246" customFormat="1" ht="28.5">
      <c r="A27" s="276"/>
      <c r="B27" s="107" t="s">
        <v>37</v>
      </c>
      <c r="C27" s="109" t="s">
        <v>58</v>
      </c>
      <c r="D27" s="184"/>
      <c r="E27" s="110"/>
      <c r="F27" s="430" t="s">
        <v>227</v>
      </c>
      <c r="G27" s="132" t="s">
        <v>21</v>
      </c>
      <c r="H27" s="310">
        <v>49</v>
      </c>
      <c r="I27" s="340">
        <v>51</v>
      </c>
      <c r="J27" s="343">
        <v>50</v>
      </c>
      <c r="K27" s="340">
        <v>50.5</v>
      </c>
      <c r="L27" s="343">
        <v>50</v>
      </c>
      <c r="M27" s="407">
        <v>51</v>
      </c>
      <c r="N27" s="440">
        <v>51</v>
      </c>
      <c r="O27" s="436"/>
      <c r="P27" s="310"/>
      <c r="Q27" s="277"/>
      <c r="R27" s="245"/>
    </row>
    <row r="28" spans="1:18" s="246" customFormat="1" ht="28.5">
      <c r="A28" s="276"/>
      <c r="B28" s="107" t="s">
        <v>38</v>
      </c>
      <c r="C28" s="157" t="s">
        <v>114</v>
      </c>
      <c r="D28" s="169"/>
      <c r="E28" s="108"/>
      <c r="F28" s="425" t="s">
        <v>228</v>
      </c>
      <c r="G28" s="132" t="s">
        <v>21</v>
      </c>
      <c r="H28" s="310">
        <v>48</v>
      </c>
      <c r="I28" s="340">
        <v>48.5</v>
      </c>
      <c r="J28" s="343">
        <v>48</v>
      </c>
      <c r="K28" s="340">
        <v>49</v>
      </c>
      <c r="L28" s="343">
        <v>48</v>
      </c>
      <c r="M28" s="407">
        <v>48</v>
      </c>
      <c r="N28" s="440">
        <v>48</v>
      </c>
      <c r="O28" s="436"/>
      <c r="P28" s="310"/>
      <c r="Q28" s="277"/>
      <c r="R28" s="245"/>
    </row>
    <row r="29" spans="1:18" s="246" customFormat="1" ht="28.5">
      <c r="A29" s="276"/>
      <c r="B29" s="107" t="s">
        <v>39</v>
      </c>
      <c r="C29" s="157" t="s">
        <v>115</v>
      </c>
      <c r="D29" s="169"/>
      <c r="E29" s="108"/>
      <c r="F29" s="425" t="s">
        <v>229</v>
      </c>
      <c r="G29" s="132" t="s">
        <v>22</v>
      </c>
      <c r="H29" s="310">
        <v>7</v>
      </c>
      <c r="I29" s="340">
        <v>7</v>
      </c>
      <c r="J29" s="343">
        <v>7</v>
      </c>
      <c r="K29" s="340">
        <v>7</v>
      </c>
      <c r="L29" s="343">
        <v>7</v>
      </c>
      <c r="M29" s="407">
        <v>8</v>
      </c>
      <c r="N29" s="440">
        <v>7</v>
      </c>
      <c r="O29" s="436">
        <f t="shared" si="1"/>
        <v>1</v>
      </c>
      <c r="P29" s="310"/>
      <c r="Q29" s="277"/>
      <c r="R29" s="245"/>
    </row>
    <row r="30" spans="1:18" s="246" customFormat="1" ht="28.5">
      <c r="A30" s="276"/>
      <c r="B30" s="150" t="s">
        <v>85</v>
      </c>
      <c r="C30" s="106" t="s">
        <v>95</v>
      </c>
      <c r="D30" s="180"/>
      <c r="E30" s="120"/>
      <c r="F30" s="431" t="s">
        <v>230</v>
      </c>
      <c r="G30" s="132" t="s">
        <v>22</v>
      </c>
      <c r="H30" s="310">
        <v>7</v>
      </c>
      <c r="I30" s="340">
        <v>7</v>
      </c>
      <c r="J30" s="343">
        <v>7</v>
      </c>
      <c r="K30" s="340">
        <v>7</v>
      </c>
      <c r="L30" s="343">
        <v>7</v>
      </c>
      <c r="M30" s="407">
        <v>7.5</v>
      </c>
      <c r="N30" s="440">
        <v>7</v>
      </c>
      <c r="O30" s="436">
        <f t="shared" si="1"/>
        <v>0.5</v>
      </c>
      <c r="P30" s="310"/>
      <c r="Q30" s="277"/>
      <c r="R30" s="245"/>
    </row>
    <row r="31" spans="1:18" s="246" customFormat="1" ht="28.5">
      <c r="A31" s="276"/>
      <c r="B31" s="317" t="s">
        <v>96</v>
      </c>
      <c r="C31" s="318"/>
      <c r="D31" s="318"/>
      <c r="E31" s="318"/>
      <c r="F31" s="423"/>
      <c r="G31" s="264"/>
      <c r="H31" s="263"/>
      <c r="I31" s="341"/>
      <c r="J31" s="344"/>
      <c r="K31" s="341"/>
      <c r="L31" s="344"/>
      <c r="M31" s="408"/>
      <c r="N31" s="439"/>
      <c r="O31" s="439"/>
      <c r="P31" s="263"/>
      <c r="Q31" s="277"/>
      <c r="R31" s="245"/>
    </row>
    <row r="32" spans="1:18" ht="28.5">
      <c r="A32" s="101"/>
      <c r="B32" s="176" t="s">
        <v>86</v>
      </c>
      <c r="C32" s="183" t="s">
        <v>97</v>
      </c>
      <c r="D32" s="178"/>
      <c r="E32" s="179"/>
      <c r="F32" s="424" t="s">
        <v>231</v>
      </c>
      <c r="G32" s="133" t="s">
        <v>22</v>
      </c>
      <c r="H32" s="309">
        <v>70</v>
      </c>
      <c r="I32" s="339">
        <v>70</v>
      </c>
      <c r="J32" s="342">
        <v>70</v>
      </c>
      <c r="K32" s="339">
        <v>70</v>
      </c>
      <c r="L32" s="342">
        <v>70</v>
      </c>
      <c r="M32" s="406">
        <v>70</v>
      </c>
      <c r="N32" s="435">
        <v>70</v>
      </c>
      <c r="O32" s="436"/>
      <c r="P32" s="309"/>
      <c r="Q32" s="102"/>
    </row>
    <row r="33" spans="1:47" s="246" customFormat="1" ht="28.5">
      <c r="A33" s="276"/>
      <c r="B33" s="107" t="s">
        <v>87</v>
      </c>
      <c r="C33" s="109" t="s">
        <v>116</v>
      </c>
      <c r="D33" s="184"/>
      <c r="E33" s="110"/>
      <c r="F33" s="430" t="s">
        <v>232</v>
      </c>
      <c r="G33" s="132" t="s">
        <v>22</v>
      </c>
      <c r="H33" s="309">
        <v>18</v>
      </c>
      <c r="I33" s="339">
        <v>18</v>
      </c>
      <c r="J33" s="342">
        <v>18</v>
      </c>
      <c r="K33" s="339">
        <v>18</v>
      </c>
      <c r="L33" s="342">
        <v>18</v>
      </c>
      <c r="M33" s="406">
        <v>17.5</v>
      </c>
      <c r="N33" s="435">
        <v>18</v>
      </c>
      <c r="O33" s="436">
        <f>M33-N33</f>
        <v>-0.5</v>
      </c>
      <c r="P33" s="309"/>
      <c r="Q33" s="277"/>
      <c r="R33" s="245"/>
    </row>
    <row r="34" spans="1:47" s="270" customFormat="1" ht="18" hidden="1" customHeight="1">
      <c r="A34" s="278"/>
      <c r="B34" s="475"/>
      <c r="C34" s="475"/>
      <c r="D34" s="475"/>
      <c r="E34" s="475"/>
      <c r="F34" s="475"/>
      <c r="G34" s="475"/>
      <c r="H34" s="475"/>
      <c r="I34" s="475"/>
      <c r="J34" s="475"/>
      <c r="K34" s="475"/>
      <c r="L34" s="475"/>
      <c r="M34" s="475"/>
      <c r="N34" s="475"/>
      <c r="O34" s="475"/>
      <c r="P34" s="475"/>
      <c r="Q34" s="279"/>
    </row>
    <row r="35" spans="1:47" s="357" customFormat="1" ht="19.5" hidden="1">
      <c r="B35" s="358" t="s">
        <v>152</v>
      </c>
      <c r="C35" s="358"/>
      <c r="D35" s="358"/>
      <c r="E35" s="358"/>
      <c r="F35" s="358"/>
      <c r="G35" s="358"/>
      <c r="H35" s="358"/>
      <c r="I35" s="358"/>
      <c r="J35" s="359"/>
      <c r="K35" s="358"/>
      <c r="L35" s="358"/>
      <c r="M35" s="358"/>
      <c r="N35" s="358"/>
      <c r="O35" s="358"/>
      <c r="P35" s="358"/>
    </row>
    <row r="36" spans="1:47" s="357" customFormat="1" ht="19.5" hidden="1">
      <c r="B36" s="357" t="s">
        <v>153</v>
      </c>
      <c r="J36" s="360"/>
    </row>
    <row r="37" spans="1:47" s="357" customFormat="1" ht="19.5" hidden="1">
      <c r="B37" s="357" t="s">
        <v>154</v>
      </c>
      <c r="J37" s="360"/>
    </row>
    <row r="38" spans="1:47" s="357" customFormat="1" ht="19.5" hidden="1">
      <c r="B38" s="357" t="s">
        <v>157</v>
      </c>
      <c r="J38" s="360"/>
    </row>
    <row r="39" spans="1:47" s="357" customFormat="1" ht="19.5" hidden="1">
      <c r="B39" s="357" t="s">
        <v>155</v>
      </c>
      <c r="J39" s="360"/>
    </row>
    <row r="40" spans="1:47" s="357" customFormat="1" ht="19.5" hidden="1">
      <c r="B40" s="357" t="s">
        <v>156</v>
      </c>
      <c r="J40" s="360"/>
    </row>
    <row r="41" spans="1:47" s="357" customFormat="1" ht="19.5" hidden="1">
      <c r="B41" s="357" t="s">
        <v>158</v>
      </c>
      <c r="J41" s="360"/>
    </row>
    <row r="42" spans="1:47" s="357" customFormat="1" ht="19.5" hidden="1">
      <c r="B42" s="357" t="s">
        <v>159</v>
      </c>
      <c r="J42" s="360"/>
    </row>
    <row r="43" spans="1:47" s="357" customFormat="1" ht="19.5" hidden="1">
      <c r="B43" s="357" t="s">
        <v>160</v>
      </c>
      <c r="J43" s="360"/>
    </row>
    <row r="44" spans="1:47" s="357" customFormat="1" ht="19.5" hidden="1">
      <c r="B44" s="357" t="s">
        <v>161</v>
      </c>
      <c r="J44" s="360"/>
    </row>
    <row r="45" spans="1:47" s="348" customFormat="1" ht="19.5" hidden="1">
      <c r="J45" s="349"/>
    </row>
    <row r="46" spans="1:47" s="378" customFormat="1" ht="21" customHeight="1">
      <c r="A46" s="368"/>
      <c r="B46" s="369" t="s">
        <v>183</v>
      </c>
      <c r="C46" s="370"/>
      <c r="D46" s="371"/>
      <c r="E46" s="372"/>
      <c r="F46" s="372"/>
      <c r="G46" s="373"/>
      <c r="H46" s="374"/>
      <c r="I46" s="372"/>
      <c r="J46" s="375"/>
      <c r="K46" s="374"/>
      <c r="L46" s="374"/>
      <c r="M46" s="374"/>
      <c r="N46" s="374"/>
      <c r="O46" s="374"/>
      <c r="P46" s="372"/>
      <c r="Q46" s="376"/>
      <c r="R46" s="377"/>
      <c r="S46" s="377"/>
      <c r="T46" s="377"/>
      <c r="U46" s="377"/>
      <c r="V46" s="377"/>
      <c r="W46" s="377"/>
      <c r="X46" s="377"/>
      <c r="Y46" s="377"/>
      <c r="Z46" s="377"/>
      <c r="AA46" s="377"/>
      <c r="AB46" s="377"/>
      <c r="AC46" s="377"/>
      <c r="AD46" s="377"/>
      <c r="AE46" s="377"/>
      <c r="AF46" s="377"/>
      <c r="AG46" s="377"/>
      <c r="AH46" s="377"/>
      <c r="AI46" s="377"/>
      <c r="AJ46" s="377"/>
      <c r="AK46" s="377"/>
      <c r="AL46" s="377"/>
      <c r="AM46" s="377"/>
      <c r="AN46" s="377"/>
      <c r="AO46" s="377"/>
      <c r="AP46" s="377"/>
      <c r="AQ46" s="377"/>
      <c r="AR46" s="377"/>
      <c r="AS46" s="377"/>
      <c r="AT46" s="377"/>
      <c r="AU46" s="377"/>
    </row>
    <row r="47" spans="1:47" s="386" customFormat="1" ht="21" customHeight="1">
      <c r="A47" s="379"/>
      <c r="B47" s="366" t="s">
        <v>173</v>
      </c>
      <c r="C47" s="380"/>
      <c r="D47" s="381"/>
      <c r="E47" s="382"/>
      <c r="F47" s="382"/>
      <c r="G47" s="383"/>
      <c r="H47" s="384"/>
      <c r="I47" s="382"/>
      <c r="J47" s="385"/>
      <c r="K47" s="384"/>
      <c r="L47" s="384"/>
      <c r="M47" s="384"/>
      <c r="N47" s="384"/>
      <c r="O47" s="384"/>
      <c r="P47" s="382"/>
      <c r="Q47" s="379"/>
      <c r="R47" s="379"/>
      <c r="S47" s="379"/>
      <c r="T47" s="379"/>
      <c r="U47" s="379"/>
      <c r="V47" s="379"/>
      <c r="W47" s="379"/>
      <c r="X47" s="379"/>
      <c r="Y47" s="379"/>
      <c r="Z47" s="379"/>
      <c r="AA47" s="379"/>
      <c r="AB47" s="379"/>
      <c r="AC47" s="379"/>
      <c r="AD47" s="379"/>
      <c r="AE47" s="379"/>
      <c r="AF47" s="379"/>
      <c r="AG47" s="379"/>
      <c r="AH47" s="379"/>
      <c r="AI47" s="379"/>
      <c r="AJ47" s="379"/>
      <c r="AK47" s="379"/>
      <c r="AL47" s="379"/>
      <c r="AM47" s="379"/>
      <c r="AN47" s="379"/>
      <c r="AO47" s="379"/>
      <c r="AP47" s="379"/>
      <c r="AQ47" s="379"/>
      <c r="AR47" s="379"/>
      <c r="AS47" s="379"/>
      <c r="AT47" s="379"/>
      <c r="AU47" s="379"/>
    </row>
    <row r="48" spans="1:47" s="357" customFormat="1" ht="19.5">
      <c r="B48" s="357" t="s">
        <v>174</v>
      </c>
      <c r="O48" s="360"/>
    </row>
    <row r="49" spans="1:47" s="357" customFormat="1" ht="19.5">
      <c r="B49" s="357" t="s">
        <v>182</v>
      </c>
      <c r="J49" s="360"/>
    </row>
    <row r="50" spans="1:47" s="357" customFormat="1" ht="19.5">
      <c r="J50" s="360"/>
    </row>
    <row r="51" spans="1:47" s="378" customFormat="1" ht="21" customHeight="1">
      <c r="A51" s="368"/>
      <c r="B51" s="369" t="s">
        <v>185</v>
      </c>
      <c r="C51" s="370"/>
      <c r="D51" s="371"/>
      <c r="E51" s="372"/>
      <c r="F51" s="372"/>
      <c r="G51" s="373"/>
      <c r="H51" s="374"/>
      <c r="I51" s="372"/>
      <c r="J51" s="375"/>
      <c r="K51" s="374"/>
      <c r="L51" s="374"/>
      <c r="M51" s="374"/>
      <c r="N51" s="374"/>
      <c r="O51" s="374"/>
      <c r="P51" s="372"/>
      <c r="Q51" s="376"/>
      <c r="R51" s="377"/>
      <c r="S51" s="377"/>
      <c r="T51" s="377"/>
      <c r="U51" s="377"/>
      <c r="V51" s="377"/>
      <c r="W51" s="377"/>
      <c r="X51" s="377"/>
      <c r="Y51" s="377"/>
      <c r="Z51" s="377"/>
      <c r="AA51" s="377"/>
      <c r="AB51" s="377"/>
      <c r="AC51" s="377"/>
      <c r="AD51" s="377"/>
      <c r="AE51" s="377"/>
      <c r="AF51" s="377"/>
      <c r="AG51" s="377"/>
      <c r="AH51" s="377"/>
      <c r="AI51" s="377"/>
      <c r="AJ51" s="377"/>
      <c r="AK51" s="377"/>
      <c r="AL51" s="377"/>
      <c r="AM51" s="377"/>
      <c r="AN51" s="377"/>
      <c r="AO51" s="377"/>
      <c r="AP51" s="377"/>
      <c r="AQ51" s="377"/>
      <c r="AR51" s="377"/>
      <c r="AS51" s="377"/>
      <c r="AT51" s="377"/>
      <c r="AU51" s="377"/>
    </row>
    <row r="52" spans="1:47" s="386" customFormat="1" ht="21" customHeight="1">
      <c r="A52" s="379"/>
      <c r="B52" s="366" t="s">
        <v>187</v>
      </c>
      <c r="C52" s="380"/>
      <c r="D52" s="381"/>
      <c r="E52" s="382"/>
      <c r="F52" s="382"/>
      <c r="G52" s="383"/>
      <c r="H52" s="384"/>
      <c r="I52" s="382"/>
      <c r="J52" s="385"/>
      <c r="K52" s="384"/>
      <c r="L52" s="384"/>
      <c r="M52" s="384"/>
      <c r="N52" s="384"/>
      <c r="O52" s="384"/>
      <c r="P52" s="382"/>
      <c r="Q52" s="379"/>
      <c r="R52" s="379"/>
      <c r="S52" s="379"/>
      <c r="T52" s="379"/>
      <c r="U52" s="379"/>
      <c r="V52" s="379"/>
      <c r="W52" s="379"/>
      <c r="X52" s="379"/>
      <c r="Y52" s="379"/>
      <c r="Z52" s="379"/>
      <c r="AA52" s="379"/>
      <c r="AB52" s="379"/>
      <c r="AC52" s="379"/>
      <c r="AD52" s="379"/>
      <c r="AE52" s="379"/>
      <c r="AF52" s="379"/>
      <c r="AG52" s="379"/>
      <c r="AH52" s="379"/>
      <c r="AI52" s="379"/>
      <c r="AJ52" s="379"/>
      <c r="AK52" s="379"/>
      <c r="AL52" s="379"/>
      <c r="AM52" s="379"/>
      <c r="AN52" s="379"/>
      <c r="AO52" s="379"/>
      <c r="AP52" s="379"/>
      <c r="AQ52" s="379"/>
      <c r="AR52" s="379"/>
      <c r="AS52" s="379"/>
      <c r="AT52" s="379"/>
      <c r="AU52" s="379"/>
    </row>
    <row r="53" spans="1:47" s="387" customFormat="1" ht="19.5">
      <c r="B53" s="357" t="s">
        <v>188</v>
      </c>
      <c r="J53" s="388"/>
    </row>
    <row r="54" spans="1:47" s="387" customFormat="1">
      <c r="J54" s="388"/>
    </row>
    <row r="55" spans="1:47" s="387" customFormat="1" ht="19.5">
      <c r="B55" s="360" t="s">
        <v>189</v>
      </c>
      <c r="J55" s="388"/>
    </row>
    <row r="63" spans="1:47" s="398" customFormat="1" ht="21" customHeight="1">
      <c r="A63" s="389"/>
      <c r="B63" s="361" t="s">
        <v>192</v>
      </c>
      <c r="C63" s="390"/>
      <c r="D63" s="391"/>
      <c r="E63" s="392"/>
      <c r="F63" s="392"/>
      <c r="G63" s="393"/>
      <c r="H63" s="394"/>
      <c r="I63" s="392"/>
      <c r="J63" s="395"/>
      <c r="K63" s="394"/>
      <c r="L63" s="394"/>
      <c r="M63" s="394"/>
      <c r="N63" s="394"/>
      <c r="O63" s="394"/>
      <c r="P63" s="392"/>
      <c r="Q63" s="396"/>
      <c r="R63" s="397"/>
      <c r="S63" s="397"/>
      <c r="T63" s="397"/>
      <c r="U63" s="397"/>
      <c r="V63" s="397"/>
      <c r="W63" s="397"/>
      <c r="X63" s="397"/>
      <c r="Y63" s="397"/>
      <c r="Z63" s="397"/>
      <c r="AA63" s="397"/>
      <c r="AB63" s="397"/>
      <c r="AC63" s="397"/>
      <c r="AD63" s="397"/>
      <c r="AE63" s="397"/>
      <c r="AF63" s="397"/>
      <c r="AG63" s="397"/>
      <c r="AH63" s="397"/>
      <c r="AI63" s="397"/>
      <c r="AJ63" s="397"/>
      <c r="AK63" s="397"/>
      <c r="AL63" s="397"/>
      <c r="AM63" s="397"/>
      <c r="AN63" s="397"/>
      <c r="AO63" s="397"/>
      <c r="AP63" s="397"/>
      <c r="AQ63" s="397"/>
      <c r="AR63" s="397"/>
      <c r="AS63" s="397"/>
      <c r="AT63" s="397"/>
      <c r="AU63" s="397"/>
    </row>
    <row r="64" spans="1:47" s="398" customFormat="1" ht="21" customHeight="1">
      <c r="A64" s="397"/>
      <c r="B64" s="416" t="s">
        <v>202</v>
      </c>
      <c r="C64" s="399"/>
      <c r="D64" s="400"/>
      <c r="E64" s="401"/>
      <c r="F64" s="401"/>
      <c r="G64" s="402"/>
      <c r="H64" s="403"/>
      <c r="I64" s="401"/>
      <c r="J64" s="404"/>
      <c r="K64" s="403"/>
      <c r="L64" s="403"/>
      <c r="M64" s="403"/>
      <c r="N64" s="403"/>
      <c r="O64" s="403"/>
      <c r="P64" s="401"/>
      <c r="Q64" s="397"/>
      <c r="R64" s="397"/>
      <c r="S64" s="397"/>
      <c r="T64" s="397"/>
      <c r="U64" s="397"/>
      <c r="V64" s="397"/>
      <c r="W64" s="397"/>
      <c r="X64" s="397"/>
      <c r="Y64" s="397"/>
      <c r="Z64" s="397"/>
      <c r="AA64" s="397"/>
      <c r="AB64" s="397"/>
      <c r="AC64" s="397"/>
      <c r="AD64" s="397"/>
      <c r="AE64" s="397"/>
      <c r="AF64" s="397"/>
      <c r="AG64" s="397"/>
      <c r="AH64" s="397"/>
      <c r="AI64" s="397"/>
      <c r="AJ64" s="397"/>
      <c r="AK64" s="397"/>
      <c r="AL64" s="397"/>
      <c r="AM64" s="397"/>
      <c r="AN64" s="397"/>
      <c r="AO64" s="397"/>
      <c r="AP64" s="397"/>
      <c r="AQ64" s="397"/>
      <c r="AR64" s="397"/>
      <c r="AS64" s="397"/>
      <c r="AT64" s="397"/>
      <c r="AU64" s="397"/>
    </row>
    <row r="65" spans="1:47" s="398" customFormat="1" ht="30">
      <c r="A65" s="397"/>
      <c r="B65" s="419" t="s">
        <v>203</v>
      </c>
      <c r="C65" s="399"/>
      <c r="D65" s="400"/>
      <c r="E65" s="401"/>
      <c r="F65" s="401"/>
      <c r="G65" s="420" t="s">
        <v>205</v>
      </c>
      <c r="H65" s="403"/>
      <c r="J65" s="404"/>
      <c r="K65" s="403"/>
      <c r="L65" s="403"/>
      <c r="M65" s="403"/>
      <c r="N65" s="403"/>
      <c r="O65" s="403"/>
      <c r="P65" s="401"/>
      <c r="Q65" s="397"/>
      <c r="R65" s="397"/>
      <c r="S65" s="397"/>
      <c r="T65" s="397"/>
      <c r="U65" s="397"/>
      <c r="V65" s="397"/>
      <c r="W65" s="397"/>
      <c r="X65" s="397"/>
      <c r="Y65" s="397"/>
      <c r="Z65" s="397"/>
      <c r="AA65" s="397"/>
      <c r="AB65" s="397"/>
      <c r="AC65" s="397"/>
      <c r="AD65" s="397"/>
      <c r="AE65" s="397"/>
      <c r="AF65" s="397"/>
      <c r="AG65" s="397"/>
      <c r="AH65" s="397"/>
      <c r="AI65" s="397"/>
      <c r="AJ65" s="397"/>
      <c r="AK65" s="397"/>
      <c r="AL65" s="397"/>
      <c r="AM65" s="397"/>
      <c r="AN65" s="397"/>
      <c r="AO65" s="397"/>
      <c r="AP65" s="397"/>
      <c r="AQ65" s="397"/>
      <c r="AR65" s="397"/>
      <c r="AS65" s="397"/>
      <c r="AT65" s="397"/>
      <c r="AU65" s="397"/>
    </row>
    <row r="66" spans="1:47" s="398" customFormat="1" ht="30">
      <c r="A66" s="397"/>
      <c r="B66" s="362"/>
      <c r="C66" s="399"/>
      <c r="D66" s="400"/>
      <c r="E66" s="401"/>
      <c r="F66" s="401"/>
      <c r="G66" s="420" t="s">
        <v>210</v>
      </c>
      <c r="H66" s="403"/>
      <c r="J66" s="404"/>
      <c r="K66" s="403"/>
      <c r="L66" s="403"/>
      <c r="M66" s="403"/>
      <c r="N66" s="403"/>
      <c r="O66" s="403"/>
      <c r="P66" s="401"/>
      <c r="Q66" s="397"/>
      <c r="R66" s="397"/>
      <c r="S66" s="397"/>
      <c r="T66" s="397"/>
      <c r="U66" s="397"/>
      <c r="V66" s="397"/>
      <c r="W66" s="397"/>
      <c r="X66" s="397"/>
      <c r="Y66" s="397"/>
      <c r="Z66" s="397"/>
      <c r="AA66" s="397"/>
      <c r="AB66" s="397"/>
      <c r="AC66" s="397"/>
      <c r="AD66" s="397"/>
      <c r="AE66" s="397"/>
      <c r="AF66" s="397"/>
      <c r="AG66" s="397"/>
      <c r="AH66" s="397"/>
      <c r="AI66" s="397"/>
      <c r="AJ66" s="397"/>
      <c r="AK66" s="397"/>
      <c r="AL66" s="397"/>
      <c r="AM66" s="397"/>
      <c r="AN66" s="397"/>
      <c r="AO66" s="397"/>
      <c r="AP66" s="397"/>
      <c r="AQ66" s="397"/>
      <c r="AR66" s="397"/>
      <c r="AS66" s="397"/>
      <c r="AT66" s="397"/>
      <c r="AU66" s="397"/>
    </row>
    <row r="67" spans="1:47" s="415" customFormat="1" ht="21" customHeight="1">
      <c r="A67" s="409"/>
      <c r="B67" s="416" t="s">
        <v>195</v>
      </c>
      <c r="C67" s="410"/>
      <c r="D67" s="411"/>
      <c r="E67" s="412"/>
      <c r="F67" s="412"/>
      <c r="G67" s="412"/>
      <c r="H67" s="413"/>
      <c r="J67" s="414"/>
      <c r="K67" s="413"/>
      <c r="L67" s="413"/>
      <c r="M67" s="413"/>
      <c r="N67" s="413"/>
      <c r="O67" s="413"/>
      <c r="P67" s="412"/>
      <c r="Q67" s="409"/>
      <c r="R67" s="409"/>
      <c r="S67" s="409"/>
      <c r="T67" s="409"/>
      <c r="U67" s="409"/>
      <c r="V67" s="409"/>
      <c r="W67" s="409"/>
      <c r="X67" s="409"/>
      <c r="Y67" s="409"/>
      <c r="Z67" s="409"/>
      <c r="AA67" s="409"/>
      <c r="AB67" s="409"/>
      <c r="AC67" s="409"/>
      <c r="AD67" s="409"/>
      <c r="AE67" s="409"/>
      <c r="AF67" s="409"/>
      <c r="AG67" s="409"/>
      <c r="AH67" s="409"/>
      <c r="AI67" s="409"/>
      <c r="AJ67" s="409"/>
      <c r="AK67" s="409"/>
      <c r="AL67" s="409"/>
      <c r="AM67" s="409"/>
      <c r="AN67" s="409"/>
      <c r="AO67" s="409"/>
      <c r="AP67" s="409"/>
      <c r="AQ67" s="409"/>
      <c r="AR67" s="409"/>
      <c r="AS67" s="409"/>
      <c r="AT67" s="409"/>
      <c r="AU67" s="409"/>
    </row>
    <row r="68" spans="1:47" s="348" customFormat="1" ht="30">
      <c r="B68" s="348" t="s">
        <v>196</v>
      </c>
      <c r="G68" s="420" t="s">
        <v>208</v>
      </c>
      <c r="J68" s="349"/>
    </row>
    <row r="69" spans="1:47" s="363" customFormat="1" ht="30">
      <c r="B69" s="348" t="s">
        <v>198</v>
      </c>
      <c r="G69" s="420" t="s">
        <v>209</v>
      </c>
      <c r="J69" s="349"/>
    </row>
    <row r="70" spans="1:47" s="363" customFormat="1" ht="19.5">
      <c r="J70" s="349"/>
    </row>
    <row r="71" spans="1:47" s="348" customFormat="1" ht="30">
      <c r="B71" s="348" t="s">
        <v>197</v>
      </c>
      <c r="G71" s="420" t="s">
        <v>207</v>
      </c>
      <c r="J71" s="349"/>
    </row>
    <row r="72" spans="1:47" ht="30">
      <c r="G72" s="420" t="s">
        <v>206</v>
      </c>
    </row>
  </sheetData>
  <mergeCells count="3">
    <mergeCell ref="B34:P34"/>
    <mergeCell ref="D1:M1"/>
    <mergeCell ref="B7:F7"/>
  </mergeCells>
  <phoneticPr fontId="35" type="noConversion"/>
  <printOptions horizontalCentered="1"/>
  <pageMargins left="0.39370078740157483" right="0.39370078740157483" top="0.39370078740157483" bottom="0.74803149606299213" header="0.39370078740157483" footer="0.39370078740157483"/>
  <pageSetup paperSize="9" scale="45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L42"/>
  <sheetViews>
    <sheetView showGridLines="0" view="pageBreakPreview" zoomScale="80" zoomScaleNormal="100" zoomScaleSheetLayoutView="80" workbookViewId="0">
      <selection activeCell="L25" sqref="L25"/>
    </sheetView>
  </sheetViews>
  <sheetFormatPr defaultColWidth="12" defaultRowHeight="11.25"/>
  <cols>
    <col min="1" max="1" width="16" customWidth="1"/>
    <col min="2" max="2" width="23.1640625" customWidth="1"/>
    <col min="3" max="3" width="12" customWidth="1"/>
    <col min="4" max="5" width="21" customWidth="1"/>
    <col min="6" max="7" width="18" customWidth="1"/>
    <col min="8" max="8" width="15.6640625" customWidth="1"/>
    <col min="9" max="9" width="21" customWidth="1"/>
    <col min="10" max="12" width="9.33203125" customWidth="1"/>
  </cols>
  <sheetData>
    <row r="1" spans="1:12" s="159" customFormat="1" ht="42.75" customHeight="1" thickBot="1">
      <c r="A1" s="20"/>
      <c r="B1" s="17"/>
      <c r="C1" s="480" t="s">
        <v>43</v>
      </c>
      <c r="D1" s="480"/>
      <c r="E1" s="480"/>
      <c r="F1" s="480"/>
      <c r="G1" s="480"/>
      <c r="H1" s="480"/>
      <c r="I1" s="84" t="str">
        <f>'TECHNICAL SHEET GARMENT'!J1</f>
        <v>FW18/19</v>
      </c>
      <c r="J1" s="17"/>
      <c r="K1" s="17"/>
      <c r="L1" s="18"/>
    </row>
    <row r="2" spans="1:12" s="3" customFormat="1" ht="21.75" customHeight="1">
      <c r="A2" s="113" t="str">
        <f>'TECHNICAL SHEET GARMENT'!A2</f>
        <v>LFV 11445</v>
      </c>
      <c r="B2" s="40"/>
      <c r="C2" s="40"/>
      <c r="D2" s="481" t="str">
        <f>'TECHNICAL SHEET GARMENT'!C2</f>
        <v>JASPER SOFTSHELL</v>
      </c>
      <c r="E2" s="481"/>
      <c r="F2" s="481"/>
      <c r="G2" s="481"/>
      <c r="H2" s="40"/>
      <c r="I2" s="112" t="s">
        <v>3</v>
      </c>
      <c r="J2" s="41" t="str">
        <f>'TECHNICAL SHEET GARMENT'!K2</f>
        <v>V1BULK</v>
      </c>
      <c r="K2" s="7"/>
      <c r="L2" s="42"/>
    </row>
    <row r="3" spans="1:12" s="2" customFormat="1" ht="21.75" customHeight="1">
      <c r="A3" s="93" t="s">
        <v>1</v>
      </c>
      <c r="B3" s="35"/>
      <c r="C3" s="43" t="str">
        <f>'TECHNICAL SHEET GARMENT'!C3</f>
        <v xml:space="preserve">DT-1598 / DRYTEX </v>
      </c>
      <c r="D3" s="35"/>
      <c r="E3" s="35"/>
      <c r="F3" s="35"/>
      <c r="G3" s="35"/>
      <c r="H3" s="35"/>
      <c r="I3" s="114" t="str">
        <f>'TECHNICAL SHEET GARMENT'!J3</f>
        <v>DEVELOPPER</v>
      </c>
      <c r="J3" s="11"/>
      <c r="K3" s="85" t="str">
        <f>'TECHNICAL SHEET GARMENT'!L3</f>
        <v>Marjorie</v>
      </c>
      <c r="L3" s="36"/>
    </row>
    <row r="4" spans="1:12" s="2" customFormat="1" ht="21.75" customHeight="1" thickBot="1">
      <c r="A4" s="94" t="s">
        <v>2</v>
      </c>
      <c r="B4" s="37">
        <f ca="1">'TECHNICAL SHEET GARMENT'!B4</f>
        <v>43833</v>
      </c>
      <c r="C4" s="38"/>
      <c r="D4" s="38"/>
      <c r="E4" s="38"/>
      <c r="F4" s="38"/>
      <c r="G4" s="38"/>
      <c r="H4" s="38"/>
      <c r="I4" s="115" t="str">
        <f>'TECHNICAL SHEET GARMENT'!J4</f>
        <v xml:space="preserve">SUPPLIER : </v>
      </c>
      <c r="J4" s="61"/>
      <c r="K4" s="87" t="str">
        <f>'TECHNICAL SHEET GARMENT'!L4</f>
        <v>PRIMA CHANNEL</v>
      </c>
      <c r="L4" s="39"/>
    </row>
    <row r="5" spans="1:12" s="159" customFormat="1" ht="15.7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30"/>
    </row>
    <row r="6" spans="1:12" s="159" customFormat="1" ht="19.5">
      <c r="A6" s="25"/>
      <c r="B6" s="26"/>
      <c r="C6" s="26"/>
      <c r="D6" s="349" t="s">
        <v>179</v>
      </c>
      <c r="E6" s="26"/>
      <c r="F6" s="26"/>
      <c r="G6" s="26"/>
      <c r="H6" s="26"/>
      <c r="I6" s="26"/>
      <c r="J6" s="26"/>
      <c r="K6" s="26"/>
      <c r="L6" s="31"/>
    </row>
    <row r="7" spans="1:12" s="159" customFormat="1">
      <c r="A7" s="160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2"/>
    </row>
    <row r="8" spans="1:12" s="159" customFormat="1">
      <c r="A8" s="160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2"/>
    </row>
    <row r="9" spans="1:12" s="159" customFormat="1">
      <c r="A9" s="160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2"/>
    </row>
    <row r="10" spans="1:12" s="159" customFormat="1">
      <c r="A10" s="160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2"/>
    </row>
    <row r="11" spans="1:12" s="159" customFormat="1">
      <c r="A11" s="160"/>
      <c r="B11" s="161"/>
      <c r="C11" s="161"/>
      <c r="D11" s="161"/>
      <c r="E11" s="161"/>
      <c r="F11" s="161"/>
      <c r="G11" s="161"/>
      <c r="H11" s="161"/>
      <c r="I11" s="161"/>
      <c r="J11" s="269"/>
      <c r="K11" s="161"/>
      <c r="L11" s="162"/>
    </row>
    <row r="12" spans="1:12" s="159" customFormat="1">
      <c r="A12" s="160"/>
      <c r="B12" s="161"/>
      <c r="C12" s="161"/>
      <c r="D12" s="161"/>
      <c r="E12" s="161"/>
      <c r="F12" s="161"/>
      <c r="G12" s="161"/>
      <c r="H12" s="161"/>
      <c r="I12" s="161"/>
      <c r="J12" s="161"/>
      <c r="K12" s="161"/>
      <c r="L12" s="162"/>
    </row>
    <row r="13" spans="1:12" s="159" customFormat="1">
      <c r="A13" s="160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2"/>
    </row>
    <row r="14" spans="1:12" s="159" customFormat="1">
      <c r="A14" s="160"/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2"/>
    </row>
    <row r="15" spans="1:12" s="159" customFormat="1">
      <c r="A15" s="160"/>
      <c r="C15" s="161"/>
      <c r="D15" s="161"/>
      <c r="E15" s="161"/>
      <c r="F15" s="161"/>
      <c r="G15" s="161"/>
      <c r="H15" s="161"/>
      <c r="I15" s="161"/>
      <c r="J15" s="161"/>
      <c r="K15" s="161"/>
      <c r="L15" s="162"/>
    </row>
    <row r="16" spans="1:12" s="159" customFormat="1">
      <c r="A16" s="160"/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2"/>
    </row>
    <row r="17" spans="1:12" s="159" customFormat="1">
      <c r="A17" s="160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2"/>
    </row>
    <row r="18" spans="1:12" s="159" customFormat="1">
      <c r="A18" s="160"/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2"/>
    </row>
    <row r="19" spans="1:12" s="159" customFormat="1">
      <c r="A19" s="160"/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2"/>
    </row>
    <row r="20" spans="1:12" s="159" customFormat="1">
      <c r="A20" s="160"/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2"/>
    </row>
    <row r="21" spans="1:12" s="159" customFormat="1">
      <c r="A21" s="160"/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2"/>
    </row>
    <row r="22" spans="1:12" s="159" customFormat="1">
      <c r="A22" s="160"/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2"/>
    </row>
    <row r="23" spans="1:12" s="159" customFormat="1">
      <c r="A23" s="160"/>
      <c r="B23" s="269"/>
      <c r="C23" s="161"/>
      <c r="D23" s="161"/>
      <c r="E23" s="161"/>
      <c r="F23" s="161"/>
      <c r="G23" s="161"/>
      <c r="H23" s="161"/>
      <c r="I23" s="161"/>
      <c r="J23" s="161"/>
      <c r="K23" s="161"/>
      <c r="L23" s="162"/>
    </row>
    <row r="24" spans="1:12" s="159" customFormat="1">
      <c r="A24" s="160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2"/>
    </row>
    <row r="25" spans="1:12" s="159" customFormat="1">
      <c r="A25" s="160"/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2"/>
    </row>
    <row r="26" spans="1:12" s="159" customFormat="1">
      <c r="A26" s="160"/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2"/>
    </row>
    <row r="27" spans="1:12" s="159" customFormat="1">
      <c r="A27" s="160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2"/>
    </row>
    <row r="28" spans="1:12" s="159" customFormat="1">
      <c r="A28" s="160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2"/>
    </row>
    <row r="29" spans="1:12" s="159" customFormat="1">
      <c r="A29" s="160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2"/>
    </row>
    <row r="30" spans="1:12" s="159" customFormat="1">
      <c r="A30" s="160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2"/>
    </row>
    <row r="31" spans="1:12" s="159" customFormat="1">
      <c r="A31" s="160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2"/>
    </row>
    <row r="32" spans="1:12" s="159" customFormat="1">
      <c r="A32" s="160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2"/>
    </row>
    <row r="33" spans="1:12" s="159" customFormat="1">
      <c r="A33" s="160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2"/>
    </row>
    <row r="34" spans="1:12" s="159" customFormat="1">
      <c r="A34" s="160"/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2"/>
    </row>
    <row r="35" spans="1:12" s="159" customFormat="1">
      <c r="A35" s="160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2"/>
    </row>
    <row r="36" spans="1:12" s="159" customFormat="1">
      <c r="A36" s="160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2"/>
    </row>
    <row r="37" spans="1:12" s="159" customFormat="1">
      <c r="A37" s="160"/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2"/>
    </row>
    <row r="38" spans="1:12" s="159" customFormat="1">
      <c r="A38" s="160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2"/>
    </row>
    <row r="39" spans="1:12" s="159" customFormat="1">
      <c r="A39" s="160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2"/>
    </row>
    <row r="40" spans="1:12" s="159" customFormat="1" ht="12" thickBot="1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4"/>
    </row>
    <row r="41" spans="1:12" s="159" customFormat="1"/>
    <row r="42" spans="1:12" s="159" customFormat="1"/>
  </sheetData>
  <mergeCells count="2">
    <mergeCell ref="C1:H1"/>
    <mergeCell ref="D2:G2"/>
  </mergeCells>
  <phoneticPr fontId="35" type="noConversion"/>
  <printOptions horizontalCentered="1"/>
  <pageMargins left="0.39370078740157483" right="0.39370078740157483" top="0.39370078740157483" bottom="0.74803149606299213" header="0.39370078740157483" footer="0.39370078740157483"/>
  <pageSetup paperSize="9" scale="9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L42"/>
  <sheetViews>
    <sheetView showGridLines="0" view="pageBreakPreview" topLeftCell="A4" zoomScale="80" zoomScaleNormal="100" zoomScaleSheetLayoutView="80" workbookViewId="0">
      <selection activeCell="L25" sqref="L25"/>
    </sheetView>
  </sheetViews>
  <sheetFormatPr defaultColWidth="12" defaultRowHeight="11.25"/>
  <cols>
    <col min="1" max="1" width="10.1640625" customWidth="1"/>
    <col min="2" max="2" width="20.6640625" customWidth="1"/>
    <col min="3" max="3" width="12" customWidth="1"/>
    <col min="4" max="5" width="21" customWidth="1"/>
    <col min="6" max="7" width="18" customWidth="1"/>
    <col min="8" max="8" width="15.6640625" customWidth="1"/>
    <col min="9" max="9" width="21" customWidth="1"/>
    <col min="10" max="12" width="9.33203125" customWidth="1"/>
  </cols>
  <sheetData>
    <row r="1" spans="1:12" s="159" customFormat="1" ht="42.75" customHeight="1" thickBot="1">
      <c r="A1" s="20"/>
      <c r="B1" s="17"/>
      <c r="C1" s="480" t="s">
        <v>117</v>
      </c>
      <c r="D1" s="480"/>
      <c r="E1" s="480"/>
      <c r="F1" s="480"/>
      <c r="G1" s="480"/>
      <c r="H1" s="480"/>
      <c r="I1" s="84" t="str">
        <f>'TECHNICAL SHEET GARMENT'!J1</f>
        <v>FW18/19</v>
      </c>
      <c r="J1" s="17"/>
      <c r="K1" s="17"/>
      <c r="L1" s="18"/>
    </row>
    <row r="2" spans="1:12" s="3" customFormat="1" ht="21.75" customHeight="1">
      <c r="A2" s="113" t="str">
        <f>'TECHNICAL SHEET GARMENT'!A2</f>
        <v>LFV 11445</v>
      </c>
      <c r="B2" s="40"/>
      <c r="C2" s="40"/>
      <c r="D2" s="481" t="str">
        <f>'TECHNICAL SHEET GARMENT'!C2</f>
        <v>JASPER SOFTSHELL</v>
      </c>
      <c r="E2" s="481"/>
      <c r="F2" s="481"/>
      <c r="G2" s="481"/>
      <c r="H2" s="40"/>
      <c r="I2" s="112" t="s">
        <v>3</v>
      </c>
      <c r="J2" s="41" t="str">
        <f>'TECHNICAL SHEET GARMENT'!K2</f>
        <v>V1BULK</v>
      </c>
      <c r="K2" s="7"/>
      <c r="L2" s="42"/>
    </row>
    <row r="3" spans="1:12" s="2" customFormat="1" ht="21.75" customHeight="1">
      <c r="A3" s="93" t="s">
        <v>1</v>
      </c>
      <c r="B3" s="35"/>
      <c r="C3" s="43" t="str">
        <f>'TECHNICAL SHEET GARMENT'!C3</f>
        <v xml:space="preserve">DT-1598 / DRYTEX </v>
      </c>
      <c r="D3" s="35"/>
      <c r="E3" s="35"/>
      <c r="F3" s="35"/>
      <c r="G3" s="35"/>
      <c r="H3" s="35"/>
      <c r="I3" s="114" t="str">
        <f>'TECHNICAL SHEET GARMENT'!J3</f>
        <v>DEVELOPPER</v>
      </c>
      <c r="J3" s="11"/>
      <c r="K3" s="85" t="str">
        <f>'TECHNICAL SHEET GARMENT'!L3</f>
        <v>Marjorie</v>
      </c>
      <c r="L3" s="36"/>
    </row>
    <row r="4" spans="1:12" s="2" customFormat="1" ht="21.75" customHeight="1" thickBot="1">
      <c r="A4" s="94" t="s">
        <v>2</v>
      </c>
      <c r="B4" s="37">
        <f ca="1">'TECHNICAL SHEET GARMENT'!B4</f>
        <v>43833</v>
      </c>
      <c r="C4" s="38"/>
      <c r="D4" s="38"/>
      <c r="E4" s="38"/>
      <c r="F4" s="38"/>
      <c r="G4" s="38"/>
      <c r="H4" s="38"/>
      <c r="I4" s="115" t="str">
        <f>'TECHNICAL SHEET GARMENT'!J4</f>
        <v xml:space="preserve">SUPPLIER : </v>
      </c>
      <c r="J4" s="61"/>
      <c r="K4" s="87" t="str">
        <f>'TECHNICAL SHEET GARMENT'!L4</f>
        <v>PRIMA CHANNEL</v>
      </c>
      <c r="L4" s="39"/>
    </row>
    <row r="5" spans="1:12" s="159" customFormat="1" ht="15.7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30"/>
    </row>
    <row r="6" spans="1:12" s="159" customFormat="1" ht="15.75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31"/>
    </row>
    <row r="7" spans="1:12" s="159" customFormat="1">
      <c r="A7" s="160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2"/>
    </row>
    <row r="8" spans="1:12" s="159" customFormat="1">
      <c r="A8" s="160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2"/>
    </row>
    <row r="9" spans="1:12" s="159" customFormat="1">
      <c r="A9" s="160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2"/>
    </row>
    <row r="10" spans="1:12" s="159" customFormat="1">
      <c r="A10" s="160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2"/>
    </row>
    <row r="11" spans="1:12" s="159" customFormat="1">
      <c r="A11" s="160"/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L11" s="162"/>
    </row>
    <row r="12" spans="1:12" s="159" customFormat="1">
      <c r="A12" s="160"/>
      <c r="B12" s="161"/>
      <c r="C12" s="161"/>
      <c r="D12" s="161"/>
      <c r="E12" s="161"/>
      <c r="F12" s="161"/>
      <c r="G12" s="161"/>
      <c r="H12" s="161"/>
      <c r="I12" s="161"/>
      <c r="J12" s="161"/>
      <c r="K12" s="161"/>
      <c r="L12" s="162"/>
    </row>
    <row r="13" spans="1:12" s="159" customFormat="1">
      <c r="A13" s="160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2"/>
    </row>
    <row r="14" spans="1:12" s="159" customFormat="1">
      <c r="A14" s="160"/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2"/>
    </row>
    <row r="15" spans="1:12" s="159" customFormat="1">
      <c r="A15" s="160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2"/>
    </row>
    <row r="16" spans="1:12" s="159" customFormat="1">
      <c r="A16" s="160"/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2"/>
    </row>
    <row r="17" spans="1:12" s="159" customFormat="1">
      <c r="A17" s="160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2"/>
    </row>
    <row r="18" spans="1:12" s="159" customFormat="1">
      <c r="A18" s="160"/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2"/>
    </row>
    <row r="19" spans="1:12" s="159" customFormat="1">
      <c r="A19" s="160"/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2"/>
    </row>
    <row r="20" spans="1:12" s="159" customFormat="1">
      <c r="A20" s="160"/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2"/>
    </row>
    <row r="21" spans="1:12" s="159" customFormat="1">
      <c r="A21" s="160"/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2"/>
    </row>
    <row r="22" spans="1:12" s="159" customFormat="1">
      <c r="A22" s="160"/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2"/>
    </row>
    <row r="23" spans="1:12" s="159" customFormat="1">
      <c r="A23" s="160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2"/>
    </row>
    <row r="24" spans="1:12" s="159" customFormat="1">
      <c r="A24" s="160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2"/>
    </row>
    <row r="25" spans="1:12" s="159" customFormat="1">
      <c r="A25" s="160"/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2"/>
    </row>
    <row r="26" spans="1:12" s="159" customFormat="1">
      <c r="A26" s="160"/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2"/>
    </row>
    <row r="27" spans="1:12" s="159" customFormat="1">
      <c r="A27" s="160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2"/>
    </row>
    <row r="28" spans="1:12" s="159" customFormat="1">
      <c r="A28" s="160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2"/>
    </row>
    <row r="29" spans="1:12" s="159" customFormat="1">
      <c r="A29" s="160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2"/>
    </row>
    <row r="30" spans="1:12" s="159" customFormat="1">
      <c r="A30" s="160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2"/>
    </row>
    <row r="31" spans="1:12" s="159" customFormat="1">
      <c r="A31" s="160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2"/>
    </row>
    <row r="32" spans="1:12" s="159" customFormat="1">
      <c r="A32" s="160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2"/>
    </row>
    <row r="33" spans="1:12" s="159" customFormat="1">
      <c r="A33" s="160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2"/>
    </row>
    <row r="34" spans="1:12" s="159" customFormat="1">
      <c r="A34" s="160"/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2"/>
    </row>
    <row r="35" spans="1:12" s="159" customFormat="1">
      <c r="A35" s="160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2"/>
    </row>
    <row r="36" spans="1:12" s="159" customFormat="1">
      <c r="A36" s="160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2"/>
    </row>
    <row r="37" spans="1:12" s="159" customFormat="1">
      <c r="A37" s="160"/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2"/>
    </row>
    <row r="38" spans="1:12" s="159" customFormat="1">
      <c r="A38" s="160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2"/>
    </row>
    <row r="39" spans="1:12" s="159" customFormat="1">
      <c r="A39" s="160"/>
      <c r="B39" s="161"/>
      <c r="C39" s="161"/>
      <c r="D39" s="320"/>
      <c r="E39" s="161"/>
      <c r="F39" s="161"/>
      <c r="G39" s="161"/>
      <c r="H39" s="161"/>
      <c r="I39" s="161"/>
      <c r="J39" s="161"/>
      <c r="K39" s="161"/>
      <c r="L39" s="162"/>
    </row>
    <row r="40" spans="1:12" s="159" customFormat="1" ht="12" thickBot="1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4"/>
    </row>
    <row r="41" spans="1:12" s="159" customFormat="1"/>
    <row r="42" spans="1:12" s="159" customFormat="1"/>
  </sheetData>
  <mergeCells count="2">
    <mergeCell ref="C1:H1"/>
    <mergeCell ref="D2:G2"/>
  </mergeCells>
  <phoneticPr fontId="35" type="noConversion"/>
  <printOptions horizontalCentered="1"/>
  <pageMargins left="0.39370078740157483" right="0.39370078740157483" top="0.39370078740157483" bottom="0.74803149606299213" header="0.39370078740157483" footer="0.39370078740157483"/>
  <pageSetup paperSize="9" scale="9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42"/>
  <sheetViews>
    <sheetView showGridLines="0" view="pageBreakPreview" zoomScale="70" zoomScaleNormal="100" zoomScaleSheetLayoutView="70" workbookViewId="0">
      <selection activeCell="C10" sqref="C10"/>
    </sheetView>
  </sheetViews>
  <sheetFormatPr defaultColWidth="12" defaultRowHeight="11.25"/>
  <cols>
    <col min="1" max="1" width="10.1640625" customWidth="1"/>
    <col min="2" max="2" width="14.1640625" bestFit="1" customWidth="1"/>
    <col min="3" max="3" width="12" customWidth="1"/>
    <col min="4" max="5" width="21" customWidth="1"/>
    <col min="6" max="7" width="18" customWidth="1"/>
    <col min="8" max="8" width="15.6640625" customWidth="1"/>
    <col min="9" max="9" width="21" customWidth="1"/>
    <col min="10" max="12" width="9.33203125" customWidth="1"/>
  </cols>
  <sheetData>
    <row r="1" spans="1:12" s="1" customFormat="1" ht="42.75" customHeight="1" thickBot="1">
      <c r="A1" s="20"/>
      <c r="B1" s="17"/>
      <c r="C1" s="480" t="s">
        <v>4</v>
      </c>
      <c r="D1" s="480"/>
      <c r="E1" s="480"/>
      <c r="F1" s="480"/>
      <c r="G1" s="480"/>
      <c r="H1" s="480"/>
      <c r="I1" s="84" t="str">
        <f>'TECHNICAL SHEET GARMENT'!J1</f>
        <v>FW18/19</v>
      </c>
      <c r="J1" s="17"/>
      <c r="K1" s="17"/>
      <c r="L1" s="18"/>
    </row>
    <row r="2" spans="1:12" s="3" customFormat="1" ht="21.75" customHeight="1">
      <c r="A2" s="113" t="str">
        <f>'TECHNICAL SHEET GARMENT'!A2</f>
        <v>LFV 11445</v>
      </c>
      <c r="B2" s="40"/>
      <c r="C2" s="40"/>
      <c r="D2" s="481" t="str">
        <f>'TECHNICAL SHEET GARMENT'!C2</f>
        <v>JASPER SOFTSHELL</v>
      </c>
      <c r="E2" s="481"/>
      <c r="F2" s="481"/>
      <c r="G2" s="481"/>
      <c r="H2" s="40"/>
      <c r="I2" s="112" t="s">
        <v>3</v>
      </c>
      <c r="J2" s="41" t="str">
        <f>'TECHNICAL SHEET GARMENT'!K2</f>
        <v>V1BULK</v>
      </c>
      <c r="K2" s="7"/>
      <c r="L2" s="42"/>
    </row>
    <row r="3" spans="1:12" s="2" customFormat="1" ht="21.75" customHeight="1">
      <c r="A3" s="93" t="s">
        <v>1</v>
      </c>
      <c r="B3" s="35"/>
      <c r="C3" s="43" t="str">
        <f>'TECHNICAL SHEET GARMENT'!C3</f>
        <v xml:space="preserve">DT-1598 / DRYTEX </v>
      </c>
      <c r="D3" s="35"/>
      <c r="E3" s="35"/>
      <c r="F3" s="35"/>
      <c r="G3" s="35"/>
      <c r="H3" s="35"/>
      <c r="I3" s="114" t="str">
        <f>'TECHNICAL SHEET GARMENT'!J3</f>
        <v>DEVELOPPER</v>
      </c>
      <c r="J3" s="11"/>
      <c r="K3" s="85" t="str">
        <f>'TECHNICAL SHEET GARMENT'!L3</f>
        <v>Marjorie</v>
      </c>
      <c r="L3" s="36"/>
    </row>
    <row r="4" spans="1:12" s="2" customFormat="1" ht="21.75" customHeight="1" thickBot="1">
      <c r="A4" s="94" t="s">
        <v>2</v>
      </c>
      <c r="B4" s="37">
        <f ca="1">'TECHNICAL SHEET GARMENT'!B4</f>
        <v>43833</v>
      </c>
      <c r="C4" s="38"/>
      <c r="D4" s="38"/>
      <c r="E4" s="38"/>
      <c r="F4" s="38"/>
      <c r="G4" s="38"/>
      <c r="H4" s="38"/>
      <c r="I4" s="115" t="str">
        <f>'TECHNICAL SHEET GARMENT'!J4</f>
        <v xml:space="preserve">SUPPLIER : </v>
      </c>
      <c r="J4" s="61"/>
      <c r="K4" s="87" t="str">
        <f>'TECHNICAL SHEET GARMENT'!L4</f>
        <v>PRIMA CHANNEL</v>
      </c>
      <c r="L4" s="39"/>
    </row>
    <row r="5" spans="1:12" s="1" customFormat="1" ht="15.7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30"/>
    </row>
    <row r="6" spans="1:12" s="1" customFormat="1" ht="15.75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31"/>
    </row>
    <row r="7" spans="1:12" s="1" customFormat="1">
      <c r="A7" s="160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2"/>
    </row>
    <row r="8" spans="1:12" s="1" customFormat="1">
      <c r="A8" s="160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2"/>
    </row>
    <row r="9" spans="1:12" s="1" customFormat="1">
      <c r="A9" s="160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2"/>
    </row>
    <row r="10" spans="1:12" s="1" customFormat="1">
      <c r="A10" s="160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2"/>
    </row>
    <row r="11" spans="1:12" s="1" customFormat="1">
      <c r="A11" s="160"/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L11" s="162"/>
    </row>
    <row r="12" spans="1:12" s="1" customFormat="1">
      <c r="A12" s="160"/>
      <c r="B12" s="161"/>
      <c r="C12" s="161"/>
      <c r="D12" s="161"/>
      <c r="E12" s="161"/>
      <c r="F12" s="161"/>
      <c r="G12" s="161"/>
      <c r="H12" s="161"/>
      <c r="I12" s="161"/>
      <c r="J12" s="161"/>
      <c r="K12" s="161"/>
      <c r="L12" s="162"/>
    </row>
    <row r="13" spans="1:12" s="1" customFormat="1">
      <c r="A13" s="160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2"/>
    </row>
    <row r="14" spans="1:12" s="1" customFormat="1">
      <c r="A14" s="160"/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2"/>
    </row>
    <row r="15" spans="1:12" s="1" customFormat="1">
      <c r="A15" s="160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2"/>
    </row>
    <row r="16" spans="1:12" s="1" customFormat="1">
      <c r="A16" s="160"/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2"/>
    </row>
    <row r="17" spans="1:12" s="1" customFormat="1">
      <c r="A17" s="160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2"/>
    </row>
    <row r="18" spans="1:12" s="1" customFormat="1">
      <c r="A18" s="160"/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2"/>
    </row>
    <row r="19" spans="1:12" s="1" customFormat="1">
      <c r="A19" s="160"/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2"/>
    </row>
    <row r="20" spans="1:12" s="1" customFormat="1">
      <c r="A20" s="160"/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2"/>
    </row>
    <row r="21" spans="1:12" s="1" customFormat="1">
      <c r="A21" s="160"/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2"/>
    </row>
    <row r="22" spans="1:12" s="1" customFormat="1">
      <c r="A22" s="160"/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2"/>
    </row>
    <row r="23" spans="1:12" s="1" customFormat="1">
      <c r="A23" s="160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2"/>
    </row>
    <row r="24" spans="1:12" s="1" customFormat="1">
      <c r="A24" s="160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2"/>
    </row>
    <row r="25" spans="1:12" s="1" customFormat="1">
      <c r="A25" s="160"/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2"/>
    </row>
    <row r="26" spans="1:12" s="1" customFormat="1">
      <c r="A26" s="160"/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2"/>
    </row>
    <row r="27" spans="1:12" s="1" customFormat="1">
      <c r="A27" s="160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2"/>
    </row>
    <row r="28" spans="1:12" s="1" customFormat="1">
      <c r="A28" s="160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2"/>
    </row>
    <row r="29" spans="1:12" s="1" customFormat="1">
      <c r="A29" s="160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2"/>
    </row>
    <row r="30" spans="1:12" s="1" customFormat="1">
      <c r="A30" s="160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2"/>
    </row>
    <row r="31" spans="1:12" s="1" customFormat="1">
      <c r="A31" s="160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2"/>
    </row>
    <row r="32" spans="1:12" s="1" customFormat="1">
      <c r="A32" s="160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2"/>
    </row>
    <row r="33" spans="1:12" s="1" customFormat="1">
      <c r="A33" s="160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2"/>
    </row>
    <row r="34" spans="1:12" s="1" customFormat="1">
      <c r="A34" s="160"/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2"/>
    </row>
    <row r="35" spans="1:12" s="1" customFormat="1">
      <c r="A35" s="160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2"/>
    </row>
    <row r="36" spans="1:12" s="1" customFormat="1">
      <c r="A36" s="160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2"/>
    </row>
    <row r="37" spans="1:12" s="1" customFormat="1">
      <c r="A37" s="160"/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2"/>
    </row>
    <row r="38" spans="1:12" s="1" customFormat="1">
      <c r="A38" s="160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2"/>
    </row>
    <row r="39" spans="1:12" s="1" customFormat="1">
      <c r="A39" s="160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2"/>
    </row>
    <row r="40" spans="1:12" s="1" customFormat="1" ht="12" thickBot="1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4"/>
    </row>
    <row r="41" spans="1:12" s="1" customFormat="1"/>
    <row r="42" spans="1:12" s="1" customFormat="1"/>
  </sheetData>
  <mergeCells count="2">
    <mergeCell ref="C1:H1"/>
    <mergeCell ref="D2:G2"/>
  </mergeCells>
  <phoneticPr fontId="35" type="noConversion"/>
  <printOptions horizontalCentered="1"/>
  <pageMargins left="0.39370078740157483" right="0.39370078740157483" top="0.39370078740157483" bottom="0.74803149606299213" header="0.39370078740157483" footer="0.39370078740157483"/>
  <pageSetup paperSize="9" scale="9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U33"/>
  <sheetViews>
    <sheetView showGridLines="0" view="pageBreakPreview" zoomScale="70" zoomScaleNormal="70" zoomScaleSheetLayoutView="70" workbookViewId="0">
      <selection activeCell="F19" sqref="F19"/>
    </sheetView>
  </sheetViews>
  <sheetFormatPr defaultColWidth="12" defaultRowHeight="11.25"/>
  <cols>
    <col min="1" max="1" width="12.33203125" style="159" customWidth="1"/>
    <col min="2" max="2" width="21.5" style="159" customWidth="1"/>
    <col min="3" max="3" width="29.83203125" style="159" customWidth="1"/>
    <col min="4" max="4" width="19.33203125" style="159" customWidth="1"/>
    <col min="5" max="5" width="17.83203125" style="159" customWidth="1"/>
    <col min="6" max="6" width="36" customWidth="1"/>
    <col min="7" max="7" width="11.33203125" customWidth="1"/>
    <col min="8" max="11" width="31.6640625" style="12" customWidth="1"/>
    <col min="12" max="12" width="10.83203125" style="12" customWidth="1"/>
    <col min="13" max="17" width="9.1640625" customWidth="1"/>
    <col min="18" max="18" width="7.6640625" customWidth="1"/>
  </cols>
  <sheetData>
    <row r="1" spans="1:21" s="159" customFormat="1" ht="43.5" customHeight="1">
      <c r="A1" s="44"/>
      <c r="B1" s="45"/>
      <c r="C1" s="476" t="s">
        <v>5</v>
      </c>
      <c r="D1" s="476"/>
      <c r="E1" s="476"/>
      <c r="F1" s="476"/>
      <c r="G1" s="476"/>
      <c r="H1" s="476"/>
      <c r="I1" s="476"/>
      <c r="J1" s="476"/>
      <c r="K1" s="476"/>
      <c r="L1" s="476"/>
      <c r="M1" s="46" t="str">
        <f>'[1]TECHNICAL SHEET GARMENT'!J1</f>
        <v>WINTER 2017/18</v>
      </c>
      <c r="N1" s="45"/>
      <c r="O1" s="45"/>
      <c r="P1" s="45"/>
      <c r="Q1" s="47"/>
    </row>
    <row r="2" spans="1:21" s="3" customFormat="1" ht="21" customHeight="1">
      <c r="A2" s="280" t="s">
        <v>107</v>
      </c>
      <c r="B2" s="281"/>
      <c r="C2" s="48"/>
      <c r="D2" s="281"/>
      <c r="E2" s="48"/>
      <c r="F2" s="48"/>
      <c r="G2" s="48"/>
      <c r="H2" s="308" t="s">
        <v>105</v>
      </c>
      <c r="I2" s="64"/>
      <c r="J2" s="64"/>
      <c r="K2" s="64"/>
      <c r="L2" s="48" t="s">
        <v>3</v>
      </c>
      <c r="M2" s="282" t="str">
        <f>'TECHNICAL SHEET GARMENT'!K2</f>
        <v>V1BULK</v>
      </c>
      <c r="N2" s="48"/>
      <c r="O2" s="48"/>
      <c r="P2" s="48"/>
      <c r="Q2" s="50"/>
    </row>
    <row r="3" spans="1:21" s="2" customFormat="1" ht="21" customHeight="1">
      <c r="A3" s="283" t="s">
        <v>1</v>
      </c>
      <c r="B3" s="169"/>
      <c r="C3" s="284" t="str">
        <f>'TECHNICAL SHEET GARMENT'!C3:I3</f>
        <v xml:space="preserve">DT-1598 / DRYTEX </v>
      </c>
      <c r="D3" s="285"/>
      <c r="E3" s="59"/>
      <c r="F3" s="285"/>
      <c r="G3" s="285"/>
      <c r="H3" s="286"/>
      <c r="I3" s="65"/>
      <c r="J3" s="65"/>
      <c r="K3" s="286"/>
      <c r="L3" s="285" t="s">
        <v>15</v>
      </c>
      <c r="M3" s="59"/>
      <c r="N3" s="85"/>
      <c r="O3" s="85" t="str">
        <f>'TECHNICAL SHEET GARMENT'!$L$3</f>
        <v>Marjorie</v>
      </c>
      <c r="P3" s="85"/>
      <c r="Q3" s="62"/>
    </row>
    <row r="4" spans="1:21" s="2" customFormat="1" ht="21" customHeight="1" thickBot="1">
      <c r="A4" s="287" t="s">
        <v>2</v>
      </c>
      <c r="B4" s="288">
        <v>42837</v>
      </c>
      <c r="C4" s="61"/>
      <c r="D4" s="61"/>
      <c r="E4" s="289"/>
      <c r="F4" s="289"/>
      <c r="G4" s="289"/>
      <c r="H4" s="290"/>
      <c r="I4" s="66"/>
      <c r="J4" s="66"/>
      <c r="K4" s="290"/>
      <c r="L4" s="274" t="str">
        <f>'[1]TECHNICAL SHEET GARMENT'!J4</f>
        <v xml:space="preserve">SUPPLIER : </v>
      </c>
      <c r="M4" s="61"/>
      <c r="N4" s="91"/>
      <c r="O4" s="91" t="str">
        <f>'TECHNICAL SHEET GARMENT'!$L$4</f>
        <v>PRIMA CHANNEL</v>
      </c>
      <c r="P4" s="91"/>
      <c r="Q4" s="63"/>
    </row>
    <row r="5" spans="1:21" s="204" customFormat="1" ht="43.5" customHeight="1" thickBot="1">
      <c r="A5" s="194" t="s">
        <v>63</v>
      </c>
      <c r="B5" s="195"/>
      <c r="C5" s="196"/>
      <c r="D5" s="196"/>
      <c r="E5" s="197" t="s">
        <v>64</v>
      </c>
      <c r="F5" s="198"/>
      <c r="G5" s="198"/>
      <c r="H5" s="304" t="s">
        <v>147</v>
      </c>
      <c r="I5" s="304" t="s">
        <v>149</v>
      </c>
      <c r="J5" s="304"/>
      <c r="K5" s="304"/>
      <c r="L5" s="199"/>
      <c r="M5" s="200"/>
      <c r="N5" s="196"/>
      <c r="O5" s="196"/>
      <c r="P5" s="196"/>
      <c r="Q5" s="201"/>
      <c r="R5" s="202"/>
      <c r="S5" s="203"/>
      <c r="T5" s="203"/>
      <c r="U5" s="203"/>
    </row>
    <row r="6" spans="1:21" s="175" customFormat="1" ht="61.5" customHeight="1">
      <c r="A6" s="520" t="s">
        <v>201</v>
      </c>
      <c r="B6" s="521"/>
      <c r="C6" s="521"/>
      <c r="D6" s="522"/>
      <c r="E6" s="205" t="s">
        <v>65</v>
      </c>
      <c r="F6" s="523" t="s">
        <v>66</v>
      </c>
      <c r="G6" s="523"/>
      <c r="H6" s="206" t="s">
        <v>148</v>
      </c>
      <c r="I6" s="206" t="s">
        <v>150</v>
      </c>
      <c r="J6" s="206"/>
      <c r="K6" s="206"/>
      <c r="L6" s="294"/>
      <c r="M6" s="294"/>
      <c r="N6" s="294"/>
      <c r="O6" s="295"/>
      <c r="P6" s="295"/>
      <c r="Q6" s="296"/>
      <c r="R6" s="173"/>
      <c r="S6" s="174"/>
      <c r="T6" s="174"/>
      <c r="U6" s="174"/>
    </row>
    <row r="7" spans="1:21" s="175" customFormat="1" ht="61.5" customHeight="1">
      <c r="A7" s="524" t="s">
        <v>179</v>
      </c>
      <c r="B7" s="525"/>
      <c r="C7" s="525"/>
      <c r="D7" s="526"/>
      <c r="E7" s="305" t="s">
        <v>44</v>
      </c>
      <c r="F7" s="354" t="s">
        <v>180</v>
      </c>
      <c r="G7" s="355"/>
      <c r="H7" s="356" t="s">
        <v>181</v>
      </c>
      <c r="I7" s="356" t="s">
        <v>181</v>
      </c>
      <c r="J7" s="356"/>
      <c r="K7" s="356"/>
      <c r="L7" s="365"/>
      <c r="M7" s="294"/>
      <c r="N7" s="294"/>
      <c r="O7" s="295"/>
      <c r="P7" s="295"/>
      <c r="Q7" s="296"/>
      <c r="R7" s="173"/>
      <c r="S7" s="174"/>
      <c r="T7" s="174"/>
      <c r="U7" s="174"/>
    </row>
    <row r="8" spans="1:21" s="293" customFormat="1" ht="54" customHeight="1">
      <c r="A8" s="524" t="s">
        <v>146</v>
      </c>
      <c r="B8" s="525"/>
      <c r="C8" s="525"/>
      <c r="D8" s="526"/>
      <c r="E8" s="305" t="s">
        <v>44</v>
      </c>
      <c r="F8" s="508" t="s">
        <v>67</v>
      </c>
      <c r="G8" s="509"/>
      <c r="H8" s="306" t="s">
        <v>101</v>
      </c>
      <c r="I8" s="306" t="s">
        <v>101</v>
      </c>
      <c r="J8" s="306"/>
      <c r="K8" s="306"/>
      <c r="L8" s="297"/>
      <c r="M8" s="298"/>
      <c r="N8" s="298"/>
      <c r="O8" s="299"/>
      <c r="P8" s="299"/>
      <c r="Q8" s="300"/>
      <c r="R8" s="291"/>
      <c r="S8" s="292"/>
      <c r="T8" s="292"/>
      <c r="U8" s="292"/>
    </row>
    <row r="9" spans="1:21" s="293" customFormat="1" ht="54" customHeight="1">
      <c r="A9" s="510" t="s">
        <v>68</v>
      </c>
      <c r="B9" s="511"/>
      <c r="C9" s="511"/>
      <c r="D9" s="512"/>
      <c r="E9" s="305" t="s">
        <v>44</v>
      </c>
      <c r="F9" s="508" t="s">
        <v>83</v>
      </c>
      <c r="G9" s="509"/>
      <c r="H9" s="307" t="s">
        <v>102</v>
      </c>
      <c r="I9" s="307" t="s">
        <v>102</v>
      </c>
      <c r="J9" s="307"/>
      <c r="K9" s="307"/>
      <c r="L9" s="301"/>
      <c r="M9" s="298"/>
      <c r="N9" s="299"/>
      <c r="O9" s="299"/>
      <c r="P9" s="299"/>
      <c r="Q9" s="300"/>
      <c r="R9" s="292"/>
      <c r="S9" s="292"/>
      <c r="T9" s="292"/>
    </row>
    <row r="10" spans="1:21" s="204" customFormat="1" ht="24.75" customHeight="1">
      <c r="A10" s="487" t="s">
        <v>69</v>
      </c>
      <c r="B10" s="488"/>
      <c r="C10" s="488"/>
      <c r="D10" s="488"/>
      <c r="E10" s="488"/>
      <c r="F10" s="488"/>
      <c r="G10" s="488"/>
      <c r="H10" s="488"/>
      <c r="I10" s="488"/>
      <c r="J10" s="488"/>
      <c r="K10" s="488"/>
      <c r="L10" s="488"/>
      <c r="M10" s="488"/>
      <c r="N10" s="488"/>
      <c r="O10" s="488"/>
      <c r="P10" s="488"/>
      <c r="Q10" s="489"/>
      <c r="R10" s="203"/>
      <c r="S10" s="203"/>
      <c r="T10" s="203"/>
      <c r="U10" s="203"/>
    </row>
    <row r="11" spans="1:21" s="204" customFormat="1" ht="39" customHeight="1">
      <c r="A11" s="207"/>
      <c r="B11" s="208" t="s">
        <v>6</v>
      </c>
      <c r="C11" s="209"/>
      <c r="D11" s="210" t="s">
        <v>70</v>
      </c>
      <c r="E11" s="211" t="s">
        <v>71</v>
      </c>
      <c r="F11" s="212" t="s">
        <v>14</v>
      </c>
      <c r="G11" s="213" t="s">
        <v>8</v>
      </c>
      <c r="H11" s="214" t="str">
        <f>H5</f>
        <v>ASLPHALTE
7523</v>
      </c>
      <c r="I11" s="211" t="str">
        <f>I5</f>
        <v>ECLIPSE BLUE
8598</v>
      </c>
      <c r="J11" s="211"/>
      <c r="K11" s="211"/>
      <c r="L11" s="323" t="s">
        <v>9</v>
      </c>
      <c r="M11" s="212" t="s">
        <v>10</v>
      </c>
      <c r="N11" s="212" t="s">
        <v>11</v>
      </c>
      <c r="O11" s="212" t="s">
        <v>12</v>
      </c>
      <c r="P11" s="212" t="s">
        <v>13</v>
      </c>
      <c r="Q11" s="212" t="s">
        <v>24</v>
      </c>
      <c r="R11" s="215"/>
      <c r="S11" s="519"/>
      <c r="T11" s="519"/>
      <c r="U11" s="519"/>
    </row>
    <row r="12" spans="1:21" s="189" customFormat="1" ht="87" customHeight="1">
      <c r="A12" s="527" t="s">
        <v>134</v>
      </c>
      <c r="B12" s="528"/>
      <c r="C12" s="529"/>
      <c r="D12" s="254" t="s">
        <v>132</v>
      </c>
      <c r="E12" s="206" t="s">
        <v>131</v>
      </c>
      <c r="F12" s="231" t="s">
        <v>72</v>
      </c>
      <c r="G12" s="230">
        <v>1</v>
      </c>
      <c r="H12" s="353" t="s">
        <v>167</v>
      </c>
      <c r="I12" s="353" t="s">
        <v>168</v>
      </c>
      <c r="J12" s="303"/>
      <c r="K12" s="303"/>
      <c r="L12" s="218"/>
      <c r="M12" s="218"/>
      <c r="N12" s="272"/>
      <c r="O12" s="218"/>
      <c r="P12" s="219"/>
      <c r="Q12" s="220"/>
    </row>
    <row r="13" spans="1:21" s="189" customFormat="1" ht="67.5" customHeight="1">
      <c r="A13" s="530" t="s">
        <v>175</v>
      </c>
      <c r="B13" s="531"/>
      <c r="C13" s="532"/>
      <c r="D13" s="254"/>
      <c r="E13" s="364" t="s">
        <v>176</v>
      </c>
      <c r="F13" s="231" t="s">
        <v>73</v>
      </c>
      <c r="G13" s="230">
        <v>2</v>
      </c>
      <c r="H13" s="353" t="s">
        <v>177</v>
      </c>
      <c r="I13" s="353" t="s">
        <v>178</v>
      </c>
      <c r="J13" s="303"/>
      <c r="K13" s="303"/>
      <c r="L13" s="218"/>
      <c r="M13" s="218"/>
      <c r="N13" s="272"/>
      <c r="O13" s="218"/>
      <c r="P13" s="219"/>
      <c r="Q13" s="220"/>
    </row>
    <row r="14" spans="1:21" s="189" customFormat="1" ht="60.75" customHeight="1">
      <c r="A14" s="495" t="s">
        <v>169</v>
      </c>
      <c r="B14" s="495"/>
      <c r="C14" s="495"/>
      <c r="D14" s="206" t="s">
        <v>170</v>
      </c>
      <c r="E14" s="206" t="s">
        <v>133</v>
      </c>
      <c r="F14" s="231" t="s">
        <v>72</v>
      </c>
      <c r="G14" s="230">
        <v>1</v>
      </c>
      <c r="H14" s="353" t="s">
        <v>101</v>
      </c>
      <c r="I14" s="353" t="s">
        <v>101</v>
      </c>
      <c r="J14" s="303"/>
      <c r="K14" s="303"/>
      <c r="L14" s="218"/>
      <c r="M14" s="218"/>
      <c r="N14" s="272"/>
      <c r="O14" s="218"/>
      <c r="P14" s="219"/>
      <c r="Q14" s="220"/>
    </row>
    <row r="15" spans="1:21" s="189" customFormat="1" ht="60" customHeight="1">
      <c r="A15" s="496" t="s">
        <v>135</v>
      </c>
      <c r="B15" s="497"/>
      <c r="C15" s="498"/>
      <c r="D15" s="166"/>
      <c r="E15" s="166" t="s">
        <v>44</v>
      </c>
      <c r="F15" s="172" t="s">
        <v>136</v>
      </c>
      <c r="G15" s="324">
        <v>1</v>
      </c>
      <c r="H15" s="325" t="s">
        <v>101</v>
      </c>
      <c r="I15" s="325" t="s">
        <v>101</v>
      </c>
      <c r="J15" s="325"/>
      <c r="K15" s="218"/>
      <c r="L15" s="218"/>
      <c r="M15" s="221"/>
      <c r="N15" s="218"/>
      <c r="O15" s="219"/>
      <c r="P15" s="220"/>
      <c r="Q15" s="326"/>
    </row>
    <row r="16" spans="1:21" s="204" customFormat="1" ht="24.75" customHeight="1">
      <c r="A16" s="487" t="s">
        <v>16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s="488"/>
      <c r="P16" s="488"/>
      <c r="Q16" s="489"/>
      <c r="R16" s="203"/>
      <c r="S16" s="203"/>
      <c r="T16" s="203"/>
      <c r="U16" s="203"/>
    </row>
    <row r="17" spans="1:21" s="204" customFormat="1" ht="105.75" customHeight="1">
      <c r="A17" s="518" t="s">
        <v>108</v>
      </c>
      <c r="B17" s="516"/>
      <c r="C17" s="517"/>
      <c r="D17" s="166"/>
      <c r="E17" s="216" t="s">
        <v>171</v>
      </c>
      <c r="F17" s="217" t="s">
        <v>74</v>
      </c>
      <c r="G17" s="166">
        <v>1</v>
      </c>
      <c r="H17" s="302" t="s">
        <v>101</v>
      </c>
      <c r="I17" s="302" t="s">
        <v>172</v>
      </c>
      <c r="J17" s="302"/>
      <c r="K17" s="302"/>
      <c r="L17" s="185"/>
      <c r="M17" s="185"/>
      <c r="N17" s="186"/>
      <c r="O17" s="187"/>
      <c r="P17" s="187"/>
      <c r="Q17" s="188"/>
      <c r="R17" s="203"/>
      <c r="S17" s="203"/>
      <c r="T17" s="203"/>
      <c r="U17" s="203"/>
    </row>
    <row r="18" spans="1:21" s="204" customFormat="1" ht="105.75" customHeight="1">
      <c r="A18" s="515" t="s">
        <v>75</v>
      </c>
      <c r="B18" s="516"/>
      <c r="C18" s="517"/>
      <c r="D18" s="166"/>
      <c r="E18" s="216" t="s">
        <v>171</v>
      </c>
      <c r="F18" s="217" t="s">
        <v>76</v>
      </c>
      <c r="G18" s="166">
        <v>1</v>
      </c>
      <c r="H18" s="302" t="s">
        <v>101</v>
      </c>
      <c r="I18" s="302" t="s">
        <v>172</v>
      </c>
      <c r="J18" s="302"/>
      <c r="K18" s="302"/>
      <c r="L18" s="185"/>
      <c r="M18" s="185"/>
      <c r="N18" s="186"/>
      <c r="O18" s="187"/>
      <c r="P18" s="187"/>
      <c r="Q18" s="188"/>
      <c r="R18" s="203"/>
      <c r="S18" s="203"/>
      <c r="T18" s="203"/>
      <c r="U18" s="203"/>
    </row>
    <row r="19" spans="1:21" s="204" customFormat="1" ht="19.5">
      <c r="A19" s="222" t="s">
        <v>77</v>
      </c>
      <c r="B19" s="223"/>
      <c r="C19" s="224"/>
      <c r="D19" s="224"/>
      <c r="E19" s="224"/>
      <c r="F19" s="224"/>
      <c r="G19" s="224"/>
      <c r="H19" s="225"/>
      <c r="I19" s="225"/>
      <c r="J19" s="225"/>
      <c r="K19" s="225"/>
      <c r="L19" s="224"/>
      <c r="M19" s="226"/>
      <c r="N19" s="227"/>
      <c r="O19" s="224"/>
      <c r="P19" s="224"/>
      <c r="Q19" s="228"/>
      <c r="R19" s="203"/>
      <c r="S19" s="203"/>
      <c r="T19" s="203"/>
      <c r="U19" s="203"/>
    </row>
    <row r="20" spans="1:21" s="189" customFormat="1" ht="91.5" customHeight="1">
      <c r="A20" s="504" t="s">
        <v>122</v>
      </c>
      <c r="B20" s="504"/>
      <c r="C20" s="504"/>
      <c r="D20" s="321" t="s">
        <v>123</v>
      </c>
      <c r="E20" s="319" t="s">
        <v>80</v>
      </c>
      <c r="F20" s="231" t="s">
        <v>45</v>
      </c>
      <c r="G20" s="230">
        <v>1</v>
      </c>
      <c r="H20" s="482" t="s">
        <v>46</v>
      </c>
      <c r="I20" s="483"/>
      <c r="J20" s="483"/>
      <c r="K20" s="483"/>
      <c r="L20" s="185"/>
      <c r="M20" s="185"/>
      <c r="N20" s="186"/>
      <c r="O20" s="187"/>
      <c r="P20" s="187"/>
      <c r="Q20" s="188"/>
    </row>
    <row r="21" spans="1:21" s="189" customFormat="1" ht="120" customHeight="1">
      <c r="A21" s="536" t="s">
        <v>142</v>
      </c>
      <c r="B21" s="516"/>
      <c r="C21" s="517"/>
      <c r="D21" s="338" t="s">
        <v>143</v>
      </c>
      <c r="E21" s="319" t="s">
        <v>80</v>
      </c>
      <c r="F21" s="231" t="s">
        <v>45</v>
      </c>
      <c r="G21" s="230">
        <v>1</v>
      </c>
      <c r="H21" s="482" t="s">
        <v>102</v>
      </c>
      <c r="I21" s="483"/>
      <c r="J21" s="483"/>
      <c r="K21" s="507"/>
      <c r="L21" s="185"/>
      <c r="M21" s="185"/>
      <c r="N21" s="186"/>
      <c r="O21" s="187"/>
      <c r="P21" s="187"/>
      <c r="Q21" s="188"/>
    </row>
    <row r="22" spans="1:21" s="189" customFormat="1" ht="95.25" customHeight="1">
      <c r="A22" s="505" t="s">
        <v>78</v>
      </c>
      <c r="B22" s="506"/>
      <c r="C22" s="506"/>
      <c r="D22" s="128" t="s">
        <v>79</v>
      </c>
      <c r="E22" s="206" t="s">
        <v>62</v>
      </c>
      <c r="F22" s="229" t="s">
        <v>52</v>
      </c>
      <c r="G22" s="230">
        <v>1</v>
      </c>
      <c r="H22" s="482" t="s">
        <v>103</v>
      </c>
      <c r="I22" s="483"/>
      <c r="J22" s="483"/>
      <c r="K22" s="483"/>
      <c r="L22" s="185"/>
      <c r="M22" s="185"/>
      <c r="N22" s="186"/>
      <c r="O22" s="187"/>
      <c r="P22" s="187"/>
      <c r="Q22" s="188"/>
    </row>
    <row r="23" spans="1:21" s="189" customFormat="1" ht="109.5" customHeight="1">
      <c r="A23" s="484" t="s">
        <v>49</v>
      </c>
      <c r="B23" s="485"/>
      <c r="C23" s="486"/>
      <c r="D23" s="166" t="s">
        <v>48</v>
      </c>
      <c r="E23" s="216" t="s">
        <v>80</v>
      </c>
      <c r="F23" s="217" t="s">
        <v>52</v>
      </c>
      <c r="G23" s="166">
        <v>1</v>
      </c>
      <c r="H23" s="482" t="s">
        <v>53</v>
      </c>
      <c r="I23" s="483"/>
      <c r="J23" s="483"/>
      <c r="K23" s="483"/>
      <c r="L23" s="185"/>
      <c r="M23" s="185"/>
      <c r="N23" s="186"/>
      <c r="O23" s="187"/>
      <c r="P23" s="187"/>
      <c r="Q23" s="188"/>
    </row>
    <row r="24" spans="1:21" s="204" customFormat="1" ht="19.5">
      <c r="A24" s="487" t="s">
        <v>40</v>
      </c>
      <c r="B24" s="488"/>
      <c r="C24" s="488"/>
      <c r="D24" s="488"/>
      <c r="E24" s="488"/>
      <c r="F24" s="488"/>
      <c r="G24" s="488"/>
      <c r="H24" s="488"/>
      <c r="I24" s="488"/>
      <c r="J24" s="488"/>
      <c r="K24" s="488"/>
      <c r="L24" s="488"/>
      <c r="M24" s="488"/>
      <c r="N24" s="488"/>
      <c r="O24" s="488"/>
      <c r="P24" s="488"/>
      <c r="Q24" s="489"/>
      <c r="R24" s="203"/>
      <c r="S24" s="203"/>
      <c r="T24" s="203"/>
      <c r="U24" s="203"/>
    </row>
    <row r="25" spans="1:21" s="189" customFormat="1" ht="175.5" customHeight="1">
      <c r="A25" s="490" t="s">
        <v>162</v>
      </c>
      <c r="B25" s="491"/>
      <c r="C25" s="492"/>
      <c r="D25" s="350" t="s">
        <v>163</v>
      </c>
      <c r="E25" s="254" t="s">
        <v>62</v>
      </c>
      <c r="F25" s="351"/>
      <c r="G25" s="230">
        <v>1</v>
      </c>
      <c r="H25" s="493" t="s">
        <v>102</v>
      </c>
      <c r="I25" s="494"/>
      <c r="J25" s="494"/>
      <c r="K25" s="494"/>
      <c r="L25" s="185"/>
      <c r="M25" s="185"/>
      <c r="N25" s="186"/>
      <c r="O25" s="187"/>
      <c r="P25" s="187"/>
      <c r="Q25" s="188"/>
    </row>
    <row r="26" spans="1:21" s="189" customFormat="1" ht="165.75" customHeight="1">
      <c r="A26" s="533" t="s">
        <v>47</v>
      </c>
      <c r="B26" s="534"/>
      <c r="C26" s="535"/>
      <c r="D26" s="417" t="s">
        <v>199</v>
      </c>
      <c r="E26" s="216" t="s">
        <v>62</v>
      </c>
      <c r="F26" s="172" t="s">
        <v>81</v>
      </c>
      <c r="G26" s="166">
        <v>1</v>
      </c>
      <c r="H26" s="482" t="s">
        <v>102</v>
      </c>
      <c r="I26" s="483"/>
      <c r="J26" s="483"/>
      <c r="K26" s="483"/>
      <c r="L26" s="185"/>
      <c r="M26" s="185"/>
      <c r="N26" s="186"/>
      <c r="O26" s="187"/>
      <c r="P26" s="187"/>
      <c r="Q26" s="188"/>
    </row>
    <row r="27" spans="1:21" s="76" customFormat="1" ht="193.5" customHeight="1">
      <c r="A27" s="499" t="s">
        <v>82</v>
      </c>
      <c r="B27" s="500"/>
      <c r="C27" s="501"/>
      <c r="D27" s="418" t="s">
        <v>204</v>
      </c>
      <c r="E27" s="129" t="s">
        <v>62</v>
      </c>
      <c r="F27" s="122" t="s">
        <v>166</v>
      </c>
      <c r="G27" s="128">
        <v>1</v>
      </c>
      <c r="H27" s="502" t="s">
        <v>104</v>
      </c>
      <c r="I27" s="503"/>
      <c r="J27" s="503"/>
      <c r="K27" s="503"/>
      <c r="L27" s="124"/>
      <c r="M27" s="124"/>
      <c r="N27" s="232"/>
      <c r="O27" s="77"/>
      <c r="P27" s="77"/>
      <c r="Q27" s="143"/>
    </row>
    <row r="28" spans="1:21" s="76" customFormat="1" ht="196.5" customHeight="1">
      <c r="A28" s="513" t="s">
        <v>164</v>
      </c>
      <c r="B28" s="513"/>
      <c r="C28" s="514"/>
      <c r="D28" s="352" t="s">
        <v>165</v>
      </c>
      <c r="E28" s="254" t="s">
        <v>62</v>
      </c>
      <c r="F28" s="122"/>
      <c r="G28" s="166">
        <v>1</v>
      </c>
      <c r="H28" s="493" t="s">
        <v>102</v>
      </c>
      <c r="I28" s="494"/>
      <c r="J28" s="494"/>
      <c r="K28" s="494"/>
      <c r="L28" s="124"/>
      <c r="M28" s="124"/>
      <c r="N28" s="232"/>
      <c r="O28" s="77"/>
      <c r="P28" s="77"/>
      <c r="Q28" s="143"/>
    </row>
    <row r="29" spans="1:21" s="189" customFormat="1" ht="108" customHeight="1">
      <c r="A29" s="537" t="s">
        <v>50</v>
      </c>
      <c r="B29" s="485"/>
      <c r="C29" s="486"/>
      <c r="D29" s="166"/>
      <c r="E29" s="216" t="s">
        <v>44</v>
      </c>
      <c r="F29" s="172"/>
      <c r="G29" s="166">
        <v>2</v>
      </c>
      <c r="H29" s="482" t="s">
        <v>56</v>
      </c>
      <c r="I29" s="483"/>
      <c r="J29" s="483"/>
      <c r="K29" s="483"/>
      <c r="L29" s="185"/>
      <c r="M29" s="185"/>
      <c r="N29" s="186"/>
      <c r="O29" s="187"/>
      <c r="P29" s="187"/>
      <c r="Q29" s="188"/>
    </row>
    <row r="30" spans="1:21" s="189" customFormat="1" ht="108" customHeight="1">
      <c r="A30" s="484" t="s">
        <v>98</v>
      </c>
      <c r="B30" s="485"/>
      <c r="C30" s="486"/>
      <c r="D30" s="166"/>
      <c r="E30" s="216" t="s">
        <v>44</v>
      </c>
      <c r="F30" s="172"/>
      <c r="G30" s="166">
        <v>1</v>
      </c>
      <c r="H30" s="502" t="s">
        <v>104</v>
      </c>
      <c r="I30" s="503"/>
      <c r="J30" s="503"/>
      <c r="K30" s="503"/>
      <c r="L30" s="185"/>
      <c r="M30" s="185"/>
      <c r="N30" s="186"/>
      <c r="O30" s="187"/>
      <c r="P30" s="187"/>
      <c r="Q30" s="188"/>
    </row>
    <row r="31" spans="1:21" s="189" customFormat="1" ht="99.75" customHeight="1">
      <c r="A31" s="537" t="s">
        <v>51</v>
      </c>
      <c r="B31" s="485"/>
      <c r="C31" s="486"/>
      <c r="D31" s="166"/>
      <c r="E31" s="216" t="s">
        <v>44</v>
      </c>
      <c r="F31" s="172"/>
      <c r="G31" s="166">
        <v>1</v>
      </c>
      <c r="H31" s="502" t="s">
        <v>104</v>
      </c>
      <c r="I31" s="503"/>
      <c r="J31" s="503"/>
      <c r="K31" s="538"/>
      <c r="L31" s="185"/>
      <c r="M31" s="185"/>
      <c r="N31" s="186"/>
      <c r="O31" s="187"/>
      <c r="P31" s="187"/>
      <c r="Q31" s="188"/>
    </row>
    <row r="32" spans="1:21" s="189" customFormat="1" ht="75" customHeight="1" thickBot="1">
      <c r="A32" s="233"/>
      <c r="B32" s="234"/>
      <c r="C32" s="235"/>
      <c r="D32" s="236"/>
      <c r="E32" s="237" t="s">
        <v>44</v>
      </c>
      <c r="F32" s="238"/>
      <c r="G32" s="236">
        <v>1</v>
      </c>
      <c r="H32" s="502" t="s">
        <v>104</v>
      </c>
      <c r="I32" s="503"/>
      <c r="J32" s="503"/>
      <c r="K32" s="503"/>
      <c r="L32" s="239"/>
      <c r="M32" s="239"/>
      <c r="N32" s="240"/>
      <c r="O32" s="241"/>
      <c r="P32" s="241"/>
      <c r="Q32" s="255"/>
    </row>
    <row r="33" spans="8:12" s="159" customFormat="1">
      <c r="H33" s="12"/>
      <c r="I33" s="12"/>
      <c r="J33" s="12"/>
      <c r="K33" s="12"/>
      <c r="L33" s="12"/>
    </row>
  </sheetData>
  <mergeCells count="41">
    <mergeCell ref="A31:C31"/>
    <mergeCell ref="H31:K31"/>
    <mergeCell ref="H32:K32"/>
    <mergeCell ref="A29:C29"/>
    <mergeCell ref="A30:C30"/>
    <mergeCell ref="H30:K30"/>
    <mergeCell ref="S11:U11"/>
    <mergeCell ref="A6:D6"/>
    <mergeCell ref="F6:G6"/>
    <mergeCell ref="A8:D8"/>
    <mergeCell ref="A7:D7"/>
    <mergeCell ref="H29:K29"/>
    <mergeCell ref="A12:C12"/>
    <mergeCell ref="A13:C13"/>
    <mergeCell ref="A26:C26"/>
    <mergeCell ref="A21:C21"/>
    <mergeCell ref="C1:L1"/>
    <mergeCell ref="F8:G8"/>
    <mergeCell ref="A9:D9"/>
    <mergeCell ref="F9:G9"/>
    <mergeCell ref="A10:Q10"/>
    <mergeCell ref="A28:C28"/>
    <mergeCell ref="H28:K28"/>
    <mergeCell ref="A16:Q16"/>
    <mergeCell ref="A18:C18"/>
    <mergeCell ref="A17:C17"/>
    <mergeCell ref="A27:C27"/>
    <mergeCell ref="H27:K27"/>
    <mergeCell ref="H23:K23"/>
    <mergeCell ref="A20:C20"/>
    <mergeCell ref="H20:K20"/>
    <mergeCell ref="H22:K22"/>
    <mergeCell ref="A22:C22"/>
    <mergeCell ref="H21:K21"/>
    <mergeCell ref="H26:K26"/>
    <mergeCell ref="A23:C23"/>
    <mergeCell ref="A24:Q24"/>
    <mergeCell ref="A25:C25"/>
    <mergeCell ref="H25:K25"/>
    <mergeCell ref="A14:C14"/>
    <mergeCell ref="A15:C15"/>
  </mergeCells>
  <phoneticPr fontId="35" type="noConversion"/>
  <printOptions horizontalCentered="1"/>
  <pageMargins left="0.23622047244094491" right="0.23622047244094491" top="0" bottom="0" header="0.31496062992125984" footer="0.31496062992125984"/>
  <pageSetup paperSize="9" scale="57" fitToHeight="0" orientation="landscape" r:id="rId1"/>
  <rowBreaks count="1" manualBreakCount="1">
    <brk id="18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L8"/>
  <sheetViews>
    <sheetView showGridLines="0" view="pageBreakPreview" zoomScale="60" zoomScaleNormal="85" workbookViewId="0">
      <selection activeCell="H6" sqref="H6:L6"/>
    </sheetView>
  </sheetViews>
  <sheetFormatPr defaultColWidth="12" defaultRowHeight="11.25"/>
  <cols>
    <col min="1" max="1" width="12.1640625" customWidth="1"/>
    <col min="2" max="2" width="22.6640625" customWidth="1"/>
    <col min="3" max="3" width="12" customWidth="1"/>
    <col min="4" max="4" width="17" customWidth="1"/>
    <col min="5" max="5" width="16.5" customWidth="1"/>
    <col min="6" max="6" width="15.83203125" customWidth="1"/>
    <col min="7" max="7" width="12" customWidth="1"/>
    <col min="8" max="8" width="26" customWidth="1"/>
    <col min="9" max="9" width="24.33203125" customWidth="1"/>
    <col min="10" max="10" width="12" customWidth="1"/>
    <col min="11" max="11" width="22" customWidth="1"/>
    <col min="12" max="12" width="26.33203125" customWidth="1"/>
  </cols>
  <sheetData>
    <row r="1" spans="1:12" s="1" customFormat="1" ht="42.75" customHeight="1" thickBot="1">
      <c r="A1" s="20"/>
      <c r="B1" s="17"/>
      <c r="C1" s="17"/>
      <c r="D1" s="16"/>
      <c r="E1" s="68" t="s">
        <v>16</v>
      </c>
      <c r="F1" s="17"/>
      <c r="G1" s="17"/>
      <c r="H1" s="17"/>
      <c r="I1" s="17"/>
      <c r="J1" s="19" t="str">
        <f>'TECHNICAL SHEET GARMENT'!J1</f>
        <v>FW18/19</v>
      </c>
      <c r="K1" s="17"/>
      <c r="L1" s="18"/>
    </row>
    <row r="2" spans="1:12" s="3" customFormat="1" ht="18.75">
      <c r="A2" s="118" t="str">
        <f>'TECHNICAL SHEET GARMENT'!A2</f>
        <v>LFV 11445</v>
      </c>
      <c r="B2" s="70"/>
      <c r="C2" s="70"/>
      <c r="D2" s="71" t="str">
        <f>'TECHNICAL SHEET GARMENT'!C2</f>
        <v>JASPER SOFTSHELL</v>
      </c>
      <c r="E2" s="70"/>
      <c r="F2" s="70"/>
      <c r="G2" s="70"/>
      <c r="H2" s="70"/>
      <c r="I2" s="70"/>
      <c r="J2" s="70" t="s">
        <v>3</v>
      </c>
      <c r="K2" s="72" t="str">
        <f>'TECHNICAL SHEET GARMENT'!K2</f>
        <v>V1BULK</v>
      </c>
      <c r="L2" s="73"/>
    </row>
    <row r="3" spans="1:12" s="2" customFormat="1" ht="15.75">
      <c r="A3" s="116" t="s">
        <v>1</v>
      </c>
      <c r="B3" s="51"/>
      <c r="C3" s="52" t="str">
        <f>'TECHNICAL SHEET GARMENT'!C3</f>
        <v xml:space="preserve">DT-1598 / DRYTEX </v>
      </c>
      <c r="D3" s="51"/>
      <c r="E3" s="51"/>
      <c r="F3" s="51"/>
      <c r="G3" s="51"/>
      <c r="H3" s="51"/>
      <c r="I3" s="51"/>
      <c r="J3" s="51" t="s">
        <v>15</v>
      </c>
      <c r="K3" s="51"/>
      <c r="L3" s="89" t="str">
        <f>'TECHNICAL SHEET GARMENT'!L3</f>
        <v>Marjorie</v>
      </c>
    </row>
    <row r="4" spans="1:12" s="2" customFormat="1" ht="16.5" thickBot="1">
      <c r="A4" s="117" t="s">
        <v>2</v>
      </c>
      <c r="B4" s="37">
        <f ca="1">'TECHNICAL SHEET GARMENT'!B4</f>
        <v>43833</v>
      </c>
      <c r="C4" s="55"/>
      <c r="D4" s="55"/>
      <c r="E4" s="55"/>
      <c r="F4" s="55"/>
      <c r="G4" s="55"/>
      <c r="H4" s="55"/>
      <c r="I4" s="55"/>
      <c r="J4" s="74" t="str">
        <f>'TECHNICAL SHEET GARMENT'!J4</f>
        <v xml:space="preserve">SUPPLIER : </v>
      </c>
      <c r="K4" s="55"/>
      <c r="L4" s="90" t="str">
        <f>'TECHNICAL SHEET GARMENT'!L4</f>
        <v>PRIMA CHANNEL</v>
      </c>
    </row>
    <row r="5" spans="1:12" s="2" customFormat="1" ht="19.5" thickBot="1">
      <c r="A5" s="144" t="s">
        <v>14</v>
      </c>
      <c r="B5" s="141"/>
      <c r="C5" s="142"/>
      <c r="D5" s="142"/>
      <c r="E5" s="142"/>
      <c r="F5" s="67"/>
      <c r="G5" s="67"/>
      <c r="H5" s="145"/>
      <c r="I5" s="146" t="s">
        <v>7</v>
      </c>
      <c r="J5" s="147"/>
      <c r="K5" s="148"/>
      <c r="L5" s="149"/>
    </row>
    <row r="6" spans="1:12" s="1" customFormat="1" ht="179.25" customHeight="1" thickBot="1">
      <c r="A6" s="539" t="s">
        <v>128</v>
      </c>
      <c r="B6" s="540"/>
      <c r="C6" s="540"/>
      <c r="D6" s="540"/>
      <c r="E6" s="540"/>
      <c r="F6" s="540"/>
      <c r="G6" s="541"/>
      <c r="H6" s="542" t="s">
        <v>191</v>
      </c>
      <c r="I6" s="543"/>
      <c r="J6" s="543"/>
      <c r="K6" s="543"/>
      <c r="L6" s="544"/>
    </row>
    <row r="7" spans="1:12" s="159" customFormat="1" ht="258" customHeight="1" thickBot="1">
      <c r="A7" s="539" t="s">
        <v>129</v>
      </c>
      <c r="B7" s="540"/>
      <c r="C7" s="540"/>
      <c r="D7" s="540"/>
      <c r="E7" s="540"/>
      <c r="F7" s="540"/>
      <c r="G7" s="541"/>
      <c r="H7" s="542" t="s">
        <v>121</v>
      </c>
      <c r="I7" s="543"/>
      <c r="J7" s="543"/>
      <c r="K7" s="543"/>
      <c r="L7" s="544"/>
    </row>
    <row r="8" spans="1:12" s="1" customFormat="1" ht="173.25" customHeight="1" thickBot="1">
      <c r="A8" s="545" t="s">
        <v>88</v>
      </c>
      <c r="B8" s="546"/>
      <c r="C8" s="546"/>
      <c r="D8" s="546"/>
      <c r="E8" s="546"/>
      <c r="F8" s="546"/>
      <c r="G8" s="547"/>
      <c r="H8" s="548" t="s">
        <v>130</v>
      </c>
      <c r="I8" s="549"/>
      <c r="J8" s="549"/>
      <c r="K8" s="549"/>
      <c r="L8" s="550"/>
    </row>
  </sheetData>
  <mergeCells count="6">
    <mergeCell ref="A6:G6"/>
    <mergeCell ref="H6:L6"/>
    <mergeCell ref="A8:G8"/>
    <mergeCell ref="H8:L8"/>
    <mergeCell ref="A7:G7"/>
    <mergeCell ref="H7:L7"/>
  </mergeCells>
  <phoneticPr fontId="35" type="noConversion"/>
  <printOptions horizontalCentered="1"/>
  <pageMargins left="0.39370078740157483" right="0.39370078740157483" top="0.39370078740157483" bottom="0.35433070866141736" header="0.39370078740157483" footer="0.39370078740157483"/>
  <pageSetup paperSize="9" scale="7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F33"/>
  <sheetViews>
    <sheetView showGridLines="0" view="pageBreakPreview" topLeftCell="E1" zoomScale="70" zoomScaleNormal="85" zoomScaleSheetLayoutView="70" workbookViewId="0">
      <selection activeCell="F11" sqref="F11"/>
    </sheetView>
  </sheetViews>
  <sheetFormatPr defaultColWidth="12" defaultRowHeight="11.25"/>
  <cols>
    <col min="1" max="1" width="5" style="78" customWidth="1"/>
    <col min="2" max="2" width="17.83203125" style="78" customWidth="1"/>
    <col min="3" max="3" width="34.6640625" style="78" customWidth="1"/>
    <col min="4" max="4" width="12" style="78"/>
    <col min="5" max="5" width="19.33203125" style="78" customWidth="1"/>
    <col min="6" max="6" width="72.33203125" style="78" bestFit="1" customWidth="1"/>
    <col min="7" max="7" width="15.83203125" style="78" bestFit="1" customWidth="1"/>
    <col min="8" max="8" width="17.5" style="78" bestFit="1" customWidth="1"/>
    <col min="9" max="9" width="14.1640625" style="78" bestFit="1" customWidth="1"/>
    <col min="10" max="10" width="17.5" style="78" bestFit="1" customWidth="1"/>
    <col min="11" max="11" width="14.1640625" style="78" bestFit="1" customWidth="1"/>
    <col min="12" max="12" width="17.5" style="78" bestFit="1" customWidth="1"/>
    <col min="13" max="13" width="14.1640625" style="78" bestFit="1" customWidth="1"/>
    <col min="14" max="14" width="18" style="125" customWidth="1"/>
    <col min="15" max="15" width="18.33203125" style="78" customWidth="1"/>
    <col min="16" max="16" width="8.1640625" style="78" customWidth="1"/>
    <col min="17" max="17" width="12.6640625" style="78" customWidth="1"/>
    <col min="18" max="16384" width="12" style="78"/>
  </cols>
  <sheetData>
    <row r="1" spans="1:32" s="83" customFormat="1" ht="49.5" customHeight="1" thickBot="1">
      <c r="A1" s="81"/>
      <c r="B1" s="82"/>
      <c r="C1" s="82"/>
      <c r="D1" s="480" t="s">
        <v>29</v>
      </c>
      <c r="E1" s="480"/>
      <c r="F1" s="480"/>
      <c r="G1" s="480"/>
      <c r="H1" s="480"/>
      <c r="I1" s="480"/>
      <c r="J1" s="480"/>
      <c r="K1" s="480"/>
      <c r="L1" s="471" t="str">
        <f>'TECHNICAL SHEET GARMENT'!J1</f>
        <v>FW18/19</v>
      </c>
      <c r="M1" s="471"/>
      <c r="N1" s="471"/>
      <c r="O1" s="471"/>
      <c r="P1" s="472"/>
    </row>
    <row r="2" spans="1:32" s="3" customFormat="1" ht="18.75">
      <c r="A2" s="75"/>
      <c r="B2" s="72" t="str">
        <f>'TECHNICAL SHEET GARMENT'!A2</f>
        <v>LFV 11445</v>
      </c>
      <c r="C2" s="70"/>
      <c r="D2" s="551" t="str">
        <f>'TECHNICAL SHEET GARMENT'!C2</f>
        <v>JASPER SOFTSHELL</v>
      </c>
      <c r="E2" s="551"/>
      <c r="F2" s="551"/>
      <c r="G2" s="551"/>
      <c r="H2" s="551"/>
      <c r="I2" s="551"/>
      <c r="J2" s="551"/>
      <c r="K2" s="551"/>
      <c r="L2" s="70"/>
      <c r="M2" s="70"/>
      <c r="N2" s="70" t="s">
        <v>3</v>
      </c>
      <c r="O2" s="70" t="str">
        <f>'TECHNICAL SHEET GARMENT'!K2</f>
        <v>V1BULK</v>
      </c>
      <c r="P2" s="275"/>
    </row>
    <row r="3" spans="1:32" s="2" customFormat="1" ht="15.75">
      <c r="A3" s="58"/>
      <c r="B3" s="134" t="s">
        <v>1</v>
      </c>
      <c r="C3" s="51"/>
      <c r="D3" s="52" t="str">
        <f>'TECHNICAL SHEET GARMENT'!C3</f>
        <v xml:space="preserve">DT-1598 / DRYTEX </v>
      </c>
      <c r="E3" s="51"/>
      <c r="F3" s="51"/>
      <c r="G3" s="51"/>
      <c r="H3" s="51"/>
      <c r="I3" s="51"/>
      <c r="J3" s="51"/>
      <c r="K3" s="51"/>
      <c r="L3" s="51"/>
      <c r="M3" s="51"/>
      <c r="N3" s="51" t="s">
        <v>15</v>
      </c>
      <c r="O3" s="86" t="str">
        <f>'TECHNICAL SHEET GARMENT'!L3</f>
        <v>Marjorie</v>
      </c>
      <c r="P3" s="53"/>
    </row>
    <row r="4" spans="1:32" s="2" customFormat="1" ht="16.5" thickBot="1">
      <c r="A4" s="60"/>
      <c r="B4" s="273" t="s">
        <v>100</v>
      </c>
      <c r="C4" s="54">
        <f ca="1">'TECHNICAL SHEET GARMENT'!B4</f>
        <v>43833</v>
      </c>
      <c r="D4" s="55"/>
      <c r="E4" s="55"/>
      <c r="F4" s="55"/>
      <c r="G4" s="55"/>
      <c r="H4" s="55"/>
      <c r="I4" s="55"/>
      <c r="J4" s="55"/>
      <c r="K4" s="55"/>
      <c r="L4" s="274"/>
      <c r="M4" s="274"/>
      <c r="N4" s="274" t="s">
        <v>71</v>
      </c>
      <c r="O4" s="92" t="str">
        <f>'TECHNICAL SHEET GARMENT'!L4</f>
        <v>PRIMA CHANNEL</v>
      </c>
      <c r="P4" s="56"/>
    </row>
    <row r="5" spans="1:32" s="2" customFormat="1" ht="15.75">
      <c r="A5" s="329"/>
      <c r="B5" s="330"/>
      <c r="C5" s="331"/>
      <c r="D5" s="332"/>
      <c r="E5" s="332"/>
      <c r="F5" s="332"/>
      <c r="G5" s="332"/>
      <c r="H5" s="332"/>
      <c r="I5" s="332"/>
      <c r="J5" s="332"/>
      <c r="K5" s="332"/>
      <c r="L5" s="333"/>
      <c r="M5" s="334"/>
      <c r="N5" s="334"/>
      <c r="O5" s="335"/>
      <c r="P5" s="336"/>
    </row>
    <row r="6" spans="1:32" s="83" customFormat="1" ht="16.5" thickBot="1">
      <c r="A6" s="95"/>
      <c r="B6" s="14" t="s">
        <v>18</v>
      </c>
      <c r="C6" s="328"/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328"/>
      <c r="O6" s="328"/>
      <c r="P6" s="96"/>
    </row>
    <row r="7" spans="1:32" ht="19.5" thickBot="1">
      <c r="A7" s="126"/>
      <c r="B7" s="552" t="s">
        <v>14</v>
      </c>
      <c r="C7" s="553"/>
      <c r="D7" s="553"/>
      <c r="E7" s="553"/>
      <c r="F7" s="553"/>
      <c r="G7" s="554"/>
      <c r="H7" s="555"/>
      <c r="I7" s="556"/>
      <c r="J7" s="556"/>
      <c r="K7" s="556"/>
      <c r="L7" s="556"/>
      <c r="M7" s="556"/>
      <c r="N7" s="556"/>
      <c r="O7" s="557"/>
      <c r="P7" s="127"/>
      <c r="Q7" s="79"/>
    </row>
    <row r="8" spans="1:32" ht="28.5">
      <c r="A8" s="126"/>
      <c r="B8" s="257" t="s">
        <v>25</v>
      </c>
      <c r="C8" s="258"/>
      <c r="D8" s="258"/>
      <c r="E8" s="258"/>
      <c r="F8" s="258"/>
      <c r="G8" s="259" t="s">
        <v>19</v>
      </c>
      <c r="H8" s="445" t="s">
        <v>109</v>
      </c>
      <c r="I8" s="445" t="s">
        <v>9</v>
      </c>
      <c r="J8" s="445" t="s">
        <v>10</v>
      </c>
      <c r="K8" s="446" t="s">
        <v>11</v>
      </c>
      <c r="L8" s="447" t="s">
        <v>12</v>
      </c>
      <c r="M8" s="448" t="s">
        <v>13</v>
      </c>
      <c r="N8" s="449" t="s">
        <v>24</v>
      </c>
      <c r="O8" s="450" t="s">
        <v>42</v>
      </c>
      <c r="P8" s="127"/>
      <c r="Q8" s="79"/>
    </row>
    <row r="9" spans="1:32" s="5" customFormat="1" ht="28.5">
      <c r="A9" s="4"/>
      <c r="B9" s="176" t="s">
        <v>30</v>
      </c>
      <c r="C9" s="177" t="s">
        <v>110</v>
      </c>
      <c r="D9" s="178"/>
      <c r="E9" s="179"/>
      <c r="F9" s="424" t="s">
        <v>211</v>
      </c>
      <c r="G9" s="133" t="s">
        <v>22</v>
      </c>
      <c r="H9" s="451">
        <f>K9-5.4</f>
        <v>36.6</v>
      </c>
      <c r="I9" s="451">
        <f>K9-3.6</f>
        <v>38.4</v>
      </c>
      <c r="J9" s="452">
        <f>K9-1.8</f>
        <v>40.200000000000003</v>
      </c>
      <c r="K9" s="436">
        <v>42</v>
      </c>
      <c r="L9" s="452">
        <f>K9+1.8</f>
        <v>43.8</v>
      </c>
      <c r="M9" s="452">
        <f>K9+3.6</f>
        <v>45.6</v>
      </c>
      <c r="N9" s="452">
        <f>K9+5.4</f>
        <v>47.4</v>
      </c>
      <c r="O9" s="453">
        <f>K9+7.2</f>
        <v>49.2</v>
      </c>
      <c r="P9" s="6"/>
    </row>
    <row r="10" spans="1:32" customFormat="1" ht="28.5">
      <c r="A10" s="101"/>
      <c r="B10" s="119" t="s">
        <v>31</v>
      </c>
      <c r="C10" s="156" t="s">
        <v>20</v>
      </c>
      <c r="D10" s="169"/>
      <c r="E10" s="108"/>
      <c r="F10" s="425" t="s">
        <v>212</v>
      </c>
      <c r="G10" s="132" t="s">
        <v>21</v>
      </c>
      <c r="H10" s="454">
        <f>K10-9</f>
        <v>48</v>
      </c>
      <c r="I10" s="454">
        <f>SUM(K10-6)</f>
        <v>51</v>
      </c>
      <c r="J10" s="455">
        <f>SUM(K10-3)</f>
        <v>54</v>
      </c>
      <c r="K10" s="436">
        <v>57</v>
      </c>
      <c r="L10" s="455">
        <f>SUM(K10+3)</f>
        <v>60</v>
      </c>
      <c r="M10" s="452">
        <f>SUM(K10+6)</f>
        <v>63</v>
      </c>
      <c r="N10" s="452">
        <f>K10+9</f>
        <v>66</v>
      </c>
      <c r="O10" s="453">
        <f>K10+12</f>
        <v>69</v>
      </c>
      <c r="P10" s="102"/>
      <c r="Q10" s="10"/>
      <c r="R10" s="10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</row>
    <row r="11" spans="1:32" s="1" customFormat="1" ht="28.5">
      <c r="A11" s="4"/>
      <c r="B11" s="119" t="s">
        <v>32</v>
      </c>
      <c r="C11" s="156" t="s">
        <v>111</v>
      </c>
      <c r="D11" s="169"/>
      <c r="E11" s="108"/>
      <c r="F11" s="425" t="s">
        <v>213</v>
      </c>
      <c r="G11" s="132" t="s">
        <v>21</v>
      </c>
      <c r="H11" s="454">
        <f>K11-9</f>
        <v>46</v>
      </c>
      <c r="I11" s="454">
        <f>SUM(K11-6)</f>
        <v>49</v>
      </c>
      <c r="J11" s="455">
        <f>SUM(K11-3)</f>
        <v>52</v>
      </c>
      <c r="K11" s="436">
        <v>55</v>
      </c>
      <c r="L11" s="455">
        <f>SUM(K11+3)</f>
        <v>58</v>
      </c>
      <c r="M11" s="452">
        <f>SUM(K11+6)</f>
        <v>61</v>
      </c>
      <c r="N11" s="452">
        <f>K11+9</f>
        <v>64</v>
      </c>
      <c r="O11" s="453">
        <f>K11+12</f>
        <v>67</v>
      </c>
      <c r="P11" s="6"/>
      <c r="Q11" s="5"/>
      <c r="R11" s="5"/>
    </row>
    <row r="12" spans="1:32" s="1" customFormat="1" ht="28.5">
      <c r="A12" s="4"/>
      <c r="B12" s="119" t="s">
        <v>118</v>
      </c>
      <c r="C12" s="156" t="s">
        <v>119</v>
      </c>
      <c r="D12" s="169"/>
      <c r="E12" s="108"/>
      <c r="F12" s="425" t="s">
        <v>214</v>
      </c>
      <c r="G12" s="132" t="s">
        <v>21</v>
      </c>
      <c r="H12" s="454">
        <f>K12-9</f>
        <v>46</v>
      </c>
      <c r="I12" s="454">
        <f>SUM(K12-6)</f>
        <v>49</v>
      </c>
      <c r="J12" s="455">
        <f>SUM(K12-3)</f>
        <v>52</v>
      </c>
      <c r="K12" s="436">
        <v>55</v>
      </c>
      <c r="L12" s="455">
        <f>SUM(K12+3)</f>
        <v>58</v>
      </c>
      <c r="M12" s="452">
        <f>SUM(K12+6)</f>
        <v>61</v>
      </c>
      <c r="N12" s="452">
        <f>K12+9</f>
        <v>64</v>
      </c>
      <c r="O12" s="453">
        <f>K12+12</f>
        <v>67</v>
      </c>
      <c r="P12" s="6"/>
      <c r="Q12" s="5"/>
      <c r="R12" s="5"/>
    </row>
    <row r="13" spans="1:32" s="1" customFormat="1" ht="28.5">
      <c r="A13" s="4"/>
      <c r="B13" s="121" t="s">
        <v>55</v>
      </c>
      <c r="C13" s="156" t="s">
        <v>59</v>
      </c>
      <c r="D13" s="260"/>
      <c r="E13" s="261"/>
      <c r="F13" s="426" t="s">
        <v>215</v>
      </c>
      <c r="G13" s="133" t="s">
        <v>21</v>
      </c>
      <c r="H13" s="451">
        <f>K13-4</f>
        <v>67</v>
      </c>
      <c r="I13" s="451">
        <f>SUM(K13-2)</f>
        <v>69</v>
      </c>
      <c r="J13" s="452">
        <f>SUM(K13)</f>
        <v>71</v>
      </c>
      <c r="K13" s="436">
        <v>71</v>
      </c>
      <c r="L13" s="452">
        <f>SUM(K13)</f>
        <v>71</v>
      </c>
      <c r="M13" s="452">
        <f>SUM(K13+2)</f>
        <v>73</v>
      </c>
      <c r="N13" s="452">
        <f>K13+4</f>
        <v>75</v>
      </c>
      <c r="O13" s="453">
        <f>K13+6</f>
        <v>77</v>
      </c>
      <c r="P13" s="6"/>
      <c r="Q13" s="5"/>
      <c r="R13" s="5"/>
    </row>
    <row r="14" spans="1:32" s="159" customFormat="1" ht="28.5">
      <c r="A14" s="4"/>
      <c r="B14" s="262" t="s">
        <v>124</v>
      </c>
      <c r="C14" s="327" t="s">
        <v>137</v>
      </c>
      <c r="D14" s="261"/>
      <c r="E14" s="261"/>
      <c r="F14" s="426" t="s">
        <v>216</v>
      </c>
      <c r="G14" s="133" t="s">
        <v>60</v>
      </c>
      <c r="H14" s="451">
        <f>K14-2.25</f>
        <v>11.75</v>
      </c>
      <c r="I14" s="451">
        <f>SUM(K14-1.5)</f>
        <v>12.5</v>
      </c>
      <c r="J14" s="452">
        <f>SUM(K14-0.75)</f>
        <v>13.25</v>
      </c>
      <c r="K14" s="436">
        <v>14</v>
      </c>
      <c r="L14" s="452">
        <f>SUM(K14+0.75)</f>
        <v>14.75</v>
      </c>
      <c r="M14" s="452">
        <f>SUM(K14+1.5)</f>
        <v>15.5</v>
      </c>
      <c r="N14" s="452">
        <f>K14+2.25</f>
        <v>16.25</v>
      </c>
      <c r="O14" s="453">
        <f>K14+3</f>
        <v>17</v>
      </c>
      <c r="P14" s="6"/>
      <c r="Q14" s="158"/>
      <c r="R14" s="158"/>
    </row>
    <row r="15" spans="1:32" s="83" customFormat="1" ht="28.5">
      <c r="A15" s="95"/>
      <c r="B15" s="311" t="s">
        <v>57</v>
      </c>
      <c r="C15" s="312" t="s">
        <v>112</v>
      </c>
      <c r="D15" s="313"/>
      <c r="E15" s="313"/>
      <c r="F15" s="427" t="s">
        <v>217</v>
      </c>
      <c r="G15" s="314" t="s">
        <v>60</v>
      </c>
      <c r="H15" s="451">
        <f>K15-2.25</f>
        <v>22.25</v>
      </c>
      <c r="I15" s="456">
        <f>SUM(K15-1.5)</f>
        <v>23</v>
      </c>
      <c r="J15" s="457">
        <f>SUM(K15-0.75)</f>
        <v>23.75</v>
      </c>
      <c r="K15" s="436">
        <v>24.5</v>
      </c>
      <c r="L15" s="457">
        <f>SUM(K15+0.75)</f>
        <v>25.25</v>
      </c>
      <c r="M15" s="457">
        <f>SUM(K15+1.5)</f>
        <v>26</v>
      </c>
      <c r="N15" s="457">
        <f>K15+2.25</f>
        <v>26.75</v>
      </c>
      <c r="O15" s="453">
        <f>K15+3</f>
        <v>27.5</v>
      </c>
      <c r="P15" s="96"/>
      <c r="Q15" s="80"/>
      <c r="R15" s="80"/>
    </row>
    <row r="16" spans="1:32" s="83" customFormat="1" ht="28.5">
      <c r="A16" s="95"/>
      <c r="B16" s="119" t="s">
        <v>33</v>
      </c>
      <c r="C16" s="156" t="s">
        <v>89</v>
      </c>
      <c r="D16" s="169"/>
      <c r="E16" s="108"/>
      <c r="F16" s="425" t="s">
        <v>218</v>
      </c>
      <c r="G16" s="132" t="s">
        <v>22</v>
      </c>
      <c r="H16" s="454">
        <f>K16-3</f>
        <v>19.5</v>
      </c>
      <c r="I16" s="454">
        <f>SUM(K16-2)</f>
        <v>20.5</v>
      </c>
      <c r="J16" s="455">
        <f>SUM(K16-1)</f>
        <v>21.5</v>
      </c>
      <c r="K16" s="436">
        <v>22.5</v>
      </c>
      <c r="L16" s="455">
        <f>SUM(K16+1)</f>
        <v>23.5</v>
      </c>
      <c r="M16" s="455">
        <f>SUM(K16+2)</f>
        <v>24.5</v>
      </c>
      <c r="N16" s="455">
        <f>SUM(K16+3)</f>
        <v>25.5</v>
      </c>
      <c r="O16" s="458">
        <f>K16+4</f>
        <v>26.5</v>
      </c>
      <c r="P16" s="96"/>
      <c r="Q16" s="80"/>
      <c r="R16" s="80"/>
    </row>
    <row r="17" spans="1:18" s="83" customFormat="1" ht="28.5">
      <c r="A17" s="95"/>
      <c r="B17" s="119" t="s">
        <v>34</v>
      </c>
      <c r="C17" s="156" t="s">
        <v>90</v>
      </c>
      <c r="D17" s="169"/>
      <c r="E17" s="108"/>
      <c r="F17" s="425" t="s">
        <v>219</v>
      </c>
      <c r="G17" s="132" t="s">
        <v>22</v>
      </c>
      <c r="H17" s="454">
        <f>K17-2.25</f>
        <v>15.75</v>
      </c>
      <c r="I17" s="454">
        <f>SUM(K17-1.5)</f>
        <v>16.5</v>
      </c>
      <c r="J17" s="455">
        <f>SUM(K17-0.75)</f>
        <v>17.25</v>
      </c>
      <c r="K17" s="436">
        <v>18</v>
      </c>
      <c r="L17" s="455">
        <f>SUM(K17+0.75)</f>
        <v>18.75</v>
      </c>
      <c r="M17" s="455">
        <f>SUM(K17+1.5)</f>
        <v>19.5</v>
      </c>
      <c r="N17" s="455">
        <f>SUM(K17+2.25)</f>
        <v>20.25</v>
      </c>
      <c r="O17" s="458">
        <f>K17+3</f>
        <v>21</v>
      </c>
      <c r="P17" s="96"/>
      <c r="Q17" s="80"/>
      <c r="R17" s="80"/>
    </row>
    <row r="18" spans="1:18" s="83" customFormat="1" ht="28.5">
      <c r="A18" s="95"/>
      <c r="B18" s="119" t="s">
        <v>138</v>
      </c>
      <c r="C18" s="156" t="s">
        <v>139</v>
      </c>
      <c r="D18" s="169"/>
      <c r="E18" s="108"/>
      <c r="F18" s="425" t="s">
        <v>220</v>
      </c>
      <c r="G18" s="132" t="s">
        <v>22</v>
      </c>
      <c r="H18" s="454">
        <f>K18-1.8</f>
        <v>12.2</v>
      </c>
      <c r="I18" s="454">
        <f>SUM(K18-1.2)</f>
        <v>12.8</v>
      </c>
      <c r="J18" s="455">
        <f>SUM(K18-0.6)</f>
        <v>13.4</v>
      </c>
      <c r="K18" s="436">
        <v>14</v>
      </c>
      <c r="L18" s="455">
        <f>SUM(K18+0.6)</f>
        <v>14.6</v>
      </c>
      <c r="M18" s="455">
        <f>SUM(K18+1.2)</f>
        <v>15.2</v>
      </c>
      <c r="N18" s="455">
        <f>SUM(K18+1.8)</f>
        <v>15.8</v>
      </c>
      <c r="O18" s="458">
        <f>K18+2.4</f>
        <v>16.399999999999999</v>
      </c>
      <c r="P18" s="96"/>
      <c r="Q18" s="80"/>
      <c r="R18" s="80"/>
    </row>
    <row r="19" spans="1:18" s="5" customFormat="1" ht="28.5">
      <c r="A19" s="4"/>
      <c r="B19" s="262" t="s">
        <v>35</v>
      </c>
      <c r="C19" s="265" t="s">
        <v>61</v>
      </c>
      <c r="D19" s="266"/>
      <c r="E19" s="267"/>
      <c r="F19" s="428" t="s">
        <v>221</v>
      </c>
      <c r="G19" s="133" t="s">
        <v>21</v>
      </c>
      <c r="H19" s="451">
        <f>K19-2.4</f>
        <v>63.6</v>
      </c>
      <c r="I19" s="451">
        <f>SUM(K19-1.6)</f>
        <v>64.400000000000006</v>
      </c>
      <c r="J19" s="452">
        <f>SUM(K19-0.8)</f>
        <v>65.2</v>
      </c>
      <c r="K19" s="436">
        <v>66</v>
      </c>
      <c r="L19" s="452">
        <f>SUM(K19+0.8)</f>
        <v>66.8</v>
      </c>
      <c r="M19" s="452">
        <f>SUM(K19+1.6)</f>
        <v>67.599999999999994</v>
      </c>
      <c r="N19" s="452">
        <f>SUM(K19+2.4)</f>
        <v>68.400000000000006</v>
      </c>
      <c r="O19" s="453">
        <f>K19+3.2</f>
        <v>69.2</v>
      </c>
      <c r="P19" s="6"/>
    </row>
    <row r="20" spans="1:18" s="5" customFormat="1" ht="28.5">
      <c r="A20" s="4"/>
      <c r="B20" s="181" t="s">
        <v>26</v>
      </c>
      <c r="C20" s="182"/>
      <c r="D20" s="182"/>
      <c r="E20" s="182"/>
      <c r="F20" s="422"/>
      <c r="G20" s="131"/>
      <c r="H20" s="459"/>
      <c r="I20" s="459"/>
      <c r="J20" s="459"/>
      <c r="K20" s="439"/>
      <c r="L20" s="459"/>
      <c r="M20" s="460"/>
      <c r="N20" s="461"/>
      <c r="O20" s="462"/>
      <c r="P20" s="6"/>
    </row>
    <row r="21" spans="1:18" s="5" customFormat="1" ht="28.5">
      <c r="A21" s="4"/>
      <c r="B21" s="176" t="s">
        <v>36</v>
      </c>
      <c r="C21" s="183" t="s">
        <v>113</v>
      </c>
      <c r="D21" s="178"/>
      <c r="E21" s="179"/>
      <c r="F21" s="424" t="s">
        <v>222</v>
      </c>
      <c r="G21" s="133" t="s">
        <v>22</v>
      </c>
      <c r="H21" s="451">
        <f>K21-5.4</f>
        <v>39.1</v>
      </c>
      <c r="I21" s="451">
        <f>K21-3.6</f>
        <v>40.9</v>
      </c>
      <c r="J21" s="452">
        <f>K21-1.8</f>
        <v>42.7</v>
      </c>
      <c r="K21" s="436">
        <v>44.5</v>
      </c>
      <c r="L21" s="452">
        <f>K21+1.8</f>
        <v>46.3</v>
      </c>
      <c r="M21" s="452">
        <f>K21+3.6</f>
        <v>48.1</v>
      </c>
      <c r="N21" s="452">
        <f>K21+5.4</f>
        <v>49.9</v>
      </c>
      <c r="O21" s="453">
        <f>K21+7.2</f>
        <v>51.7</v>
      </c>
      <c r="P21" s="6"/>
    </row>
    <row r="22" spans="1:18" s="158" customFormat="1" ht="28.5">
      <c r="A22" s="4"/>
      <c r="B22" s="315" t="s">
        <v>10</v>
      </c>
      <c r="C22" s="316" t="s">
        <v>23</v>
      </c>
      <c r="D22" s="266"/>
      <c r="E22" s="267"/>
      <c r="F22" s="428" t="s">
        <v>223</v>
      </c>
      <c r="G22" s="133" t="s">
        <v>21</v>
      </c>
      <c r="H22" s="451">
        <f>K22-4</f>
        <v>67</v>
      </c>
      <c r="I22" s="451">
        <f>SUM(K22-2)</f>
        <v>69</v>
      </c>
      <c r="J22" s="452">
        <f>SUM(K22)</f>
        <v>71</v>
      </c>
      <c r="K22" s="436">
        <v>71</v>
      </c>
      <c r="L22" s="452">
        <f>SUM(K22)</f>
        <v>71</v>
      </c>
      <c r="M22" s="452">
        <f>SUM(K22+2)</f>
        <v>73</v>
      </c>
      <c r="N22" s="452">
        <f>K22+4</f>
        <v>75</v>
      </c>
      <c r="O22" s="453">
        <f>K22+6</f>
        <v>77</v>
      </c>
      <c r="P22" s="6"/>
    </row>
    <row r="23" spans="1:18" s="158" customFormat="1" ht="30">
      <c r="A23" s="4"/>
      <c r="B23" s="121" t="s">
        <v>140</v>
      </c>
      <c r="C23" s="316" t="s">
        <v>141</v>
      </c>
      <c r="D23" s="421"/>
      <c r="E23" s="421"/>
      <c r="F23" s="429" t="s">
        <v>224</v>
      </c>
      <c r="G23" s="133" t="s">
        <v>22</v>
      </c>
      <c r="H23" s="451">
        <f>K23-2</f>
        <v>13</v>
      </c>
      <c r="I23" s="451">
        <f>SUM(K23-1)</f>
        <v>14</v>
      </c>
      <c r="J23" s="452">
        <f>SUM(K23)</f>
        <v>15</v>
      </c>
      <c r="K23" s="436">
        <v>15</v>
      </c>
      <c r="L23" s="452">
        <f>SUM(K23)</f>
        <v>15</v>
      </c>
      <c r="M23" s="452">
        <f>SUM(K23+1)</f>
        <v>16</v>
      </c>
      <c r="N23" s="452">
        <f>SUM(K23+2)</f>
        <v>17</v>
      </c>
      <c r="O23" s="453">
        <f>K23+3</f>
        <v>18</v>
      </c>
      <c r="P23" s="6"/>
    </row>
    <row r="24" spans="1:18" s="5" customFormat="1" ht="28.5">
      <c r="A24" s="4"/>
      <c r="B24" s="181" t="s">
        <v>27</v>
      </c>
      <c r="C24" s="182"/>
      <c r="D24" s="182"/>
      <c r="E24" s="182"/>
      <c r="F24" s="422"/>
      <c r="G24" s="131"/>
      <c r="H24" s="459"/>
      <c r="I24" s="459"/>
      <c r="J24" s="459"/>
      <c r="K24" s="439"/>
      <c r="L24" s="459"/>
      <c r="M24" s="460"/>
      <c r="N24" s="461"/>
      <c r="O24" s="462"/>
      <c r="P24" s="6"/>
    </row>
    <row r="25" spans="1:18" s="5" customFormat="1" ht="28.5">
      <c r="A25" s="4"/>
      <c r="B25" s="107" t="s">
        <v>91</v>
      </c>
      <c r="C25" s="109" t="s">
        <v>92</v>
      </c>
      <c r="D25" s="184"/>
      <c r="E25" s="110"/>
      <c r="F25" s="430" t="s">
        <v>225</v>
      </c>
      <c r="G25" s="132" t="s">
        <v>21</v>
      </c>
      <c r="H25" s="454">
        <f>K25-1.8</f>
        <v>18.2</v>
      </c>
      <c r="I25" s="454">
        <f>SUM(K25-1.2)</f>
        <v>18.8</v>
      </c>
      <c r="J25" s="455">
        <f>SUM(K25-0.6)</f>
        <v>19.399999999999999</v>
      </c>
      <c r="K25" s="437">
        <v>20</v>
      </c>
      <c r="L25" s="455">
        <f>SUM(K25+0.6)</f>
        <v>20.6</v>
      </c>
      <c r="M25" s="452">
        <f>SUM(K25+1.2)</f>
        <v>21.2</v>
      </c>
      <c r="N25" s="452">
        <f>K25+1.8</f>
        <v>21.8</v>
      </c>
      <c r="O25" s="453">
        <f>K25+2.4</f>
        <v>22.4</v>
      </c>
      <c r="P25" s="6"/>
    </row>
    <row r="26" spans="1:18" s="5" customFormat="1" ht="28.5">
      <c r="A26" s="4"/>
      <c r="B26" s="107" t="s">
        <v>93</v>
      </c>
      <c r="C26" s="109" t="s">
        <v>94</v>
      </c>
      <c r="D26" s="184"/>
      <c r="E26" s="110"/>
      <c r="F26" s="430" t="s">
        <v>226</v>
      </c>
      <c r="G26" s="132" t="s">
        <v>21</v>
      </c>
      <c r="H26" s="454">
        <f>K26-0.9</f>
        <v>8.1</v>
      </c>
      <c r="I26" s="454">
        <f>SUM(K26-0.6)</f>
        <v>8.4</v>
      </c>
      <c r="J26" s="455">
        <f>SUM(K26-0.3)</f>
        <v>8.6999999999999993</v>
      </c>
      <c r="K26" s="437">
        <v>9</v>
      </c>
      <c r="L26" s="455">
        <f>SUM(K26+0.3)</f>
        <v>9.3000000000000007</v>
      </c>
      <c r="M26" s="452">
        <f>SUM(K26+0.6)</f>
        <v>9.6</v>
      </c>
      <c r="N26" s="452">
        <f>K26+0.9</f>
        <v>9.9</v>
      </c>
      <c r="O26" s="453">
        <f>K26+1.2</f>
        <v>10.199999999999999</v>
      </c>
      <c r="P26" s="6"/>
    </row>
    <row r="27" spans="1:18" s="5" customFormat="1" ht="28.5">
      <c r="A27" s="4"/>
      <c r="B27" s="107" t="s">
        <v>37</v>
      </c>
      <c r="C27" s="109" t="s">
        <v>58</v>
      </c>
      <c r="D27" s="184"/>
      <c r="E27" s="110"/>
      <c r="F27" s="430" t="s">
        <v>227</v>
      </c>
      <c r="G27" s="132" t="s">
        <v>21</v>
      </c>
      <c r="H27" s="454">
        <f>K27-4.5</f>
        <v>46.5</v>
      </c>
      <c r="I27" s="454">
        <f>SUM(K27-3)</f>
        <v>48</v>
      </c>
      <c r="J27" s="455">
        <f>SUM(K27-1.5)</f>
        <v>49.5</v>
      </c>
      <c r="K27" s="437">
        <v>51</v>
      </c>
      <c r="L27" s="455">
        <f>SUM(K27+1.5)</f>
        <v>52.5</v>
      </c>
      <c r="M27" s="455">
        <f>SUM(K27+3)</f>
        <v>54</v>
      </c>
      <c r="N27" s="455">
        <f>SUM(K27+4.5)</f>
        <v>55.5</v>
      </c>
      <c r="O27" s="458">
        <f>K27+6</f>
        <v>57</v>
      </c>
      <c r="P27" s="6"/>
    </row>
    <row r="28" spans="1:18" s="5" customFormat="1" ht="28.5">
      <c r="A28" s="4"/>
      <c r="B28" s="107" t="s">
        <v>38</v>
      </c>
      <c r="C28" s="157" t="s">
        <v>114</v>
      </c>
      <c r="D28" s="169"/>
      <c r="E28" s="108"/>
      <c r="F28" s="425" t="s">
        <v>228</v>
      </c>
      <c r="G28" s="132" t="s">
        <v>21</v>
      </c>
      <c r="H28" s="454">
        <f>K28-4.5</f>
        <v>43.5</v>
      </c>
      <c r="I28" s="454">
        <f>SUM(K28-3)</f>
        <v>45</v>
      </c>
      <c r="J28" s="455">
        <f>SUM(K28-1.5)</f>
        <v>46.5</v>
      </c>
      <c r="K28" s="437">
        <v>48</v>
      </c>
      <c r="L28" s="455">
        <f>SUM(K28+1.5)</f>
        <v>49.5</v>
      </c>
      <c r="M28" s="455">
        <f>SUM(K28+3)</f>
        <v>51</v>
      </c>
      <c r="N28" s="455">
        <f>SUM(K28+4.5)</f>
        <v>52.5</v>
      </c>
      <c r="O28" s="458">
        <f>K28+6</f>
        <v>54</v>
      </c>
      <c r="P28" s="6"/>
    </row>
    <row r="29" spans="1:18" ht="28.5">
      <c r="A29" s="4"/>
      <c r="B29" s="107" t="s">
        <v>39</v>
      </c>
      <c r="C29" s="157" t="s">
        <v>115</v>
      </c>
      <c r="D29" s="169"/>
      <c r="E29" s="108"/>
      <c r="F29" s="425" t="s">
        <v>229</v>
      </c>
      <c r="G29" s="132" t="s">
        <v>22</v>
      </c>
      <c r="H29" s="463">
        <f t="shared" ref="H29:J30" si="0">I29</f>
        <v>7</v>
      </c>
      <c r="I29" s="463">
        <f t="shared" si="0"/>
        <v>7</v>
      </c>
      <c r="J29" s="463">
        <f t="shared" si="0"/>
        <v>7</v>
      </c>
      <c r="K29" s="437">
        <v>7</v>
      </c>
      <c r="L29" s="463">
        <f t="shared" ref="L29:O30" si="1">K29</f>
        <v>7</v>
      </c>
      <c r="M29" s="463">
        <f t="shared" si="1"/>
        <v>7</v>
      </c>
      <c r="N29" s="463">
        <f t="shared" si="1"/>
        <v>7</v>
      </c>
      <c r="O29" s="464">
        <f t="shared" si="1"/>
        <v>7</v>
      </c>
      <c r="P29" s="6"/>
    </row>
    <row r="30" spans="1:18" ht="28.5">
      <c r="A30" s="126"/>
      <c r="B30" s="337" t="s">
        <v>85</v>
      </c>
      <c r="C30" s="157" t="s">
        <v>95</v>
      </c>
      <c r="D30" s="169"/>
      <c r="E30" s="108"/>
      <c r="F30" s="444" t="s">
        <v>230</v>
      </c>
      <c r="G30" s="132" t="s">
        <v>22</v>
      </c>
      <c r="H30" s="463">
        <f t="shared" si="0"/>
        <v>7</v>
      </c>
      <c r="I30" s="463">
        <f t="shared" si="0"/>
        <v>7</v>
      </c>
      <c r="J30" s="463">
        <f t="shared" si="0"/>
        <v>7</v>
      </c>
      <c r="K30" s="437">
        <v>7</v>
      </c>
      <c r="L30" s="463">
        <f t="shared" si="1"/>
        <v>7</v>
      </c>
      <c r="M30" s="463">
        <f t="shared" si="1"/>
        <v>7</v>
      </c>
      <c r="N30" s="463">
        <f t="shared" si="1"/>
        <v>7</v>
      </c>
      <c r="O30" s="464">
        <f t="shared" si="1"/>
        <v>7</v>
      </c>
      <c r="P30" s="127"/>
    </row>
    <row r="31" spans="1:18" ht="30">
      <c r="B31" s="317" t="s">
        <v>96</v>
      </c>
      <c r="C31" s="318"/>
      <c r="D31" s="318"/>
      <c r="E31" s="318"/>
      <c r="F31" s="423"/>
      <c r="G31" s="264"/>
      <c r="H31" s="465"/>
      <c r="I31" s="459"/>
      <c r="J31" s="459"/>
      <c r="K31" s="439"/>
      <c r="L31" s="459"/>
      <c r="M31" s="460"/>
      <c r="N31" s="466"/>
      <c r="O31" s="467"/>
    </row>
    <row r="32" spans="1:18" ht="28.5">
      <c r="B32" s="176" t="s">
        <v>86</v>
      </c>
      <c r="C32" s="183" t="s">
        <v>97</v>
      </c>
      <c r="D32" s="178"/>
      <c r="E32" s="179"/>
      <c r="F32" s="424" t="s">
        <v>231</v>
      </c>
      <c r="G32" s="133" t="s">
        <v>22</v>
      </c>
      <c r="H32" s="451">
        <f>K32-4</f>
        <v>66</v>
      </c>
      <c r="I32" s="451">
        <f>SUM(K32-2)</f>
        <v>68</v>
      </c>
      <c r="J32" s="452">
        <f>SUM(K32)</f>
        <v>70</v>
      </c>
      <c r="K32" s="436">
        <v>70</v>
      </c>
      <c r="L32" s="452">
        <f>SUM(K32)</f>
        <v>70</v>
      </c>
      <c r="M32" s="452">
        <f>SUM(K32+2)</f>
        <v>72</v>
      </c>
      <c r="N32" s="452">
        <f>K32+4</f>
        <v>74</v>
      </c>
      <c r="O32" s="453">
        <f>K32+6</f>
        <v>76</v>
      </c>
    </row>
    <row r="33" spans="2:15" ht="30">
      <c r="B33" s="107" t="s">
        <v>87</v>
      </c>
      <c r="C33" s="109" t="s">
        <v>116</v>
      </c>
      <c r="D33" s="184"/>
      <c r="E33" s="110"/>
      <c r="F33" s="430" t="s">
        <v>232</v>
      </c>
      <c r="G33" s="132" t="s">
        <v>22</v>
      </c>
      <c r="H33" s="468">
        <f>K33-1</f>
        <v>17</v>
      </c>
      <c r="I33" s="468">
        <f>SUM(K33-1)</f>
        <v>17</v>
      </c>
      <c r="J33" s="468">
        <f>K33</f>
        <v>18</v>
      </c>
      <c r="K33" s="436">
        <v>18</v>
      </c>
      <c r="L33" s="468">
        <f>K33</f>
        <v>18</v>
      </c>
      <c r="M33" s="469">
        <f>SUM(K33+1)</f>
        <v>19</v>
      </c>
      <c r="N33" s="468">
        <f>SUM(K33+1)</f>
        <v>19</v>
      </c>
      <c r="O33" s="470">
        <f>K33+2</f>
        <v>20</v>
      </c>
    </row>
  </sheetData>
  <sheetProtection formatRows="0" insertColumns="0" deleteColumns="0" deleteRows="0"/>
  <mergeCells count="5">
    <mergeCell ref="D1:K1"/>
    <mergeCell ref="L1:P1"/>
    <mergeCell ref="D2:K2"/>
    <mergeCell ref="B7:G7"/>
    <mergeCell ref="H7:O7"/>
  </mergeCells>
  <phoneticPr fontId="35" type="noConversion"/>
  <printOptions horizontalCentered="1"/>
  <pageMargins left="0.23622047244094491" right="0.23622047244094491" top="0.35433070866141736" bottom="0.35433070866141736" header="0.31496062992125984" footer="0.31496062992125984"/>
  <pageSetup paperSize="9" scale="5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50"/>
  <sheetViews>
    <sheetView showGridLines="0" view="pageBreakPreview" topLeftCell="A4" zoomScale="64" zoomScaleNormal="85" zoomScaleSheetLayoutView="64" workbookViewId="0">
      <selection activeCell="M3" sqref="M3"/>
    </sheetView>
  </sheetViews>
  <sheetFormatPr defaultColWidth="12" defaultRowHeight="11.25"/>
  <cols>
    <col min="1" max="1" width="10.5" customWidth="1"/>
    <col min="2" max="3" width="14.5" customWidth="1"/>
    <col min="4" max="5" width="15.6640625" customWidth="1"/>
    <col min="6" max="6" width="21.1640625" customWidth="1"/>
    <col min="7" max="7" width="14.6640625" customWidth="1"/>
    <col min="8" max="11" width="12.1640625" customWidth="1"/>
    <col min="12" max="12" width="14.6640625" customWidth="1"/>
    <col min="13" max="13" width="20" customWidth="1"/>
    <col min="14" max="16" width="12.6640625" customWidth="1"/>
  </cols>
  <sheetData>
    <row r="1" spans="1:13" s="1" customFormat="1" ht="42.75" customHeight="1" thickBot="1">
      <c r="A1" s="20"/>
      <c r="B1" s="17"/>
      <c r="C1" s="480" t="s">
        <v>28</v>
      </c>
      <c r="D1" s="480"/>
      <c r="E1" s="480"/>
      <c r="F1" s="480"/>
      <c r="G1" s="480"/>
      <c r="H1" s="480"/>
      <c r="I1" s="480"/>
      <c r="J1" s="480"/>
      <c r="K1" s="19" t="str">
        <f>'TECHNICAL SHEET GARMENT'!J1</f>
        <v>FW18/19</v>
      </c>
      <c r="L1" s="17"/>
      <c r="M1" s="18"/>
    </row>
    <row r="2" spans="1:13" s="3" customFormat="1" ht="18.75">
      <c r="A2" s="69" t="str">
        <f>'TECHNICAL SHEET GARMENT'!A2</f>
        <v>LFV 11445</v>
      </c>
      <c r="B2" s="70"/>
      <c r="C2" s="551" t="str">
        <f>'TECHNICAL SHEET GARMENT'!C2</f>
        <v>JASPER SOFTSHELL</v>
      </c>
      <c r="D2" s="551"/>
      <c r="E2" s="551"/>
      <c r="F2" s="551"/>
      <c r="G2" s="551"/>
      <c r="H2" s="551"/>
      <c r="I2" s="551"/>
      <c r="J2" s="551"/>
      <c r="K2" s="551"/>
      <c r="L2" s="97" t="s">
        <v>3</v>
      </c>
      <c r="M2" s="275" t="str">
        <f>'TECHNICAL SHEET GARMENT'!K2</f>
        <v>V1BULK</v>
      </c>
    </row>
    <row r="3" spans="1:13" s="2" customFormat="1" ht="15.75">
      <c r="A3" s="58" t="s">
        <v>1</v>
      </c>
      <c r="B3" s="59"/>
      <c r="C3" s="98" t="str">
        <f>'TECHNICAL SHEET GARMENT'!C3</f>
        <v xml:space="preserve">DT-1598 / DRYTEX </v>
      </c>
      <c r="D3" s="11"/>
      <c r="E3" s="51"/>
      <c r="F3" s="51"/>
      <c r="G3" s="51"/>
      <c r="H3" s="51"/>
      <c r="I3" s="51"/>
      <c r="J3" s="51"/>
      <c r="K3" s="51" t="str">
        <f>'TECHNICAL SHEET GARMENT'!J3</f>
        <v>DEVELOPPER</v>
      </c>
      <c r="L3" s="59"/>
      <c r="M3" s="152" t="str">
        <f>'TECHNICAL SHEET GARMENT'!L3</f>
        <v>Marjorie</v>
      </c>
    </row>
    <row r="4" spans="1:13" s="2" customFormat="1" ht="16.5" thickBot="1">
      <c r="A4" s="151" t="s">
        <v>2</v>
      </c>
      <c r="B4" s="558">
        <f ca="1">TODAY()</f>
        <v>43833</v>
      </c>
      <c r="C4" s="558"/>
      <c r="D4" s="55"/>
      <c r="E4" s="55"/>
      <c r="F4" s="55"/>
      <c r="G4" s="55"/>
      <c r="H4" s="55"/>
      <c r="I4" s="55"/>
      <c r="J4" s="55"/>
      <c r="K4" s="74" t="str">
        <f>'TECHNICAL SHEET GARMENT'!J4</f>
        <v xml:space="preserve">SUPPLIER : </v>
      </c>
      <c r="L4" s="61"/>
      <c r="M4" s="164" t="str">
        <f>'TECHNICAL SHEET GARMENT'!L4</f>
        <v>PRIMA CHANNEL</v>
      </c>
    </row>
    <row r="5" spans="1:13" s="5" customFormat="1" ht="15.75">
      <c r="A5" s="4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6"/>
    </row>
    <row r="6" spans="1:13" s="5" customFormat="1" ht="15.75">
      <c r="A6" s="4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6"/>
    </row>
    <row r="7" spans="1:13" s="5" customFormat="1" ht="15.75">
      <c r="A7" s="4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6"/>
    </row>
    <row r="8" spans="1:13" s="5" customFormat="1" ht="15.75">
      <c r="A8" s="4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6"/>
    </row>
    <row r="9" spans="1:13" s="5" customFormat="1">
      <c r="A9" s="4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6"/>
    </row>
    <row r="10" spans="1:13" s="5" customFormat="1">
      <c r="A10" s="4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6"/>
    </row>
    <row r="11" spans="1:13" s="5" customFormat="1" ht="15.75">
      <c r="A11" s="4"/>
      <c r="B11" s="9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6"/>
    </row>
    <row r="12" spans="1:13" s="5" customFormat="1" ht="15.75">
      <c r="A12" s="4"/>
      <c r="B12" s="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6"/>
    </row>
    <row r="13" spans="1:13" s="5" customFormat="1">
      <c r="A13" s="4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6"/>
    </row>
    <row r="14" spans="1:13" s="5" customFormat="1">
      <c r="A14" s="4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6"/>
    </row>
    <row r="15" spans="1:13" s="5" customFormat="1">
      <c r="A15" s="4"/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6"/>
    </row>
    <row r="16" spans="1:13" s="5" customFormat="1">
      <c r="A16" s="4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6"/>
    </row>
    <row r="17" spans="1:13" s="5" customFormat="1">
      <c r="A17" s="4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6"/>
    </row>
    <row r="18" spans="1:13" s="5" customFormat="1">
      <c r="A18" s="4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6"/>
    </row>
    <row r="19" spans="1:13" s="5" customFormat="1">
      <c r="A19" s="4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6"/>
    </row>
    <row r="20" spans="1:13" s="5" customFormat="1">
      <c r="A20" s="4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6"/>
    </row>
    <row r="21" spans="1:13" s="5" customFormat="1" ht="15.75">
      <c r="A21" s="4"/>
      <c r="B21" s="9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6"/>
    </row>
    <row r="22" spans="1:13" s="5" customFormat="1" ht="15.75">
      <c r="A22" s="4"/>
      <c r="B22" s="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6"/>
    </row>
    <row r="23" spans="1:13" s="5" customFormat="1">
      <c r="A23" s="4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6"/>
    </row>
    <row r="24" spans="1:13" s="5" customFormat="1">
      <c r="A24" s="4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6"/>
    </row>
    <row r="25" spans="1:13" s="5" customFormat="1">
      <c r="A25" s="4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6"/>
    </row>
    <row r="26" spans="1:13" s="5" customFormat="1">
      <c r="A26" s="4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6"/>
    </row>
    <row r="27" spans="1:13" s="5" customFormat="1">
      <c r="A27" s="4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6"/>
    </row>
    <row r="28" spans="1:13" s="5" customFormat="1">
      <c r="A28" s="4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6"/>
    </row>
    <row r="29" spans="1:13" s="5" customFormat="1">
      <c r="A29" s="4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6"/>
    </row>
    <row r="30" spans="1:13" s="5" customFormat="1">
      <c r="A30" s="4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6"/>
    </row>
    <row r="31" spans="1:13" s="5" customFormat="1">
      <c r="A31" s="4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6"/>
    </row>
    <row r="32" spans="1:13" s="5" customFormat="1">
      <c r="A32" s="4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6"/>
    </row>
    <row r="33" spans="1:13" s="10" customFormat="1">
      <c r="A33" s="101"/>
      <c r="M33" s="102"/>
    </row>
    <row r="34" spans="1:13" s="10" customFormat="1">
      <c r="A34" s="101"/>
      <c r="M34" s="102"/>
    </row>
    <row r="35" spans="1:13" s="10" customFormat="1">
      <c r="A35" s="101"/>
      <c r="M35" s="102"/>
    </row>
    <row r="36" spans="1:13" s="10" customFormat="1">
      <c r="A36" s="101"/>
      <c r="M36" s="102"/>
    </row>
    <row r="37" spans="1:13" s="10" customFormat="1">
      <c r="A37" s="101"/>
      <c r="M37" s="102"/>
    </row>
    <row r="38" spans="1:13" s="10" customFormat="1">
      <c r="A38" s="101"/>
      <c r="M38" s="102"/>
    </row>
    <row r="39" spans="1:13" s="10" customFormat="1">
      <c r="A39" s="101"/>
      <c r="M39" s="102"/>
    </row>
    <row r="40" spans="1:13" s="10" customFormat="1">
      <c r="A40" s="101"/>
      <c r="M40" s="102"/>
    </row>
    <row r="41" spans="1:13">
      <c r="A41" s="10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2"/>
    </row>
    <row r="42" spans="1:13">
      <c r="A42" s="10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2"/>
    </row>
    <row r="43" spans="1:13">
      <c r="A43" s="10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2"/>
    </row>
    <row r="44" spans="1:13">
      <c r="A44" s="10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2"/>
    </row>
    <row r="45" spans="1:13">
      <c r="A45" s="10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2"/>
    </row>
    <row r="46" spans="1:13">
      <c r="A46" s="10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2"/>
    </row>
    <row r="47" spans="1:13">
      <c r="A47" s="10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2"/>
    </row>
    <row r="48" spans="1:13">
      <c r="A48" s="10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2"/>
    </row>
    <row r="49" spans="1:13" ht="12" thickBot="1">
      <c r="A49" s="103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5"/>
    </row>
    <row r="50" spans="1:13" s="10" customFormat="1"/>
  </sheetData>
  <mergeCells count="3">
    <mergeCell ref="C2:K2"/>
    <mergeCell ref="B4:C4"/>
    <mergeCell ref="C1:J1"/>
  </mergeCells>
  <phoneticPr fontId="35" type="noConversion"/>
  <printOptions horizontalCentered="1"/>
  <pageMargins left="0.39370078740157483" right="0.39370078740157483" top="0.39370078740157483" bottom="0.35433070866141736" header="0.39370078740157483" footer="0.39370078740157483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8</vt:i4>
      </vt:variant>
    </vt:vector>
  </HeadingPairs>
  <TitlesOfParts>
    <vt:vector size="18" baseType="lpstr">
      <vt:lpstr>TECHNICAL SHEET GARMENT</vt:lpstr>
      <vt:lpstr>MEN JKT COUNTER SAMPLE</vt:lpstr>
      <vt:lpstr>DETAILS JKT</vt:lpstr>
      <vt:lpstr>INSIDE DETAILS</vt:lpstr>
      <vt:lpstr>COLOR SKETCH</vt:lpstr>
      <vt:lpstr>COLOR COMBINATION</vt:lpstr>
      <vt:lpstr>MARKING</vt:lpstr>
      <vt:lpstr>MEN JKT SIZE SPEC </vt:lpstr>
      <vt:lpstr>JACKET SKETCH MEASUREMENTS</vt:lpstr>
      <vt:lpstr>HANG TAGS</vt:lpstr>
      <vt:lpstr>'COLOR COMBINATION'!Print_Area</vt:lpstr>
      <vt:lpstr>'COLOR SKETCH'!Print_Area</vt:lpstr>
      <vt:lpstr>'DETAILS JKT'!Print_Area</vt:lpstr>
      <vt:lpstr>'HANG TAGS'!Print_Area</vt:lpstr>
      <vt:lpstr>'INSIDE DETAILS'!Print_Area</vt:lpstr>
      <vt:lpstr>'JACKET SKETCH MEASUREMENTS'!Print_Area</vt:lpstr>
      <vt:lpstr>'MEN JKT COUNTER SAMPLE'!Print_Area</vt:lpstr>
      <vt:lpstr>'MEN JKT SIZE SPEC '!Print_Area</vt:lpstr>
    </vt:vector>
  </TitlesOfParts>
  <Company>lafuma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AVALDEZ</dc:creator>
  <cp:lastModifiedBy>Steve Hsu</cp:lastModifiedBy>
  <cp:lastPrinted>2017-12-28T06:00:49Z</cp:lastPrinted>
  <dcterms:created xsi:type="dcterms:W3CDTF">2011-09-29T10:06:07Z</dcterms:created>
  <dcterms:modified xsi:type="dcterms:W3CDTF">2020-01-03T12:23:28Z</dcterms:modified>
</cp:coreProperties>
</file>