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0" yWindow="-75" windowWidth="14445" windowHeight="8535" tabRatio="960" firstSheet="2" activeTab="3"/>
  </bookViews>
  <sheets>
    <sheet name="TECHNICAL SHEET GARMENT" sheetId="1" r:id="rId1"/>
    <sheet name="JKT COUNTER SAMPLE (OUTER" sheetId="10" r:id="rId2"/>
    <sheet name="JKT COUNTER SAMPLE (INNER" sheetId="42" r:id="rId3"/>
    <sheet name="COMMENTS" sheetId="41" r:id="rId4"/>
    <sheet name="DETAILS OUTER JKT 1" sheetId="29" r:id="rId5"/>
    <sheet name="DETAILS LINING JKT 1" sheetId="24" r:id="rId6"/>
    <sheet name="OTHER DETAILS JKT 1 " sheetId="36" r:id="rId7"/>
    <sheet name="DETAILS INNER JKT 2 " sheetId="35" r:id="rId8"/>
    <sheet name="DETAILS LINING JKT 2" sheetId="34" r:id="rId9"/>
    <sheet name="CONNECTION DETAILS" sheetId="40" r:id="rId10"/>
    <sheet name="COLOR SKETCH" sheetId="4" r:id="rId11"/>
    <sheet name="COLOR COMBINATION" sheetId="8" r:id="rId12"/>
    <sheet name="MARKING" sheetId="9" r:id="rId13"/>
    <sheet name="SIZE SPEC" sheetId="38" r:id="rId14"/>
    <sheet name="JACKET SKETCH MEASUREMENTS" sheetId="12" r:id="rId15"/>
    <sheet name="HANG TAGS" sheetId="37" r:id="rId16"/>
  </sheets>
  <definedNames>
    <definedName name="_xlnm.Print_Area" localSheetId="11">'COLOR COMBINATION'!$A$1:$P$58</definedName>
    <definedName name="_xlnm.Print_Area" localSheetId="10">'COLOR SKETCH'!$A$1:$L$39</definedName>
    <definedName name="_xlnm.Print_Area" localSheetId="3">COMMENTS!$A$1:$Q$210</definedName>
    <definedName name="_xlnm.Print_Area" localSheetId="5">'DETAILS LINING JKT 1'!$A$1:$L$38</definedName>
    <definedName name="_xlnm.Print_Area" localSheetId="8">'DETAILS LINING JKT 2'!$A$1:$L$36</definedName>
    <definedName name="_xlnm.Print_Area" localSheetId="4">'DETAILS OUTER JKT 1'!$A$1:$L$37</definedName>
    <definedName name="_xlnm.Print_Area" localSheetId="15">'HANG TAGS'!$A$1:$M$51</definedName>
    <definedName name="_xlnm.Print_Area" localSheetId="14">'JACKET SKETCH MEASUREMENTS'!$A$1:$M$44</definedName>
    <definedName name="_xlnm.Print_Area" localSheetId="2">'JKT COUNTER SAMPLE (INNER'!$A$1:$Q$70</definedName>
    <definedName name="_xlnm.Print_Area" localSheetId="1">'JKT COUNTER SAMPLE (OUTER'!$A$1:$Q$41</definedName>
    <definedName name="_xlnm.Print_Area" localSheetId="12">MARKING!$A$1:$L$11</definedName>
    <definedName name="_xlnm.Print_Area" localSheetId="13">'SIZE SPEC'!$A$1:$N$68</definedName>
    <definedName name="_xlnm.Print_Area" localSheetId="0">'TECHNICAL SHEET GARMENT'!$A$1:$L$34</definedName>
    <definedName name="_xlnm.Print_Titles" localSheetId="3">COMMENTS!$1:$3</definedName>
    <definedName name="_xlnm.Print_Titles" localSheetId="12">MARKING!$1:$4</definedName>
    <definedName name="_xlnm.Print_Titles" localSheetId="13">'SIZE SPEC'!$1:$3</definedName>
  </definedNames>
  <calcPr calcId="144525" fullCalcOnLoad="1"/>
</workbook>
</file>

<file path=xl/calcChain.xml><?xml version="1.0" encoding="utf-8"?>
<calcChain xmlns="http://schemas.openxmlformats.org/spreadsheetml/2006/main">
  <c r="O68" i="42" l="1"/>
  <c r="O65" i="42"/>
  <c r="O63" i="42"/>
  <c r="O62" i="42"/>
  <c r="O59" i="42"/>
  <c r="O56" i="42"/>
  <c r="O51" i="42"/>
  <c r="O50" i="42"/>
  <c r="O49" i="42"/>
  <c r="O48" i="42"/>
  <c r="O47" i="42"/>
  <c r="O46" i="42"/>
  <c r="O45" i="42"/>
  <c r="O39" i="10"/>
  <c r="O36" i="10"/>
  <c r="O35" i="10"/>
  <c r="O34" i="10"/>
  <c r="O27" i="10"/>
  <c r="O26" i="10"/>
  <c r="O23" i="10"/>
  <c r="O22" i="10"/>
  <c r="O20" i="10"/>
  <c r="O16" i="10"/>
  <c r="O14" i="10"/>
  <c r="O12" i="10"/>
  <c r="O11" i="10"/>
  <c r="O10" i="10"/>
  <c r="O9" i="10"/>
  <c r="O8" i="10"/>
  <c r="P3" i="42"/>
  <c r="O3" i="42"/>
  <c r="P2" i="42"/>
  <c r="E2" i="42"/>
  <c r="B2" i="42"/>
  <c r="O1" i="42"/>
  <c r="P3" i="41"/>
  <c r="O3" i="41"/>
  <c r="P2" i="41"/>
  <c r="E2" i="41"/>
  <c r="B2" i="41"/>
  <c r="O1" i="41"/>
  <c r="P3" i="10"/>
  <c r="H4" i="34"/>
  <c r="J11" i="8"/>
  <c r="J31" i="8"/>
  <c r="I11" i="8"/>
  <c r="I31" i="8"/>
  <c r="H11" i="8"/>
  <c r="H31" i="8"/>
  <c r="M67" i="38"/>
  <c r="L67" i="38"/>
  <c r="K67" i="38"/>
  <c r="I67" i="38"/>
  <c r="H67" i="38"/>
  <c r="M66" i="38"/>
  <c r="L66" i="38"/>
  <c r="K66" i="38"/>
  <c r="I66" i="38"/>
  <c r="H66" i="38"/>
  <c r="L64" i="38"/>
  <c r="K64" i="38"/>
  <c r="M64" i="38"/>
  <c r="I64" i="38"/>
  <c r="H64" i="38"/>
  <c r="L63" i="38"/>
  <c r="K63" i="38"/>
  <c r="M63" i="38"/>
  <c r="I63" i="38"/>
  <c r="H63" i="38"/>
  <c r="M62" i="38"/>
  <c r="L62" i="38"/>
  <c r="K62" i="38"/>
  <c r="I62" i="38"/>
  <c r="H62" i="38"/>
  <c r="M61" i="38"/>
  <c r="L61" i="38"/>
  <c r="K61" i="38"/>
  <c r="I61" i="38"/>
  <c r="H61" i="38"/>
  <c r="M60" i="38"/>
  <c r="L60" i="38"/>
  <c r="K60" i="38"/>
  <c r="I60" i="38"/>
  <c r="H60" i="38"/>
  <c r="M59" i="38"/>
  <c r="L59" i="38"/>
  <c r="K59" i="38"/>
  <c r="I59" i="38"/>
  <c r="H59" i="38"/>
  <c r="M57" i="38"/>
  <c r="L57" i="38"/>
  <c r="K57" i="38"/>
  <c r="I57" i="38"/>
  <c r="H57" i="38"/>
  <c r="M56" i="38"/>
  <c r="L56" i="38"/>
  <c r="K56" i="38"/>
  <c r="I56" i="38"/>
  <c r="H56" i="38"/>
  <c r="M54" i="38"/>
  <c r="L54" i="38"/>
  <c r="K54" i="38"/>
  <c r="I54" i="38"/>
  <c r="H54" i="38"/>
  <c r="M53" i="38"/>
  <c r="L53" i="38"/>
  <c r="K53" i="38"/>
  <c r="I53" i="38"/>
  <c r="H53" i="38"/>
  <c r="M52" i="38"/>
  <c r="L52" i="38"/>
  <c r="K52" i="38"/>
  <c r="I52" i="38"/>
  <c r="H52" i="38"/>
  <c r="M51" i="38"/>
  <c r="L51" i="38"/>
  <c r="K51" i="38"/>
  <c r="I51" i="38"/>
  <c r="H51" i="38"/>
  <c r="M50" i="38"/>
  <c r="L50" i="38"/>
  <c r="K50" i="38"/>
  <c r="I50" i="38"/>
  <c r="H50" i="38"/>
  <c r="M49" i="38"/>
  <c r="L49" i="38"/>
  <c r="K49" i="38"/>
  <c r="I49" i="38"/>
  <c r="H49" i="38"/>
  <c r="M48" i="38"/>
  <c r="L48" i="38"/>
  <c r="K48" i="38"/>
  <c r="I48" i="38"/>
  <c r="H48" i="38"/>
  <c r="M47" i="38"/>
  <c r="L47" i="38"/>
  <c r="K47" i="38"/>
  <c r="I47" i="38"/>
  <c r="H47" i="38"/>
  <c r="M46" i="38"/>
  <c r="L46" i="38"/>
  <c r="K46" i="38"/>
  <c r="I46" i="38"/>
  <c r="H46" i="38"/>
  <c r="M45" i="38"/>
  <c r="L45" i="38"/>
  <c r="K45" i="38"/>
  <c r="I45" i="38"/>
  <c r="H45" i="38"/>
  <c r="M44" i="38"/>
  <c r="L44" i="38"/>
  <c r="K44" i="38"/>
  <c r="I44" i="38"/>
  <c r="H44" i="38"/>
  <c r="M43" i="38"/>
  <c r="L43" i="38"/>
  <c r="K43" i="38"/>
  <c r="I43" i="38"/>
  <c r="H43" i="38"/>
  <c r="M38" i="38"/>
  <c r="L38" i="38"/>
  <c r="K38" i="38"/>
  <c r="I38" i="38"/>
  <c r="H38" i="38"/>
  <c r="M37" i="38"/>
  <c r="L37" i="38"/>
  <c r="K37" i="38"/>
  <c r="I37" i="38"/>
  <c r="H37" i="38"/>
  <c r="M36" i="38"/>
  <c r="L36" i="38"/>
  <c r="K36" i="38"/>
  <c r="I36" i="38"/>
  <c r="H36" i="38"/>
  <c r="M34" i="38"/>
  <c r="L34" i="38"/>
  <c r="K34" i="38"/>
  <c r="I34" i="38"/>
  <c r="H34" i="38"/>
  <c r="M33" i="38"/>
  <c r="L33" i="38"/>
  <c r="K33" i="38"/>
  <c r="I33" i="38"/>
  <c r="H33" i="38"/>
  <c r="M32" i="38"/>
  <c r="L32" i="38"/>
  <c r="K32" i="38"/>
  <c r="I32" i="38"/>
  <c r="H32" i="38"/>
  <c r="M31" i="38"/>
  <c r="L31" i="38"/>
  <c r="K31" i="38"/>
  <c r="I31" i="38"/>
  <c r="H31" i="38"/>
  <c r="L29" i="38"/>
  <c r="K29" i="38"/>
  <c r="M29" i="38"/>
  <c r="I29" i="38"/>
  <c r="H29" i="38"/>
  <c r="L28" i="38"/>
  <c r="K28" i="38"/>
  <c r="M28" i="38"/>
  <c r="I28" i="38"/>
  <c r="H28" i="38"/>
  <c r="M27" i="38"/>
  <c r="L27" i="38"/>
  <c r="K27" i="38"/>
  <c r="I27" i="38"/>
  <c r="H27" i="38"/>
  <c r="M26" i="38"/>
  <c r="L26" i="38"/>
  <c r="K26" i="38"/>
  <c r="I26" i="38"/>
  <c r="H26" i="38"/>
  <c r="M25" i="38"/>
  <c r="L25" i="38"/>
  <c r="K25" i="38"/>
  <c r="I25" i="38"/>
  <c r="H25" i="38"/>
  <c r="M24" i="38"/>
  <c r="L24" i="38"/>
  <c r="K24" i="38"/>
  <c r="I24" i="38"/>
  <c r="H24" i="38"/>
  <c r="M22" i="38"/>
  <c r="L22" i="38"/>
  <c r="K22" i="38"/>
  <c r="I22" i="38"/>
  <c r="H22" i="38"/>
  <c r="M21" i="38"/>
  <c r="L21" i="38"/>
  <c r="K21" i="38"/>
  <c r="I21" i="38"/>
  <c r="H21" i="38"/>
  <c r="M19" i="38"/>
  <c r="L19" i="38"/>
  <c r="K19" i="38"/>
  <c r="I19" i="38"/>
  <c r="H19" i="38"/>
  <c r="M18" i="38"/>
  <c r="L18" i="38"/>
  <c r="K18" i="38"/>
  <c r="I18" i="38"/>
  <c r="H18" i="38"/>
  <c r="M17" i="38"/>
  <c r="L17" i="38"/>
  <c r="K17" i="38"/>
  <c r="I17" i="38"/>
  <c r="H17" i="38"/>
  <c r="M16" i="38"/>
  <c r="L16" i="38"/>
  <c r="K16" i="38"/>
  <c r="I16" i="38"/>
  <c r="H16" i="38"/>
  <c r="M15" i="38"/>
  <c r="L15" i="38"/>
  <c r="K15" i="38"/>
  <c r="I15" i="38"/>
  <c r="H15" i="38"/>
  <c r="M14" i="38"/>
  <c r="L14" i="38"/>
  <c r="K14" i="38"/>
  <c r="I14" i="38"/>
  <c r="H14" i="38"/>
  <c r="M13" i="38"/>
  <c r="L13" i="38"/>
  <c r="K13" i="38"/>
  <c r="I13" i="38"/>
  <c r="H13" i="38"/>
  <c r="M12" i="38"/>
  <c r="L12" i="38"/>
  <c r="K12" i="38"/>
  <c r="I12" i="38"/>
  <c r="H12" i="38"/>
  <c r="M11" i="38"/>
  <c r="L11" i="38"/>
  <c r="K11" i="38"/>
  <c r="I11" i="38"/>
  <c r="H11" i="38"/>
  <c r="M10" i="38"/>
  <c r="L10" i="38"/>
  <c r="K10" i="38"/>
  <c r="I10" i="38"/>
  <c r="H10" i="38"/>
  <c r="M9" i="38"/>
  <c r="L9" i="38"/>
  <c r="K9" i="38"/>
  <c r="I9" i="38"/>
  <c r="H9" i="38"/>
  <c r="M8" i="38"/>
  <c r="L8" i="38"/>
  <c r="K8" i="38"/>
  <c r="I8" i="38"/>
  <c r="H8" i="38"/>
  <c r="H4" i="35"/>
  <c r="J2" i="29"/>
  <c r="J2" i="24"/>
  <c r="P2" i="10"/>
  <c r="K3" i="40"/>
  <c r="I3" i="40"/>
  <c r="D2" i="40"/>
  <c r="A2" i="40"/>
  <c r="I1" i="40"/>
  <c r="J17" i="8"/>
  <c r="I17" i="8"/>
  <c r="H17" i="8"/>
  <c r="A4" i="29"/>
  <c r="L3" i="38"/>
  <c r="M3" i="38"/>
  <c r="B3" i="38"/>
  <c r="C2" i="38"/>
  <c r="A2" i="38"/>
  <c r="K1" i="38"/>
  <c r="B3" i="37"/>
  <c r="B3" i="12"/>
  <c r="B3" i="1"/>
  <c r="B3" i="4"/>
  <c r="M3" i="37"/>
  <c r="K3" i="37"/>
  <c r="C2" i="37"/>
  <c r="A2" i="37"/>
  <c r="K1" i="37"/>
  <c r="K3" i="12"/>
  <c r="M3" i="12"/>
  <c r="K3" i="36"/>
  <c r="I3" i="36"/>
  <c r="D2" i="36"/>
  <c r="A2" i="36"/>
  <c r="I1" i="36"/>
  <c r="K3" i="35"/>
  <c r="I3" i="35"/>
  <c r="D2" i="35"/>
  <c r="A2" i="35"/>
  <c r="I1" i="35"/>
  <c r="K3" i="34"/>
  <c r="I3" i="34"/>
  <c r="D2" i="34"/>
  <c r="A2" i="34"/>
  <c r="I1" i="34"/>
  <c r="A2" i="29"/>
  <c r="K1" i="12"/>
  <c r="A2" i="12"/>
  <c r="C2" i="12"/>
  <c r="O1" i="10"/>
  <c r="B2" i="10"/>
  <c r="E2" i="10"/>
  <c r="O3" i="10"/>
  <c r="J1" i="9"/>
  <c r="A2" i="9"/>
  <c r="D2" i="9"/>
  <c r="J3" i="9"/>
  <c r="L3" i="9"/>
  <c r="L1" i="8"/>
  <c r="A2" i="8"/>
  <c r="D2" i="8"/>
  <c r="L3" i="8"/>
  <c r="O3" i="8"/>
  <c r="I1" i="4"/>
  <c r="A2" i="4"/>
  <c r="D2" i="4"/>
  <c r="I3" i="4"/>
  <c r="K3" i="4"/>
  <c r="I1" i="24"/>
  <c r="A2" i="24"/>
  <c r="D2" i="24"/>
  <c r="I3" i="24"/>
  <c r="K3" i="24"/>
  <c r="I1" i="29"/>
  <c r="D2" i="29"/>
  <c r="I3" i="29"/>
  <c r="K3" i="29"/>
  <c r="J2" i="34"/>
  <c r="J2" i="35"/>
  <c r="K2" i="9"/>
  <c r="M2" i="37"/>
  <c r="M2" i="38"/>
  <c r="J2" i="4"/>
  <c r="J2" i="40"/>
  <c r="M2" i="12"/>
  <c r="M2" i="8"/>
  <c r="J2" i="36"/>
  <c r="B3" i="34"/>
  <c r="B3" i="8"/>
  <c r="B3" i="24"/>
  <c r="B3" i="29"/>
  <c r="C3" i="42"/>
  <c r="C3" i="41"/>
  <c r="B3" i="9"/>
  <c r="B3" i="36"/>
  <c r="B3" i="40"/>
  <c r="C3" i="10"/>
  <c r="B3" i="35"/>
</calcChain>
</file>

<file path=xl/sharedStrings.xml><?xml version="1.0" encoding="utf-8"?>
<sst xmlns="http://schemas.openxmlformats.org/spreadsheetml/2006/main" count="1479" uniqueCount="455">
  <si>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</si>
  <si>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</si>
  <si>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</si>
  <si>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</si>
  <si>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</si>
  <si>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</si>
  <si>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</si>
  <si>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</si>
  <si>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S</t>
  </si>
  <si>
    <t>M</t>
  </si>
  <si>
    <t>L</t>
  </si>
  <si>
    <t>XL</t>
  </si>
  <si>
    <t>DESIGNATION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</si>
  <si>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</si>
  <si>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</si>
  <si>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</si>
  <si>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</si>
  <si>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</si>
  <si>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</si>
  <si>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</si>
  <si>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</si>
  <si>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</si>
  <si>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FRONT JACKET MEASUREMENTS (IN CM)</t>
  </si>
  <si>
    <t xml:space="preserve">1/2 BOTTOM RELAXED ROUND </t>
  </si>
  <si>
    <t>BACK JACKET MEASUREMENTS (IN CM)</t>
  </si>
  <si>
    <t>COLLAR MEASUREMENTS (IN CM)</t>
  </si>
  <si>
    <t>COLLAR HEIGHT AT CENTER BACK</t>
  </si>
  <si>
    <t>HOOD MEASUREMENTS (IN CM)</t>
  </si>
  <si>
    <t>HOW TO TAKE MEASUREMENTS</t>
  </si>
  <si>
    <t>KA</t>
  </si>
  <si>
    <t>COLLAR HEIGHT AT MIDDLE FRONT</t>
  </si>
  <si>
    <t>B</t>
  </si>
  <si>
    <t>C</t>
  </si>
  <si>
    <t>D</t>
  </si>
  <si>
    <t>IA</t>
  </si>
  <si>
    <t>SHOULDER LENGHT</t>
  </si>
  <si>
    <t>LA</t>
  </si>
  <si>
    <t>LB</t>
  </si>
  <si>
    <t>LC</t>
  </si>
  <si>
    <t>LC'</t>
  </si>
  <si>
    <t>N</t>
  </si>
  <si>
    <t>TOTAL SLEEVE LENGHT</t>
  </si>
  <si>
    <t>R</t>
  </si>
  <si>
    <t>UB1</t>
  </si>
  <si>
    <t>INNER NECKLINE LENGHT</t>
  </si>
  <si>
    <t>UB2</t>
  </si>
  <si>
    <t>COLLAR LENGHT AT THE TOP EDGE</t>
  </si>
  <si>
    <t>UC1</t>
  </si>
  <si>
    <t>UC3</t>
  </si>
  <si>
    <t>VB</t>
  </si>
  <si>
    <t>VHA</t>
  </si>
  <si>
    <t xml:space="preserve"> HANG TAG</t>
  </si>
  <si>
    <t xml:space="preserve"> 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</si>
  <si>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</si>
  <si>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t>DETAILS INNER JKT</t>
  </si>
  <si>
    <t>BLACK</t>
  </si>
  <si>
    <t>Front zip</t>
  </si>
  <si>
    <t>LOCAL</t>
  </si>
  <si>
    <t>MAX
zipper</t>
  </si>
  <si>
    <t>ANTIC SILVER</t>
  </si>
  <si>
    <t>8mm PLASTIC SNAP</t>
  </si>
  <si>
    <t xml:space="preserve">12mm NYLON WEBBING </t>
  </si>
  <si>
    <r>
      <t xml:space="preserve">MARKING  </t>
    </r>
    <r>
      <rPr>
        <b/>
        <sz val="14"/>
        <color indexed="10"/>
        <rFont val="Calibri"/>
        <family val="2"/>
      </rPr>
      <t>INNER JKT</t>
    </r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</si>
  <si>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</si>
  <si>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</si>
  <si>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</si>
  <si>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</si>
  <si>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</si>
  <si>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</si>
  <si>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LW034-E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</si>
  <si>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</si>
  <si>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</si>
  <si>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</si>
  <si>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</si>
  <si>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</si>
  <si>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</si>
  <si>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</si>
  <si>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</si>
  <si>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r>
      <t xml:space="preserve">MARKING  </t>
    </r>
    <r>
      <rPr>
        <b/>
        <sz val="12"/>
        <color indexed="10"/>
        <rFont val="Calibri"/>
        <family val="2"/>
      </rPr>
      <t>INNER JKT</t>
    </r>
  </si>
  <si>
    <t xml:space="preserve">HOW TO ATTACH HANG TAGS </t>
  </si>
  <si>
    <t>Marjorie</t>
  </si>
  <si>
    <t xml:space="preserve">BODY + SLEEVES + POCKETS LINING </t>
  </si>
  <si>
    <t xml:space="preserve">LOCAL </t>
  </si>
  <si>
    <t>SEAM TAPE CRITICAL</t>
  </si>
  <si>
    <r>
      <t xml:space="preserve">TRIMMING AND ACCESSORIES </t>
    </r>
    <r>
      <rPr>
        <b/>
        <sz val="14"/>
        <color indexed="10"/>
        <rFont val="Calibri"/>
        <family val="2"/>
      </rPr>
      <t>INNER JKT</t>
    </r>
  </si>
  <si>
    <t>Inside Jacket / 3in1 system</t>
  </si>
  <si>
    <t>SML</t>
  </si>
  <si>
    <t>SUPPLIER</t>
  </si>
  <si>
    <t>REF</t>
  </si>
  <si>
    <r>
      <t xml:space="preserve">12mm FLAT METAL SNAP - INVISIBLE
</t>
    </r>
    <r>
      <rPr>
        <sz val="12"/>
        <rFont val="Calibri"/>
        <family val="2"/>
      </rPr>
      <t>(female &amp; male part)</t>
    </r>
  </si>
  <si>
    <r>
      <t xml:space="preserve">12mm FLAT METAL SNAP  
</t>
    </r>
    <r>
      <rPr>
        <sz val="12"/>
        <rFont val="Calibri"/>
        <family val="2"/>
      </rPr>
      <t>(female part)</t>
    </r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</si>
  <si>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</si>
  <si>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 xml:space="preserve">NYLON 210 T
</t>
  </si>
  <si>
    <r>
      <t>NON WOVEN</t>
    </r>
    <r>
      <rPr>
        <b/>
        <sz val="12"/>
        <color indexed="8"/>
        <rFont val="Calibri"/>
        <family val="2"/>
      </rPr>
      <t xml:space="preserve">
</t>
    </r>
  </si>
  <si>
    <t>JA</t>
  </si>
  <si>
    <t>TOTAL LENGHT FROM SHOULDER POINT TO BOTTOM FRONT</t>
  </si>
  <si>
    <t>KD</t>
  </si>
  <si>
    <t>ARMHOLE HEIGHT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</si>
  <si>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</si>
  <si>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1/2  ARM ROUND</t>
  </si>
  <si>
    <r>
      <t xml:space="preserve">1/2 BOTTOM SLEEVE ROUND </t>
    </r>
    <r>
      <rPr>
        <sz val="12"/>
        <color indexed="10"/>
        <rFont val="Calibri"/>
        <family val="2"/>
      </rPr>
      <t>RELAXED</t>
    </r>
  </si>
  <si>
    <t>MH</t>
  </si>
  <si>
    <t>CUFF HEIGHT</t>
  </si>
  <si>
    <t>S1</t>
  </si>
  <si>
    <t>BACK YOKE HEIGHT</t>
  </si>
  <si>
    <t xml:space="preserve">SUPPLIER : </t>
  </si>
  <si>
    <t>DEVELOPPER:</t>
  </si>
  <si>
    <t>DETAILS LINING JKT</t>
  </si>
  <si>
    <t>OTHER DETAILS</t>
  </si>
  <si>
    <t>DETAILS INNER JKT LINING</t>
  </si>
  <si>
    <t>DETAILS OUTER JKT</t>
  </si>
  <si>
    <t>OUTER JACKET</t>
  </si>
  <si>
    <t>INNER JACKET</t>
  </si>
  <si>
    <t>EMBROIDERY LAFUMA
60mm</t>
  </si>
  <si>
    <t>EMBROIDERY LEAF
20mm</t>
  </si>
  <si>
    <t>LEFT TOP SLEEVE
* CENTRED: 8cm from top sleeve</t>
  </si>
  <si>
    <t>FA</t>
  </si>
  <si>
    <r>
      <t>1/2 ELBOW ROUND</t>
    </r>
    <r>
      <rPr>
        <sz val="12"/>
        <color indexed="10"/>
        <rFont val="Calibri"/>
        <family val="2"/>
      </rPr>
      <t xml:space="preserve"> AT 28CM FROM BOTTOM SLEEVE</t>
    </r>
  </si>
  <si>
    <r>
      <t xml:space="preserve">1/2 BOTTOM SLEEVE ROUND </t>
    </r>
    <r>
      <rPr>
        <sz val="12"/>
        <color indexed="10"/>
        <rFont val="Calibri"/>
        <family val="2"/>
      </rPr>
      <t>EXTENDED</t>
    </r>
  </si>
  <si>
    <t>ZIPPERS MEASUREMENTS (IN CM)</t>
  </si>
  <si>
    <t>Z1</t>
  </si>
  <si>
    <t xml:space="preserve">MIDDLE FRONT </t>
  </si>
  <si>
    <t>Z2</t>
  </si>
  <si>
    <t xml:space="preserve">FRONT POCKET </t>
  </si>
  <si>
    <t>VHB</t>
  </si>
  <si>
    <t xml:space="preserve">BILLFOLD POCKET </t>
  </si>
  <si>
    <r>
      <t xml:space="preserve">1/2 WAIST ROUND </t>
    </r>
    <r>
      <rPr>
        <sz val="12"/>
        <color indexed="10"/>
        <rFont val="Calibri"/>
        <family val="2"/>
      </rPr>
      <t>AT 42CM FROM SHOULDER POINT NECKLINE</t>
    </r>
  </si>
  <si>
    <r>
      <t xml:space="preserve">1/2 HIPS ROUND </t>
    </r>
    <r>
      <rPr>
        <sz val="12"/>
        <color indexed="10"/>
        <rFont val="Calibri"/>
        <family val="2"/>
      </rPr>
      <t>AT 54 CM FROM SHOULDER POINT NECKLINE</t>
    </r>
  </si>
  <si>
    <r>
      <t xml:space="preserve">Measures to follow for making 1st c/s </t>
    </r>
    <r>
      <rPr>
        <b/>
        <sz val="10"/>
        <rFont val="Calibri"/>
        <family val="2"/>
      </rPr>
      <t>SIZE M</t>
    </r>
  </si>
  <si>
    <t>STANDART</t>
  </si>
  <si>
    <t xml:space="preserve">WOVEN LABEL
</t>
  </si>
  <si>
    <t>1x back neckline
2x bottom sleeve</t>
  </si>
  <si>
    <t>EMBROIDERY LAFUMA 60mm</t>
  </si>
  <si>
    <t>Embroidery LEAF 20mm</t>
  </si>
  <si>
    <t>LW050-E</t>
  </si>
  <si>
    <t xml:space="preserve">WOVEN LABEL CLIMACTIVE
</t>
  </si>
  <si>
    <t>CLEAR</t>
  </si>
  <si>
    <t>VELCRO FEMALE 20mm WIDTH
(rounded corner)</t>
  </si>
  <si>
    <t>VELCRO MALE 20mm WIDTH
(rounded corner)</t>
  </si>
  <si>
    <t xml:space="preserve">1x Back hood
</t>
  </si>
  <si>
    <t xml:space="preserve">1x Back hood flap
</t>
  </si>
  <si>
    <t>Woven label CLIMACTIVE</t>
  </si>
  <si>
    <t>Bottom sleeve</t>
  </si>
  <si>
    <t>Right top front / 
INNER JKT</t>
  </si>
  <si>
    <r>
      <t xml:space="preserve">1/2 WAIST ROUND </t>
    </r>
    <r>
      <rPr>
        <sz val="12"/>
        <color indexed="10"/>
        <rFont val="Calibri"/>
        <family val="2"/>
      </rPr>
      <t>AT 42 CM FROM SHOULDER POINT NECKLINE</t>
    </r>
  </si>
  <si>
    <r>
      <t xml:space="preserve">HOOD WIDTH </t>
    </r>
    <r>
      <rPr>
        <sz val="12"/>
        <color indexed="10"/>
        <rFont val="Calibri"/>
        <family val="2"/>
      </rPr>
      <t>AT 18CM FROM SHOULDER POINT / NECKLINE</t>
    </r>
  </si>
  <si>
    <r>
      <t xml:space="preserve">HOOD HEIGHT </t>
    </r>
    <r>
      <rPr>
        <sz val="12"/>
        <color indexed="10"/>
        <rFont val="Calibri"/>
        <family val="2"/>
      </rPr>
      <t>AT FRONT</t>
    </r>
  </si>
  <si>
    <r>
      <t xml:space="preserve">HOOD HEIGHT </t>
    </r>
    <r>
      <rPr>
        <sz val="12"/>
        <color indexed="10"/>
        <rFont val="Calibri"/>
        <family val="2"/>
      </rPr>
      <t>AT SHOULDER POINT</t>
    </r>
  </si>
  <si>
    <r>
      <rPr>
        <b/>
        <sz val="12"/>
        <color indexed="10"/>
        <rFont val="Calibri"/>
        <family val="2"/>
      </rPr>
      <t>OUTER JKT</t>
    </r>
    <r>
      <rPr>
        <b/>
        <sz val="12"/>
        <rFont val="Calibri"/>
        <family val="2"/>
      </rPr>
      <t xml:space="preserve">      MEASUREMENTS IN CM</t>
    </r>
  </si>
  <si>
    <r>
      <t xml:space="preserve">INSERT ON LEFT SIDE SEAM
PATCH ON BACK
</t>
    </r>
    <r>
      <rPr>
        <b/>
        <sz val="12"/>
        <color indexed="8"/>
        <rFont val="Calibri"/>
        <family val="2"/>
      </rPr>
      <t>*15cm from bottom</t>
    </r>
    <r>
      <rPr>
        <sz val="12"/>
        <color indexed="8"/>
        <rFont val="Calibri"/>
        <family val="2"/>
      </rPr>
      <t xml:space="preserve">
</t>
    </r>
  </si>
  <si>
    <t xml:space="preserve">HANG TAG CLIMACTIVE
</t>
  </si>
  <si>
    <t>TRIPLE STAR</t>
  </si>
  <si>
    <t>LEFT SIDE POCKET</t>
  </si>
  <si>
    <r>
      <rPr>
        <b/>
        <sz val="11"/>
        <color indexed="8"/>
        <rFont val="Calibri"/>
        <family val="2"/>
      </rPr>
      <t>S</t>
    </r>
    <r>
      <rPr>
        <b/>
        <sz val="11"/>
        <color indexed="8"/>
        <rFont val="Calibri"/>
        <family val="2"/>
      </rPr>
      <t>UPPLIER</t>
    </r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</si>
  <si>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2WAYS - separable - autolock</t>
    </r>
    <r>
      <rPr>
        <sz val="12"/>
        <rFont val="Calibri"/>
        <family val="2"/>
      </rPr>
      <t xml:space="preserve">
SD51MA.RT</t>
    </r>
  </si>
  <si>
    <r>
      <rPr>
        <b/>
        <sz val="12"/>
        <color indexed="10"/>
        <rFont val="Calibri"/>
        <family val="2"/>
      </rPr>
      <t xml:space="preserve">Zipper Inverted COIL #3 </t>
    </r>
    <r>
      <rPr>
        <b/>
        <sz val="12"/>
        <rFont val="Calibri"/>
        <family val="2"/>
      </rPr>
      <t xml:space="preserve"> 
1WAY - NON separable - non lock 
SN31WDM</t>
    </r>
  </si>
  <si>
    <t>2x Front pocket</t>
  </si>
  <si>
    <t>10mm ELASTIC</t>
  </si>
  <si>
    <t xml:space="preserve">
1x middle collar top flap
</t>
  </si>
  <si>
    <r>
      <t xml:space="preserve">12mm FLAT METAL SNAP  
</t>
    </r>
    <r>
      <rPr>
        <sz val="12"/>
        <rFont val="Calibri"/>
        <family val="2"/>
      </rPr>
      <t>(male part)</t>
    </r>
  </si>
  <si>
    <r>
      <rPr>
        <b/>
        <sz val="12"/>
        <color indexed="10"/>
        <rFont val="Calibri"/>
        <family val="2"/>
      </rPr>
      <t>INNER JKT</t>
    </r>
    <r>
      <rPr>
        <b/>
        <sz val="12"/>
        <rFont val="Calibri"/>
        <family val="2"/>
      </rPr>
      <t xml:space="preserve">     MEASUREMENTS IN CM</t>
    </r>
  </si>
  <si>
    <t>INNER JACKET LINING</t>
  </si>
  <si>
    <t>UA1</t>
  </si>
  <si>
    <t>NECK WIDTH</t>
  </si>
  <si>
    <t>UA2</t>
  </si>
  <si>
    <t>FRONT NECK DEPTH</t>
  </si>
  <si>
    <t>RIGHT TOP FRONT 
* VERTICAL POSITION : 8cm from neckline 
* ALONG FRONTZIPPER : 1 ,5 cm from front zipper</t>
  </si>
  <si>
    <t>Neckline / centered 
INNER JACKET</t>
  </si>
  <si>
    <t>left side seam 
INNER JACKET</t>
  </si>
  <si>
    <t>JKT connection 
1x inside back neckline
2x inside bottom sleeve</t>
  </si>
  <si>
    <t>JKT connection 
inside back neckline webbing
inside bottom sleeve webbing</t>
  </si>
  <si>
    <t>Right top front / 
OUTER JKT</t>
  </si>
  <si>
    <t>DRAGON TIMES</t>
  </si>
  <si>
    <r>
      <rPr>
        <sz val="12"/>
        <color indexed="10"/>
        <rFont val="Calibri"/>
        <family val="2"/>
      </rPr>
      <t xml:space="preserve">COLLAR </t>
    </r>
    <r>
      <rPr>
        <sz val="12"/>
        <color indexed="8"/>
        <rFont val="Calibri"/>
        <family val="2"/>
      </rPr>
      <t>+ FLAPS + EMBROIDERIES BACKSIDE</t>
    </r>
  </si>
  <si>
    <t>SILICA GEL DMF U FREE
5gr</t>
  </si>
  <si>
    <t>CONNECTION DETAILS</t>
  </si>
  <si>
    <r>
      <rPr>
        <b/>
        <sz val="12"/>
        <rFont val="Calibri"/>
        <family val="2"/>
      </rPr>
      <t xml:space="preserve">SHELL 1 : </t>
    </r>
    <r>
      <rPr>
        <b/>
        <sz val="12"/>
        <color indexed="10"/>
        <rFont val="Calibri"/>
        <family val="2"/>
      </rPr>
      <t>OUTER JKT</t>
    </r>
  </si>
  <si>
    <r>
      <rPr>
        <b/>
        <sz val="12"/>
        <rFont val="Calibri"/>
        <family val="2"/>
      </rPr>
      <t>SHELL 2:</t>
    </r>
    <r>
      <rPr>
        <b/>
        <sz val="12"/>
        <color indexed="10"/>
        <rFont val="Calibri"/>
        <family val="2"/>
      </rPr>
      <t xml:space="preserve"> INNER JKT </t>
    </r>
  </si>
  <si>
    <t>BODY</t>
  </si>
  <si>
    <t>150G</t>
  </si>
  <si>
    <t>LFV11489</t>
  </si>
  <si>
    <t>WINTER 2018/19</t>
  </si>
  <si>
    <t>PRIMA CHANNEL</t>
  </si>
  <si>
    <t>INSERT ON CORPORATE HT</t>
  </si>
  <si>
    <t>Left top sleeve / 
INNER JKT</t>
  </si>
  <si>
    <t>Left top sleeve / 
OUTER JKT</t>
  </si>
  <si>
    <t>XS</t>
  </si>
  <si>
    <r>
      <t xml:space="preserve">FABRIC / SUPPLIER: </t>
    </r>
    <r>
      <rPr>
        <b/>
        <sz val="12"/>
        <color indexed="10"/>
        <rFont val="Calibri"/>
        <family val="2"/>
      </rPr>
      <t xml:space="preserve"> 06302 / LIBOLON</t>
    </r>
  </si>
  <si>
    <r>
      <t xml:space="preserve">FABRIC / SUPPLIER: </t>
    </r>
    <r>
      <rPr>
        <b/>
        <sz val="12"/>
        <color indexed="10"/>
        <rFont val="Calibri"/>
        <family val="2"/>
      </rPr>
      <t xml:space="preserve"> 8093 LDF / CAROLTEX</t>
    </r>
  </si>
  <si>
    <t>100G</t>
  </si>
  <si>
    <r>
      <t xml:space="preserve">INSULATION 
</t>
    </r>
    <r>
      <rPr>
        <b/>
        <sz val="12"/>
        <color indexed="10"/>
        <rFont val="Calibri"/>
        <family val="2"/>
      </rPr>
      <t>PADDING PK80 - WEIGHT 150G</t>
    </r>
  </si>
  <si>
    <r>
      <t xml:space="preserve">INSULATION 
</t>
    </r>
    <r>
      <rPr>
        <b/>
        <sz val="12"/>
        <color indexed="10"/>
        <rFont val="Calibri"/>
        <family val="2"/>
      </rPr>
      <t>PADDING PK80 - WEIGHT 100G</t>
    </r>
  </si>
  <si>
    <t>SLEEVES + COLLAR</t>
  </si>
  <si>
    <t>LIBOLON</t>
  </si>
  <si>
    <t>CAROLTEX</t>
  </si>
  <si>
    <t>COLLAR + HOOD + SHOULDER + ARMHOLE</t>
  </si>
  <si>
    <r>
      <rPr>
        <b/>
        <sz val="12"/>
        <color indexed="10"/>
        <rFont val="Calibri"/>
        <family val="2"/>
      </rPr>
      <t>Zipper INVERTED COIL #5</t>
    </r>
    <r>
      <rPr>
        <b/>
        <sz val="12"/>
        <rFont val="Calibri"/>
        <family val="2"/>
      </rPr>
      <t xml:space="preserve">
1WAY - NON separable - non lock 
</t>
    </r>
    <r>
      <rPr>
        <sz val="12"/>
        <rFont val="Calibri"/>
        <family val="2"/>
      </rPr>
      <t>SN52MAX</t>
    </r>
  </si>
  <si>
    <t>security pocket</t>
  </si>
  <si>
    <t>RIGHT TOP FRONT 
* VERTICAL POSITION : 8cm from neckline
* ALONG FRONTZIPPER : 1 ,5 cm from front zipper</t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</si>
  <si>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</si>
  <si>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</si>
  <si>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t>IA'</t>
  </si>
  <si>
    <t>TOTAL LENGHT FROM HPS</t>
  </si>
  <si>
    <t xml:space="preserve"> +/- 0.5 cm</t>
  </si>
  <si>
    <t>1/2 UPPER ARM WIDTH</t>
  </si>
  <si>
    <r>
      <t xml:space="preserve">1/2 ELBOW WIDTH </t>
    </r>
    <r>
      <rPr>
        <sz val="12"/>
        <color indexed="10"/>
        <rFont val="Calibri"/>
        <family val="2"/>
      </rPr>
      <t>AT 27CM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</si>
  <si>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</si>
  <si>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>1/2 CUFF WIDTH</t>
    </r>
    <r>
      <rPr>
        <sz val="12"/>
        <color indexed="10"/>
        <rFont val="Calibri"/>
        <family val="2"/>
      </rPr>
      <t xml:space="preserve"> STRETCHED</t>
    </r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</si>
  <si>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</si>
  <si>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t>NECKLINE LENGHT</t>
  </si>
  <si>
    <t xml:space="preserve">VA </t>
  </si>
  <si>
    <t>HOOD LENGTH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</si>
  <si>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</si>
  <si>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</si>
  <si>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HOOD HEIGHT ON SHOULDER POINT</t>
  </si>
  <si>
    <t>OTHER MEASUREMENTS (IN CM)</t>
  </si>
  <si>
    <t>MIDDLE FRONT ZIPPER LENGHT</t>
  </si>
  <si>
    <t>FRONT POCKET LENGHT</t>
  </si>
  <si>
    <t>Z4</t>
  </si>
  <si>
    <t>CHEST POCKET LENGHT</t>
  </si>
  <si>
    <t>1/2 HIPS ROUND</t>
  </si>
  <si>
    <t xml:space="preserve">1/2 BOTTOM ROUND </t>
  </si>
  <si>
    <t>EVERWEI</t>
  </si>
  <si>
    <t>HOOD LINING</t>
  </si>
  <si>
    <r>
      <t xml:space="preserve">SHELL 3
</t>
    </r>
    <r>
      <rPr>
        <b/>
        <sz val="12"/>
        <color indexed="10"/>
        <rFont val="Calibri"/>
        <family val="2"/>
      </rPr>
      <t>HIGHLOFT FLEECE CA491</t>
    </r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</si>
  <si>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</si>
  <si>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</si>
  <si>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t>STANDARD</t>
  </si>
  <si>
    <t>LD CONEY 3in1 PARKA</t>
  </si>
  <si>
    <t>1st sample measures the 15/06/2017</t>
  </si>
  <si>
    <t>Comments on 1st sample the 16/06/2017</t>
  </si>
  <si>
    <t>Move 1cm down front neck drop</t>
  </si>
  <si>
    <t>Increase quilting to have 5cm between stitching</t>
  </si>
  <si>
    <t>Reduce front lenght by 6cm</t>
  </si>
  <si>
    <t>Reduce back lenght by 9cm</t>
  </si>
  <si>
    <t>Move 3cm down pocket</t>
  </si>
  <si>
    <t>Move pocket embroideries at 0,5cm from edge</t>
  </si>
  <si>
    <t>Reduce Front breadth by 3cm</t>
  </si>
  <si>
    <t>Reduce back breadth by 1,5cm</t>
  </si>
  <si>
    <t>Reduce sleeve width 1cm on elbow, 2cm on top arm, refer to sample</t>
  </si>
  <si>
    <t>Increase cuff by 1cm, Increase tab width by 1cm</t>
  </si>
  <si>
    <t>Reduce hood lenght by 4cm</t>
  </si>
  <si>
    <t>Remove shell 1 under fur, it must be all fur with only one shell 1 band</t>
  </si>
  <si>
    <t>Increase sleeve lenght  by 3cm to have 62cm</t>
  </si>
  <si>
    <t>BLACK
0247</t>
  </si>
  <si>
    <t>ANTHRACITE GREY</t>
  </si>
  <si>
    <t>NOIR</t>
  </si>
  <si>
    <r>
      <t xml:space="preserve">SHELL 1 
</t>
    </r>
    <r>
      <rPr>
        <b/>
        <sz val="12"/>
        <color indexed="10"/>
        <rFont val="Calibri"/>
        <family val="2"/>
      </rPr>
      <t>06302 5k/5k</t>
    </r>
  </si>
  <si>
    <t>HEATHER GREY
4809</t>
  </si>
  <si>
    <t>HEATHER GREY</t>
  </si>
  <si>
    <t>NORTH SEA
8604</t>
  </si>
  <si>
    <t>NIGHTFALL H07B</t>
  </si>
  <si>
    <t>POLAR BLUE</t>
  </si>
  <si>
    <r>
      <t>SHELL 2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>8093 LDF3</t>
    </r>
  </si>
  <si>
    <t>MMG WEBBING 5MM WIDTH</t>
  </si>
  <si>
    <t>EIS15U-XMTRE01</t>
  </si>
  <si>
    <t>YF ZIPPER</t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</si>
  <si>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</si>
  <si>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Measures to improve for making 2nd sample</t>
  </si>
  <si>
    <t>Reduce shoulder lenght by 1cm</t>
  </si>
  <si>
    <t>Please make 2nd sample</t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</si>
  <si>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>-</t>
    </r>
    <r>
      <rPr>
        <b/>
        <sz val="12"/>
        <color indexed="10"/>
        <rFont val="Calibri"/>
        <family val="2"/>
      </rPr>
      <t xml:space="preserve"> "right insert"
</t>
    </r>
    <r>
      <rPr>
        <b/>
        <sz val="12"/>
        <color indexed="8"/>
        <rFont val="Calibri"/>
        <family val="2"/>
      </rPr>
      <t>1WAY - SEPARABLE - AUTOLOCK</t>
    </r>
    <r>
      <rPr>
        <b/>
        <sz val="12"/>
        <rFont val="Calibri"/>
        <family val="2"/>
      </rPr>
      <t xml:space="preserve">
</t>
    </r>
    <r>
      <rPr>
        <sz val="12"/>
        <rFont val="Calibri"/>
        <family val="2"/>
      </rPr>
      <t>VS(BI COLOR)OR -38 DU2 E P12 KENSIN MUSI N-ANTI NEWKOB4</t>
    </r>
  </si>
  <si>
    <t>YKK MUSI
zipper</t>
  </si>
  <si>
    <r>
      <rPr>
        <b/>
        <sz val="12"/>
        <color indexed="10"/>
        <rFont val="Calibri"/>
        <family val="2"/>
      </rPr>
      <t>Zipper VISLON # 3  - "</t>
    </r>
    <r>
      <rPr>
        <b/>
        <sz val="12"/>
        <color indexed="10"/>
        <rFont val="Calibri"/>
        <family val="2"/>
      </rPr>
      <t>left insert"</t>
    </r>
    <r>
      <rPr>
        <b/>
        <sz val="12"/>
        <color indexed="10"/>
        <rFont val="Calibri"/>
        <family val="2"/>
      </rPr>
      <t xml:space="preserve">
</t>
    </r>
    <r>
      <rPr>
        <b/>
        <sz val="12"/>
        <rFont val="Calibri"/>
        <family val="2"/>
      </rPr>
      <t xml:space="preserve">1WAY - SEPARABLE - AUTOLOCK 
</t>
    </r>
    <r>
      <rPr>
        <sz val="12"/>
        <rFont val="Calibri"/>
        <family val="2"/>
      </rPr>
      <t xml:space="preserve"> VSOR-36 DA E P12 KENSIN MUSI N-ANTI NEWKOB4</t>
    </r>
  </si>
  <si>
    <t>Reduce lenght to have 64cm on front zipper - zipper should be YKK MUSI to mix &amp; match other jacket</t>
  </si>
  <si>
    <t>Revise front cut out to shape chest, refer to sample marking</t>
  </si>
  <si>
    <t>Revised shape of top yoke to have more rounded corner, refer to sample marking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</si>
  <si>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</si>
  <si>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</si>
  <si>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 xml:space="preserve">Neckline / centered 
</t>
  </si>
  <si>
    <t>ANTHRACITE GREY
075</t>
  </si>
  <si>
    <t>NORTH SEA
074</t>
  </si>
  <si>
    <t>cord puller</t>
  </si>
  <si>
    <t>ZP072-E</t>
  </si>
  <si>
    <t>WHITE</t>
  </si>
  <si>
    <t>LOCAL / MING SHYANG</t>
  </si>
  <si>
    <t>ANTHRACITE GREY
M416</t>
  </si>
  <si>
    <t>T0536</t>
  </si>
  <si>
    <t>TO524</t>
  </si>
  <si>
    <t>FAKE FUR
REF # F1G0405KLXE049N
Nanjing HG-Nice Gain Fabric Co.,Ltd</t>
  </si>
  <si>
    <t>FRONT HOOD</t>
  </si>
  <si>
    <t>NATUREL</t>
  </si>
  <si>
    <t>DEEP BLUE</t>
  </si>
  <si>
    <t>2nd sample measures the 04/09/2017</t>
  </si>
  <si>
    <t>Comments on 2nd sample the 04/09/2017</t>
  </si>
  <si>
    <t>Measures to follow for making SMS</t>
  </si>
  <si>
    <t>Reduce 1/2 waist round by 3cm</t>
  </si>
  <si>
    <t>Reduce shoulder lenght by 1,5cm</t>
  </si>
  <si>
    <t>Reduce 1/2 arm round by 1cm</t>
  </si>
  <si>
    <t>Reduce 1/2 elbow round by 1cm</t>
  </si>
  <si>
    <t>Reduce front and back breadth by 2cm</t>
  </si>
  <si>
    <t>Increase lenght by 2cm</t>
  </si>
  <si>
    <t>Follow comments for making SMS</t>
  </si>
  <si>
    <t>Measures are out of tolerance, improve yellow measures on chart above</t>
  </si>
  <si>
    <t>Use binding to clean finish front zip inside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</si>
  <si>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</si>
  <si>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</si>
  <si>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 xml:space="preserve">FRONT ZIPPER </t>
  </si>
  <si>
    <t>1x Front zipper</t>
  </si>
  <si>
    <t>Attached fur on front hood i/o removable, remove 5 snap</t>
  </si>
  <si>
    <t>Use only one zipper puller ZP072 on  front zipper</t>
  </si>
  <si>
    <t>Remove Technowarm Hang tag</t>
  </si>
  <si>
    <t>Remove Technowarm woven label</t>
  </si>
  <si>
    <t>Add mix &amp; match hang tag</t>
  </si>
  <si>
    <t>Comments after sales meeting the 21/11/2017</t>
  </si>
  <si>
    <t>2x cuff adjustement</t>
  </si>
  <si>
    <t>V1</t>
  </si>
  <si>
    <t>6x Front opening
5x bottom hood +  collar flap
2x Cuff adjustement
5x Removable fake fur on front hood</t>
  </si>
  <si>
    <t>1) Fake Fur must be removable on front hood with 5 snap</t>
  </si>
  <si>
    <t>2) Remove back waist adjustement shell 1 band with elastic and 2 snap</t>
  </si>
  <si>
    <t>HANG TAG</t>
  </si>
  <si>
    <t>Hang tag corporate and climactive must be small # HT-394082-E &amp; HT394146-E</t>
  </si>
  <si>
    <t>SMALL
HT-394082-E</t>
  </si>
  <si>
    <t>SMALL
HT394146-E</t>
  </si>
  <si>
    <t>SMS NORTH SEA measures the 14/12/2017</t>
  </si>
  <si>
    <r>
      <t xml:space="preserve">FRONT BREADTH </t>
    </r>
    <r>
      <rPr>
        <sz val="12"/>
        <color indexed="10"/>
        <rFont val="Calibri"/>
        <family val="2"/>
      </rPr>
      <t>AT 13CM FROM SHOULDER POINT NECKLINE</t>
    </r>
  </si>
  <si>
    <r>
      <t xml:space="preserve">BACK BREADTH </t>
    </r>
    <r>
      <rPr>
        <sz val="12"/>
        <color indexed="10"/>
        <rFont val="Calibri"/>
        <family val="2"/>
      </rPr>
      <t>AT 13CM FROM SHOULDER POINT NECKLINE</t>
    </r>
  </si>
  <si>
    <t>Measures to follow for BULK</t>
  </si>
  <si>
    <r>
      <t xml:space="preserve">Measures to follow for making 1st c/s </t>
    </r>
    <r>
      <rPr>
        <b/>
        <sz val="10"/>
        <color indexed="23"/>
        <rFont val="Calibri"/>
        <family val="2"/>
      </rPr>
      <t>SIZE M</t>
    </r>
  </si>
  <si>
    <t>3) Avoid pleat on front breadth</t>
  </si>
  <si>
    <t>Make a dart 2cm depth on front breadth/armhole</t>
  </si>
  <si>
    <t>4) Give a room at woman breast</t>
  </si>
  <si>
    <t xml:space="preserve">add 0,5cm on chest line on side panel </t>
  </si>
  <si>
    <t>Reduce front breadth by 1cm</t>
  </si>
  <si>
    <t>MEASURES OUTER  JACKET</t>
  </si>
  <si>
    <t>Improve yellow measures on chart above</t>
  </si>
  <si>
    <t>Refer to picture and patern sketch for comments below</t>
  </si>
  <si>
    <t>Reduce shoulder lenght to have 11cm i/o 11,5cm</t>
  </si>
  <si>
    <t>Reduce 1/2 arm round by 1,5cm to have 21,5 i/o 23cm on SMS</t>
  </si>
  <si>
    <t>Increase sleeve lenght by 0,5cm to have 64,5cm i/o 64cm</t>
  </si>
  <si>
    <t>Reduce front breadth by 1cm to have 37cm i/o 38cm on SMS</t>
  </si>
  <si>
    <t>Reduce back breadth by 1cm to have 39cm i/o 40cm on SMS</t>
  </si>
  <si>
    <t>Reduce neck width by 1cm to have 21cm i/o 22cm</t>
  </si>
  <si>
    <t>Reduce front neck depth by 1cm to have 9,5cm i/o 8,5cm</t>
  </si>
  <si>
    <t>MEASURES INNER JACKET</t>
  </si>
  <si>
    <t>Measures are out of tolerance, improve yellow measures on chart above, includ padding puff when making patern</t>
  </si>
  <si>
    <t>Increase 1/2 chest round by 4cm to have 51cm i/o 47cm</t>
  </si>
  <si>
    <t>Increase 1/2 waist round by cm to have 47cm i/o 45cm</t>
  </si>
  <si>
    <t>Increase 1/2 bottom round by 2,5cm to have 54cm i/o 51,5cm</t>
  </si>
  <si>
    <t>Increase front lenght "JA" and back lenght "S" by 3cm to have 63cm i/o 60cm on SMS</t>
  </si>
  <si>
    <t>Increase front neck depth by 1cm to have 9,5cm i/o 8,5cm</t>
  </si>
  <si>
    <t>Please follow comments and send comformity sample to France</t>
  </si>
  <si>
    <t>Increase 1/2 waist round by 2cm to have 50cm i/o 48cm</t>
  </si>
  <si>
    <t>Reduce 1/2 bottom round by 2cm to have 58cm i/o 60cm</t>
  </si>
  <si>
    <t>5) Move 3cm down bottom pocket</t>
  </si>
  <si>
    <t>Increase armhole height by 1cm to have 22,5cm i/o 21,5cm</t>
  </si>
  <si>
    <t xml:space="preserve">Give a room at woman breast, add 0,5cm on chest line on side panel </t>
  </si>
  <si>
    <t>Increase sleeve lenght by 3cm to have 63cm i/o 60cm</t>
  </si>
  <si>
    <t>COLORS OUTER JACKET</t>
  </si>
  <si>
    <t xml:space="preserve">On style HEATHER GREY, embroideries must be more tone on tone #40031 i/o 40022 </t>
  </si>
  <si>
    <t>HEATHER GREY
40030</t>
  </si>
  <si>
    <t>HEATHER GREY
183</t>
  </si>
  <si>
    <t>Change zipper colors to #183 i/o 392</t>
  </si>
  <si>
    <t>COLORS INNER JACKET</t>
  </si>
  <si>
    <t>Change zipper colors to black # 580 i/o 392</t>
  </si>
  <si>
    <t>BLACK
580</t>
  </si>
  <si>
    <t>BLACK
9000</t>
  </si>
  <si>
    <t xml:space="preserve">On style HEATHER GREY inner jacket BLACK, embroideries must be BLACK # 9000 i/o 40022 </t>
  </si>
  <si>
    <t>On style NORTH SEA, embroideries must be more tone on tone # 464 i/o 6743</t>
  </si>
  <si>
    <t>NORTH SEA
464</t>
  </si>
  <si>
    <t>NORTH SEA
369</t>
  </si>
  <si>
    <t>On style NORTH SEA, embroideries must be more tone on tone # 369 i/o 6743</t>
  </si>
  <si>
    <t>Change zipper colors to have it tone on tone # 357 i/o 074</t>
  </si>
  <si>
    <t xml:space="preserve">On style BLACK inner jacket BLACK, embroideries must be BLACK # 9000 </t>
  </si>
  <si>
    <t>Change zipper colors to black # 580</t>
  </si>
  <si>
    <t>請依照以上修正後寄核可樣至法國</t>
    <phoneticPr fontId="33" type="noConversion"/>
  </si>
  <si>
    <t>外夾配色</t>
    <phoneticPr fontId="33" type="noConversion"/>
  </si>
  <si>
    <t>色組#4809, 繡花線色改為#40030 (i/o #40022)</t>
    <phoneticPr fontId="33" type="noConversion"/>
  </si>
  <si>
    <t>色組#8604, 繡花線色改為#464 (i/o #6743)</t>
    <phoneticPr fontId="33" type="noConversion"/>
  </si>
  <si>
    <t>色組#4809, 拉鍊顏色改為YKK#183</t>
    <phoneticPr fontId="33" type="noConversion"/>
  </si>
  <si>
    <t>內夾配色</t>
    <phoneticPr fontId="33" type="noConversion"/>
  </si>
  <si>
    <t>外夾尺寸</t>
    <phoneticPr fontId="33" type="noConversion"/>
  </si>
  <si>
    <t>外夾</t>
    <phoneticPr fontId="33" type="noConversion"/>
  </si>
  <si>
    <t>吊牌改為用#HT-394082-E (i/o #HT-394081-E)</t>
    <phoneticPr fontId="34" type="noConversion"/>
  </si>
  <si>
    <t>吊牌改為用#HT-394146-E (i/o #HT-394133-E)</t>
    <phoneticPr fontId="34" type="noConversion"/>
  </si>
  <si>
    <t>假毛改為可拆式，帽前加5組12.5MM彈簧釦</t>
    <phoneticPr fontId="34" type="noConversion"/>
  </si>
  <si>
    <t>帽簷內貼表布，釘5組12.5MM 彈簧壓釦上半套，可與假毛布條扣合</t>
    <phoneticPr fontId="34" type="noConversion"/>
  </si>
  <si>
    <t>假毛布條釘5組12.5MM 彈簧壓釦下半套</t>
    <phoneticPr fontId="34" type="noConversion"/>
  </si>
  <si>
    <t>後腰調節布條取消</t>
    <phoneticPr fontId="34" type="noConversion"/>
  </si>
  <si>
    <t>色組#4809, 繡花線色改為#9000 (i/o #40022)</t>
    <phoneticPr fontId="33" type="noConversion"/>
  </si>
  <si>
    <t>色組#4809, 拉鍊顏色改為YKK#580</t>
    <phoneticPr fontId="33" type="noConversion"/>
  </si>
  <si>
    <t>色組#8604, 繡花線色改為#369 (i/o #6743)</t>
    <phoneticPr fontId="33" type="noConversion"/>
  </si>
  <si>
    <t>色組#8604, 拉鍊顏色改為YKK#357</t>
    <phoneticPr fontId="33" type="noConversion"/>
  </si>
  <si>
    <t>色組#0247, 拉鍊顏色改為YKK#580</t>
    <phoneticPr fontId="33" type="noConversion"/>
  </si>
  <si>
    <t>色組#0247 繡花線色改為#9000</t>
    <phoneticPr fontId="33" type="noConversion"/>
  </si>
  <si>
    <t>內夾尺寸</t>
    <phoneticPr fontId="33" type="noConversion"/>
  </si>
  <si>
    <t>銷售樣</t>
    <phoneticPr fontId="33" type="noConversion"/>
  </si>
  <si>
    <t>大貨</t>
    <phoneticPr fontId="33" type="noConversion"/>
  </si>
  <si>
    <t>1/2胸圍(腋點量)</t>
  </si>
  <si>
    <t>1/2腰圍(領肩點下42cm)</t>
  </si>
  <si>
    <t>1/2臀圍(領肩點下54cm)</t>
  </si>
  <si>
    <t>1/2下襬(平量)</t>
  </si>
  <si>
    <t>前身長(領肩點量)</t>
  </si>
  <si>
    <t>單肩寬</t>
  </si>
  <si>
    <t>袖襱直量</t>
  </si>
  <si>
    <t>1/2袖寬(腋點垂直量)</t>
  </si>
  <si>
    <t>1/2肘寬(袖口上28cm)</t>
  </si>
  <si>
    <t>1/2袖口寬(平量)</t>
  </si>
  <si>
    <t>袖口高</t>
  </si>
  <si>
    <t>袖長(肩點量)</t>
  </si>
  <si>
    <t>後背寬(領肩點下13cm)</t>
  </si>
  <si>
    <t>後身長(後領圍中心量)</t>
  </si>
  <si>
    <t>後背剪接高(領肩點量)</t>
  </si>
  <si>
    <t>領寬</t>
  </si>
  <si>
    <t>前領深</t>
  </si>
  <si>
    <t>下領圍(不含拉鍊)</t>
  </si>
  <si>
    <t>上領圍(不含拉鍊)</t>
  </si>
  <si>
    <t>後領高</t>
  </si>
  <si>
    <t>前領高</t>
  </si>
  <si>
    <t>帽中長</t>
  </si>
  <si>
    <t>帽寬(領肩點上18cm)</t>
  </si>
  <si>
    <t>帽前高(開口處)</t>
  </si>
  <si>
    <t>帽高(領肩點)</t>
  </si>
  <si>
    <t>門襟拉鍊長</t>
  </si>
  <si>
    <t>側袋開口長</t>
  </si>
  <si>
    <t>內胸袋開口長</t>
  </si>
  <si>
    <r>
      <rPr>
        <b/>
        <sz val="12"/>
        <color indexed="10"/>
        <rFont val="Calibri"/>
        <family val="2"/>
      </rPr>
      <t>OUTER JKT</t>
    </r>
    <r>
      <rPr>
        <b/>
        <sz val="12"/>
        <rFont val="Calibri"/>
        <family val="2"/>
      </rPr>
      <t xml:space="preserve">      MEASUREMENTS IN CM    </t>
    </r>
    <r>
      <rPr>
        <b/>
        <sz val="28"/>
        <rFont val="細明體"/>
        <family val="3"/>
        <charset val="136"/>
      </rPr>
      <t>外夾克</t>
    </r>
    <phoneticPr fontId="33" type="noConversion"/>
  </si>
  <si>
    <t>上胸寬(領肩點下13cm)</t>
    <phoneticPr fontId="33" type="noConversion"/>
  </si>
  <si>
    <r>
      <rPr>
        <b/>
        <sz val="12"/>
        <color indexed="10"/>
        <rFont val="Calibri"/>
        <family val="2"/>
      </rPr>
      <t>INNER JKT</t>
    </r>
    <r>
      <rPr>
        <b/>
        <sz val="12"/>
        <rFont val="Calibri"/>
        <family val="2"/>
      </rPr>
      <t xml:space="preserve">     MEASUREMENTS IN CM    </t>
    </r>
    <r>
      <rPr>
        <b/>
        <sz val="28"/>
        <rFont val="細明體"/>
        <family val="3"/>
        <charset val="136"/>
      </rPr>
      <t>內夾克</t>
    </r>
    <phoneticPr fontId="33" type="noConversion"/>
  </si>
  <si>
    <t>銷售樣</t>
    <phoneticPr fontId="33" type="noConversion"/>
  </si>
  <si>
    <t>大貨</t>
    <phoneticPr fontId="33" type="noConversion"/>
  </si>
  <si>
    <t>1/2袖口寬(拉量)</t>
  </si>
  <si>
    <t>後背寬(領肩點下13cm)</t>
    <phoneticPr fontId="33" type="noConversion"/>
  </si>
  <si>
    <t>上胸寬(領肩點下13cm)</t>
    <phoneticPr fontId="33" type="noConversion"/>
  </si>
  <si>
    <t>袖襱直量增加1CM，改為22.5CM</t>
    <phoneticPr fontId="33" type="noConversion"/>
  </si>
  <si>
    <t>袖長需達到63CM</t>
    <phoneticPr fontId="33" type="noConversion"/>
  </si>
  <si>
    <t>1/2胸圍需達到51cm</t>
    <phoneticPr fontId="33" type="noConversion"/>
  </si>
  <si>
    <t>1/2腰圍需達到47cm</t>
    <phoneticPr fontId="33" type="noConversion"/>
  </si>
  <si>
    <t>1/2下襬需達到54cm</t>
    <phoneticPr fontId="33" type="noConversion"/>
  </si>
  <si>
    <t>前身長(JA)和後身長(S)皆需達到63CM</t>
    <phoneticPr fontId="33" type="noConversion"/>
  </si>
  <si>
    <t>前領深需達到8.5CM</t>
    <phoneticPr fontId="33" type="noConversion"/>
  </si>
  <si>
    <t>Measures are out of tolerance, improve yellow measures on chart above, includ padding puff when making patern</t>
    <phoneticPr fontId="34" type="noConversion"/>
  </si>
  <si>
    <t>上胸寬減少1CM</t>
    <phoneticPr fontId="32" type="noConversion"/>
  </si>
  <si>
    <t>3) Avoid pleat on front breadth</t>
    <phoneticPr fontId="34" type="noConversion"/>
  </si>
  <si>
    <t>上胸處應避免摺痕</t>
    <phoneticPr fontId="32" type="noConversion"/>
  </si>
  <si>
    <t>側袋下移3CM</t>
    <phoneticPr fontId="33" type="noConversion"/>
  </si>
  <si>
    <t>前胸須作出空間</t>
    <phoneticPr fontId="33" type="noConversion"/>
  </si>
  <si>
    <t>參考右圖作以下修正</t>
    <phoneticPr fontId="32" type="noConversion"/>
  </si>
  <si>
    <t>很多尺寸超過公差，打版時請考慮車棉膨度，請修正如尺寸表黃色標示</t>
    <phoneticPr fontId="33" type="noConversion"/>
  </si>
  <si>
    <t>請依尺寸表黃色標示修正</t>
    <phoneticPr fontId="33" type="noConversion"/>
  </si>
  <si>
    <t>1/2腰圍增加2CM, 改為50CM</t>
    <phoneticPr fontId="33" type="noConversion"/>
  </si>
  <si>
    <t>1/2下襬減少2CM, 改為58CM</t>
    <phoneticPr fontId="33" type="noConversion"/>
  </si>
  <si>
    <t>單肩寬修改為11CM</t>
    <phoneticPr fontId="33" type="noConversion"/>
  </si>
  <si>
    <t>1/2袖寬減少1.5CM, 改為21.5CM</t>
    <phoneticPr fontId="33" type="noConversion"/>
  </si>
  <si>
    <t>袖長增加0.5CM, 改為64.5CM</t>
    <phoneticPr fontId="33" type="noConversion"/>
  </si>
  <si>
    <t>領寬減少1CM, 改為21CM</t>
    <phoneticPr fontId="33" type="noConversion"/>
  </si>
  <si>
    <t>上胸寬為37CM</t>
    <phoneticPr fontId="33" type="noConversion"/>
  </si>
  <si>
    <t>後背寬為39CM</t>
    <phoneticPr fontId="33" type="noConversion"/>
  </si>
  <si>
    <t>前領深為9.5CM</t>
    <phoneticPr fontId="33" type="noConversion"/>
  </si>
  <si>
    <t>外夾克</t>
    <phoneticPr fontId="33" type="noConversion"/>
  </si>
  <si>
    <t>內夾克</t>
    <phoneticPr fontId="33" type="noConversion"/>
  </si>
  <si>
    <t>上胸寬(領肩點下13cm)</t>
  </si>
  <si>
    <t>上胸&amp;脇邊裁片於袖襱處打褶2CM ( 如右圖紅線)</t>
    <phoneticPr fontId="32" type="noConversion"/>
  </si>
  <si>
    <t>脇邊裁片胸線位置增加0.5CM</t>
    <phoneticPr fontId="33" type="noConversion"/>
  </si>
  <si>
    <t>前胸須作出空間 ( 參考右圖), 脇邊裁片胸線位置增加0.5CM</t>
    <phoneticPr fontId="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</si>
</sst>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96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color indexed="8"/>
      <name val="Calibri"/>
      <family val="2"/>
    </font>
    <font>
      <sz val="12"/>
      <color indexed="10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0"/>
      <name val="Calibri"/>
      <family val="2"/>
    </font>
    <font>
      <b/>
      <sz val="11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sz val="12"/>
      <color indexed="8"/>
      <name val="Calibri"/>
      <family val="2"/>
    </font>
    <font>
      <sz val="12"/>
      <color indexed="10"/>
      <name val="Calibri"/>
      <family val="2"/>
    </font>
    <font>
      <b/>
      <sz val="14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b/>
      <sz val="14"/>
      <color indexed="10"/>
      <name val="Calibri"/>
      <family val="2"/>
    </font>
    <font>
      <b/>
      <sz val="10"/>
      <color indexed="23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2"/>
      <name val="Calibri"/>
      <family val="2"/>
    </font>
    <font>
      <b/>
      <sz val="28"/>
      <name val="細明體"/>
      <family val="3"/>
      <charset val="136"/>
    </font>
    <font>
      <b/>
      <sz val="22"/>
      <color indexed="10"/>
      <name val="Calibri"/>
      <family val="2"/>
    </font>
    <font>
      <sz val="22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12"/>
      <color theme="3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sz val="9"/>
      <color theme="0" tint="-0.499984740745262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u/>
      <sz val="14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b/>
      <u/>
      <sz val="14"/>
      <color rgb="FFFF0000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b/>
      <sz val="12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Calibri"/>
      <family val="2"/>
    </font>
    <font>
      <sz val="12"/>
      <color theme="0" tint="-0.499984740745262"/>
      <name val="Calibri"/>
      <family val="2"/>
    </font>
    <font>
      <sz val="10"/>
      <color theme="0" tint="-0.499984740745262"/>
      <name val="新細明體"/>
      <family val="1"/>
      <charset val="136"/>
      <scheme val="minor"/>
    </font>
    <font>
      <b/>
      <sz val="10"/>
      <color theme="0" tint="-0.499984740745262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4"/>
      <color theme="1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b/>
      <sz val="24"/>
      <color rgb="FFFF0000"/>
      <name val="新細明體"/>
      <family val="1"/>
      <charset val="136"/>
      <scheme val="minor"/>
    </font>
    <font>
      <sz val="22"/>
      <color theme="1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6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40" fillId="0" borderId="0"/>
    <xf numFmtId="0" fontId="41" fillId="0" borderId="1" applyBorder="0"/>
  </cellStyleXfs>
  <cellXfs count="776">
    <xf numFmtId="0" fontId="0" fillId="0" borderId="0" xfId="0"/>
    <xf numFmtId="0" fontId="0" fillId="0" borderId="0" xfId="0" applyAlignment="1">
      <alignment vertical="center"/>
    </xf>
    <xf numFmtId="0" fontId="40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44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/>
    </xf>
    <xf numFmtId="0" fontId="46" fillId="0" borderId="0" xfId="0" applyFont="1" applyAlignment="1">
      <alignment vertical="center"/>
    </xf>
    <xf numFmtId="0" fontId="47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 wrapText="1"/>
    </xf>
    <xf numFmtId="0" fontId="48" fillId="0" borderId="0" xfId="0" applyFont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0" borderId="0" xfId="0" applyFont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50" fillId="0" borderId="0" xfId="0" applyFont="1" applyBorder="1" applyAlignment="1">
      <alignment vertical="center"/>
    </xf>
    <xf numFmtId="0" fontId="51" fillId="4" borderId="4" xfId="0" applyFont="1" applyFill="1" applyBorder="1" applyAlignment="1">
      <alignment horizontal="center" vertical="center"/>
    </xf>
    <xf numFmtId="0" fontId="46" fillId="0" borderId="0" xfId="0" applyFont="1" applyAlignment="1"/>
    <xf numFmtId="0" fontId="44" fillId="5" borderId="5" xfId="0" applyFont="1" applyFill="1" applyBorder="1" applyAlignment="1">
      <alignment vertical="center"/>
    </xf>
    <xf numFmtId="0" fontId="40" fillId="5" borderId="5" xfId="0" applyFont="1" applyFill="1" applyBorder="1" applyAlignment="1">
      <alignment vertical="center"/>
    </xf>
    <xf numFmtId="0" fontId="0" fillId="0" borderId="0" xfId="0" applyBorder="1"/>
    <xf numFmtId="0" fontId="43" fillId="0" borderId="0" xfId="0" applyFont="1" applyBorder="1" applyAlignment="1">
      <alignment vertical="center"/>
    </xf>
    <xf numFmtId="0" fontId="0" fillId="0" borderId="0" xfId="0" applyAlignment="1"/>
    <xf numFmtId="0" fontId="40" fillId="0" borderId="0" xfId="0" applyFont="1" applyAlignment="1"/>
    <xf numFmtId="0" fontId="52" fillId="0" borderId="6" xfId="0" applyFont="1" applyBorder="1" applyAlignment="1">
      <alignment vertical="center"/>
    </xf>
    <xf numFmtId="0" fontId="52" fillId="0" borderId="0" xfId="0" applyFont="1" applyBorder="1"/>
    <xf numFmtId="0" fontId="47" fillId="0" borderId="0" xfId="6" applyFont="1" applyBorder="1"/>
    <xf numFmtId="0" fontId="0" fillId="0" borderId="7" xfId="0" applyBorder="1" applyAlignment="1">
      <alignment vertical="center"/>
    </xf>
    <xf numFmtId="0" fontId="53" fillId="4" borderId="8" xfId="0" applyFont="1" applyFill="1" applyBorder="1" applyAlignment="1">
      <alignment horizontal="left" vertical="center" indent="8"/>
    </xf>
    <xf numFmtId="0" fontId="0" fillId="4" borderId="8" xfId="0" applyFill="1" applyBorder="1" applyAlignment="1">
      <alignment vertical="center"/>
    </xf>
    <xf numFmtId="0" fontId="0" fillId="4" borderId="9" xfId="0" applyFill="1" applyBorder="1" applyAlignment="1">
      <alignment vertical="center"/>
    </xf>
    <xf numFmtId="0" fontId="54" fillId="4" borderId="8" xfId="0" applyFont="1" applyFill="1" applyBorder="1" applyAlignment="1">
      <alignment horizontal="left" vertical="center" indent="1"/>
    </xf>
    <xf numFmtId="0" fontId="0" fillId="4" borderId="10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52" fillId="0" borderId="7" xfId="0" applyFont="1" applyFill="1" applyBorder="1" applyAlignment="1">
      <alignment vertical="center"/>
    </xf>
    <xf numFmtId="0" fontId="52" fillId="0" borderId="6" xfId="0" applyFont="1" applyFill="1" applyBorder="1" applyAlignment="1">
      <alignment vertical="center"/>
    </xf>
    <xf numFmtId="0" fontId="52" fillId="0" borderId="2" xfId="0" applyFont="1" applyFill="1" applyBorder="1" applyAlignment="1">
      <alignment vertical="center"/>
    </xf>
    <xf numFmtId="0" fontId="52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53" fillId="4" borderId="6" xfId="0" applyFont="1" applyFill="1" applyBorder="1" applyAlignment="1">
      <alignment horizontal="left" vertical="center" indent="2"/>
    </xf>
    <xf numFmtId="0" fontId="52" fillId="0" borderId="11" xfId="0" applyFont="1" applyFill="1" applyBorder="1" applyAlignment="1">
      <alignment vertical="center"/>
    </xf>
    <xf numFmtId="0" fontId="52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45" fillId="0" borderId="15" xfId="0" applyFont="1" applyFill="1" applyBorder="1" applyAlignment="1">
      <alignment vertical="center"/>
    </xf>
    <xf numFmtId="14" fontId="47" fillId="0" borderId="16" xfId="0" applyNumberFormat="1" applyFont="1" applyFill="1" applyBorder="1" applyAlignment="1">
      <alignment vertical="center"/>
    </xf>
    <xf numFmtId="0" fontId="45" fillId="0" borderId="16" xfId="0" applyFont="1" applyFill="1" applyBorder="1" applyAlignment="1">
      <alignment vertical="center"/>
    </xf>
    <xf numFmtId="0" fontId="45" fillId="0" borderId="17" xfId="0" applyFont="1" applyFill="1" applyBorder="1" applyAlignment="1">
      <alignment vertical="center"/>
    </xf>
    <xf numFmtId="0" fontId="44" fillId="0" borderId="1" xfId="0" applyFont="1" applyFill="1" applyBorder="1" applyAlignment="1">
      <alignment vertical="center"/>
    </xf>
    <xf numFmtId="0" fontId="55" fillId="0" borderId="1" xfId="0" applyFont="1" applyFill="1" applyBorder="1" applyAlignment="1">
      <alignment horizontal="left" vertical="center" indent="16"/>
    </xf>
    <xf numFmtId="0" fontId="55" fillId="0" borderId="1" xfId="0" applyFont="1" applyFill="1" applyBorder="1" applyAlignment="1">
      <alignment horizontal="left" vertical="center"/>
    </xf>
    <xf numFmtId="0" fontId="44" fillId="0" borderId="18" xfId="0" applyFont="1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54" fillId="4" borderId="1" xfId="0" applyFont="1" applyFill="1" applyBorder="1" applyAlignment="1">
      <alignment horizontal="left" vertical="center" indent="1"/>
    </xf>
    <xf numFmtId="0" fontId="0" fillId="4" borderId="18" xfId="0" applyFill="1" applyBorder="1" applyAlignment="1">
      <alignment vertical="center"/>
    </xf>
    <xf numFmtId="0" fontId="44" fillId="0" borderId="15" xfId="0" applyFont="1" applyBorder="1" applyAlignment="1">
      <alignment vertical="center"/>
    </xf>
    <xf numFmtId="0" fontId="55" fillId="0" borderId="15" xfId="0" applyFont="1" applyBorder="1" applyAlignment="1">
      <alignment horizontal="left" vertical="center"/>
    </xf>
    <xf numFmtId="0" fontId="44" fillId="0" borderId="20" xfId="0" applyFont="1" applyBorder="1" applyAlignment="1">
      <alignment vertical="center"/>
    </xf>
    <xf numFmtId="14" fontId="47" fillId="0" borderId="16" xfId="0" applyNumberFormat="1" applyFont="1" applyBorder="1" applyAlignment="1">
      <alignment vertical="center"/>
    </xf>
    <xf numFmtId="0" fontId="45" fillId="0" borderId="16" xfId="0" applyFont="1" applyBorder="1" applyAlignment="1">
      <alignment vertical="center"/>
    </xf>
    <xf numFmtId="0" fontId="44" fillId="0" borderId="21" xfId="0" applyFont="1" applyBorder="1" applyAlignment="1">
      <alignment vertical="center"/>
    </xf>
    <xf numFmtId="0" fontId="55" fillId="0" borderId="15" xfId="0" applyFont="1" applyBorder="1" applyAlignment="1">
      <alignment horizontal="left" vertical="center" indent="2"/>
    </xf>
    <xf numFmtId="0" fontId="43" fillId="0" borderId="22" xfId="0" applyFont="1" applyBorder="1" applyAlignment="1">
      <alignment vertical="center"/>
    </xf>
    <xf numFmtId="0" fontId="43" fillId="0" borderId="16" xfId="0" applyFont="1" applyBorder="1" applyAlignment="1">
      <alignment vertical="center"/>
    </xf>
    <xf numFmtId="0" fontId="43" fillId="0" borderId="17" xfId="0" applyFont="1" applyBorder="1" applyAlignment="1">
      <alignment vertical="center"/>
    </xf>
    <xf numFmtId="0" fontId="52" fillId="0" borderId="15" xfId="0" applyFont="1" applyBorder="1" applyAlignment="1">
      <alignment vertical="center"/>
    </xf>
    <xf numFmtId="0" fontId="45" fillId="4" borderId="0" xfId="0" applyFont="1" applyFill="1" applyBorder="1" applyAlignment="1">
      <alignment vertical="center"/>
    </xf>
    <xf numFmtId="0" fontId="53" fillId="4" borderId="8" xfId="0" applyFont="1" applyFill="1" applyBorder="1" applyAlignment="1">
      <alignment horizontal="left" vertical="center" indent="12"/>
    </xf>
    <xf numFmtId="0" fontId="55" fillId="0" borderId="19" xfId="0" applyFont="1" applyBorder="1" applyAlignment="1">
      <alignment horizontal="left" vertical="center" indent="2"/>
    </xf>
    <xf numFmtId="0" fontId="44" fillId="0" borderId="1" xfId="0" applyFont="1" applyBorder="1" applyAlignment="1">
      <alignment vertical="center"/>
    </xf>
    <xf numFmtId="0" fontId="55" fillId="0" borderId="1" xfId="0" applyFont="1" applyBorder="1" applyAlignment="1">
      <alignment horizontal="left" vertical="center" indent="16"/>
    </xf>
    <xf numFmtId="0" fontId="55" fillId="0" borderId="1" xfId="0" applyFont="1" applyBorder="1" applyAlignment="1">
      <alignment horizontal="left" vertical="center"/>
    </xf>
    <xf numFmtId="0" fontId="44" fillId="0" borderId="18" xfId="0" applyFont="1" applyBorder="1" applyAlignment="1">
      <alignment vertical="center"/>
    </xf>
    <xf numFmtId="0" fontId="51" fillId="0" borderId="16" xfId="0" applyFont="1" applyBorder="1" applyAlignment="1">
      <alignment horizontal="left" vertical="center"/>
    </xf>
    <xf numFmtId="0" fontId="55" fillId="0" borderId="18" xfId="0" applyFont="1" applyBorder="1" applyAlignment="1">
      <alignment horizontal="left" vertical="center"/>
    </xf>
    <xf numFmtId="184" fontId="56" fillId="0" borderId="23" xfId="0" applyNumberFormat="1" applyFont="1" applyBorder="1" applyAlignment="1">
      <alignment horizontal="center" vertical="center"/>
    </xf>
    <xf numFmtId="0" fontId="56" fillId="0" borderId="0" xfId="0" applyFont="1" applyAlignment="1">
      <alignment vertical="center"/>
    </xf>
    <xf numFmtId="0" fontId="52" fillId="0" borderId="23" xfId="0" applyFont="1" applyBorder="1" applyAlignment="1">
      <alignment vertical="center"/>
    </xf>
    <xf numFmtId="0" fontId="47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51" fillId="4" borderId="15" xfId="0" applyFont="1" applyFill="1" applyBorder="1" applyAlignment="1">
      <alignment vertical="center"/>
    </xf>
    <xf numFmtId="0" fontId="51" fillId="4" borderId="5" xfId="0" applyFont="1" applyFill="1" applyBorder="1" applyAlignment="1">
      <alignment vertical="center"/>
    </xf>
    <xf numFmtId="0" fontId="56" fillId="0" borderId="24" xfId="0" applyFont="1" applyBorder="1" applyAlignment="1">
      <alignment horizontal="center" vertical="center"/>
    </xf>
    <xf numFmtId="0" fontId="56" fillId="0" borderId="24" xfId="0" applyFont="1" applyBorder="1" applyAlignment="1">
      <alignment vertical="center"/>
    </xf>
    <xf numFmtId="0" fontId="52" fillId="0" borderId="25" xfId="0" applyFont="1" applyBorder="1" applyAlignment="1">
      <alignment vertical="center"/>
    </xf>
    <xf numFmtId="184" fontId="56" fillId="0" borderId="25" xfId="0" applyNumberFormat="1" applyFont="1" applyBorder="1" applyAlignment="1">
      <alignment horizontal="center" vertical="center"/>
    </xf>
    <xf numFmtId="0" fontId="56" fillId="0" borderId="25" xfId="0" applyFont="1" applyBorder="1" applyAlignment="1">
      <alignment vertical="center"/>
    </xf>
    <xf numFmtId="185" fontId="51" fillId="0" borderId="23" xfId="0" applyNumberFormat="1" applyFont="1" applyBorder="1" applyAlignment="1">
      <alignment horizontal="center" vertical="center"/>
    </xf>
    <xf numFmtId="0" fontId="52" fillId="0" borderId="0" xfId="0" applyFont="1"/>
    <xf numFmtId="0" fontId="51" fillId="0" borderId="23" xfId="0" applyFont="1" applyBorder="1" applyAlignment="1">
      <alignment horizontal="center" vertical="center"/>
    </xf>
    <xf numFmtId="0" fontId="0" fillId="0" borderId="0" xfId="0" applyFont="1" applyFill="1" applyBorder="1"/>
    <xf numFmtId="0" fontId="54" fillId="4" borderId="8" xfId="0" applyFont="1" applyFill="1" applyBorder="1" applyAlignment="1">
      <alignment vertical="center"/>
    </xf>
    <xf numFmtId="0" fontId="45" fillId="0" borderId="22" xfId="0" applyFont="1" applyFill="1" applyBorder="1" applyAlignment="1">
      <alignment horizontal="left" vertical="center" indent="1"/>
    </xf>
    <xf numFmtId="0" fontId="44" fillId="0" borderId="1" xfId="0" applyFont="1" applyBorder="1" applyAlignment="1">
      <alignment horizontal="left" vertical="center" indent="2"/>
    </xf>
    <xf numFmtId="0" fontId="47" fillId="0" borderId="6" xfId="0" applyFont="1" applyBorder="1" applyAlignment="1">
      <alignment vertical="center"/>
    </xf>
    <xf numFmtId="0" fontId="52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56" fillId="0" borderId="26" xfId="0" applyFont="1" applyBorder="1" applyAlignment="1">
      <alignment horizontal="center" vertical="center"/>
    </xf>
    <xf numFmtId="0" fontId="56" fillId="0" borderId="27" xfId="0" applyFont="1" applyBorder="1" applyAlignment="1">
      <alignment horizontal="left" vertical="center" indent="1"/>
    </xf>
    <xf numFmtId="0" fontId="56" fillId="0" borderId="28" xfId="0" applyFont="1" applyBorder="1" applyAlignment="1">
      <alignment horizontal="left" vertical="center" indent="1"/>
    </xf>
    <xf numFmtId="0" fontId="44" fillId="0" borderId="29" xfId="0" applyFont="1" applyBorder="1" applyAlignment="1">
      <alignment horizontal="center" vertical="center"/>
    </xf>
    <xf numFmtId="0" fontId="56" fillId="0" borderId="15" xfId="0" applyFont="1" applyBorder="1" applyAlignment="1">
      <alignment horizontal="center" vertical="center"/>
    </xf>
    <xf numFmtId="0" fontId="0" fillId="4" borderId="15" xfId="0" applyFill="1" applyBorder="1" applyAlignment="1">
      <alignment vertical="center"/>
    </xf>
    <xf numFmtId="0" fontId="56" fillId="0" borderId="5" xfId="0" applyFont="1" applyBorder="1" applyAlignment="1">
      <alignment horizontal="left" vertical="center" indent="1"/>
    </xf>
    <xf numFmtId="0" fontId="56" fillId="0" borderId="5" xfId="0" applyFont="1" applyBorder="1" applyAlignment="1">
      <alignment horizontal="center" vertical="center"/>
    </xf>
    <xf numFmtId="0" fontId="55" fillId="0" borderId="15" xfId="0" applyFont="1" applyBorder="1" applyAlignment="1">
      <alignment horizontal="left" vertical="center" indent="30"/>
    </xf>
    <xf numFmtId="0" fontId="44" fillId="0" borderId="1" xfId="0" applyFont="1" applyFill="1" applyBorder="1" applyAlignment="1">
      <alignment horizontal="left" vertical="center" indent="1"/>
    </xf>
    <xf numFmtId="0" fontId="55" fillId="0" borderId="19" xfId="0" applyFont="1" applyFill="1" applyBorder="1" applyAlignment="1">
      <alignment horizontal="left" vertical="center" indent="1"/>
    </xf>
    <xf numFmtId="0" fontId="51" fillId="0" borderId="16" xfId="0" applyFont="1" applyFill="1" applyBorder="1" applyAlignment="1">
      <alignment horizontal="left" vertical="center" indent="1"/>
    </xf>
    <xf numFmtId="0" fontId="45" fillId="0" borderId="22" xfId="0" applyFont="1" applyBorder="1" applyAlignment="1">
      <alignment horizontal="left" vertical="center" indent="1"/>
    </xf>
    <xf numFmtId="0" fontId="56" fillId="0" borderId="23" xfId="0" applyFont="1" applyBorder="1" applyAlignment="1">
      <alignment horizontal="left" vertical="center" indent="1"/>
    </xf>
    <xf numFmtId="0" fontId="55" fillId="0" borderId="19" xfId="0" applyFont="1" applyBorder="1" applyAlignment="1">
      <alignment horizontal="left" vertical="center" indent="1"/>
    </xf>
    <xf numFmtId="0" fontId="44" fillId="0" borderId="21" xfId="0" applyFont="1" applyBorder="1" applyAlignment="1">
      <alignment horizontal="center" vertical="center"/>
    </xf>
    <xf numFmtId="0" fontId="56" fillId="0" borderId="30" xfId="0" applyFont="1" applyBorder="1" applyAlignment="1">
      <alignment horizontal="left" vertical="center" indent="1"/>
    </xf>
    <xf numFmtId="0" fontId="52" fillId="0" borderId="27" xfId="0" applyFont="1" applyBorder="1" applyAlignment="1">
      <alignment vertical="center"/>
    </xf>
    <xf numFmtId="0" fontId="56" fillId="0" borderId="27" xfId="0" applyFont="1" applyBorder="1" applyAlignment="1">
      <alignment horizontal="center" vertical="center"/>
    </xf>
    <xf numFmtId="0" fontId="44" fillId="0" borderId="21" xfId="0" applyFont="1" applyFill="1" applyBorder="1" applyAlignment="1">
      <alignment horizontal="center" vertical="center"/>
    </xf>
    <xf numFmtId="0" fontId="52" fillId="0" borderId="15" xfId="0" applyFont="1" applyFill="1" applyBorder="1" applyAlignment="1">
      <alignment vertical="center"/>
    </xf>
    <xf numFmtId="0" fontId="56" fillId="0" borderId="15" xfId="0" applyFont="1" applyFill="1" applyBorder="1" applyAlignment="1">
      <alignment horizontal="center" vertical="center"/>
    </xf>
    <xf numFmtId="0" fontId="56" fillId="0" borderId="23" xfId="0" applyFont="1" applyBorder="1" applyAlignment="1">
      <alignment horizontal="left" vertical="center" wrapText="1" indent="1"/>
    </xf>
    <xf numFmtId="0" fontId="56" fillId="0" borderId="23" xfId="0" applyFont="1" applyFill="1" applyBorder="1" applyAlignment="1">
      <alignment horizontal="center" vertical="center" wrapText="1"/>
    </xf>
    <xf numFmtId="0" fontId="56" fillId="0" borderId="23" xfId="0" applyFont="1" applyFill="1" applyBorder="1" applyAlignment="1">
      <alignment horizontal="left" vertical="center" indent="1"/>
    </xf>
    <xf numFmtId="0" fontId="56" fillId="0" borderId="23" xfId="0" applyFont="1" applyFill="1" applyBorder="1" applyAlignment="1">
      <alignment horizontal="center" vertical="center"/>
    </xf>
    <xf numFmtId="0" fontId="52" fillId="0" borderId="2" xfId="0" applyFont="1" applyBorder="1"/>
    <xf numFmtId="0" fontId="51" fillId="0" borderId="24" xfId="0" applyFont="1" applyBorder="1" applyAlignment="1">
      <alignment horizontal="center" vertical="center"/>
    </xf>
    <xf numFmtId="0" fontId="45" fillId="0" borderId="0" xfId="0" applyFont="1" applyFill="1" applyBorder="1" applyAlignment="1">
      <alignment vertical="center" wrapText="1"/>
    </xf>
    <xf numFmtId="185" fontId="51" fillId="0" borderId="23" xfId="0" applyNumberFormat="1" applyFont="1" applyFill="1" applyBorder="1" applyAlignment="1">
      <alignment horizontal="center" vertical="center"/>
    </xf>
    <xf numFmtId="185" fontId="56" fillId="0" borderId="23" xfId="0" applyNumberFormat="1" applyFont="1" applyBorder="1" applyAlignment="1">
      <alignment horizontal="center" vertical="center"/>
    </xf>
    <xf numFmtId="0" fontId="44" fillId="5" borderId="15" xfId="0" applyFont="1" applyFill="1" applyBorder="1" applyAlignment="1">
      <alignment vertical="center"/>
    </xf>
    <xf numFmtId="0" fontId="40" fillId="5" borderId="15" xfId="0" applyFont="1" applyFill="1" applyBorder="1" applyAlignment="1">
      <alignment vertical="center"/>
    </xf>
    <xf numFmtId="0" fontId="57" fillId="5" borderId="15" xfId="0" applyFont="1" applyFill="1" applyBorder="1" applyAlignment="1"/>
    <xf numFmtId="0" fontId="57" fillId="5" borderId="15" xfId="0" applyFont="1" applyFill="1" applyBorder="1" applyAlignment="1">
      <alignment vertical="center"/>
    </xf>
    <xf numFmtId="185" fontId="42" fillId="5" borderId="15" xfId="0" applyNumberFormat="1" applyFont="1" applyFill="1" applyBorder="1" applyAlignment="1">
      <alignment horizontal="center" vertical="center"/>
    </xf>
    <xf numFmtId="0" fontId="51" fillId="0" borderId="26" xfId="0" applyFont="1" applyBorder="1" applyAlignment="1">
      <alignment horizontal="center" vertical="center"/>
    </xf>
    <xf numFmtId="0" fontId="51" fillId="0" borderId="4" xfId="0" applyFont="1" applyBorder="1" applyAlignment="1">
      <alignment horizontal="center" vertical="center"/>
    </xf>
    <xf numFmtId="0" fontId="56" fillId="0" borderId="23" xfId="0" applyFont="1" applyBorder="1" applyAlignment="1">
      <alignment vertical="center"/>
    </xf>
    <xf numFmtId="0" fontId="56" fillId="0" borderId="4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52" fillId="0" borderId="5" xfId="0" applyFont="1" applyBorder="1" applyAlignment="1">
      <alignment vertical="center"/>
    </xf>
    <xf numFmtId="0" fontId="0" fillId="0" borderId="2" xfId="0" applyFont="1" applyBorder="1"/>
    <xf numFmtId="0" fontId="56" fillId="0" borderId="23" xfId="0" applyFont="1" applyBorder="1" applyAlignment="1">
      <alignment horizontal="center" vertical="center"/>
    </xf>
    <xf numFmtId="0" fontId="56" fillId="0" borderId="23" xfId="0" applyFont="1" applyBorder="1" applyAlignment="1">
      <alignment horizontal="center" vertical="center" wrapText="1"/>
    </xf>
    <xf numFmtId="14" fontId="45" fillId="0" borderId="16" xfId="0" applyNumberFormat="1" applyFont="1" applyBorder="1" applyAlignment="1">
      <alignment vertical="center"/>
    </xf>
    <xf numFmtId="0" fontId="0" fillId="4" borderId="23" xfId="0" applyFill="1" applyBorder="1" applyAlignment="1">
      <alignment vertical="center"/>
    </xf>
    <xf numFmtId="0" fontId="58" fillId="0" borderId="23" xfId="0" applyFont="1" applyBorder="1" applyAlignment="1">
      <alignment horizontal="center" vertical="center"/>
    </xf>
    <xf numFmtId="0" fontId="58" fillId="0" borderId="24" xfId="0" applyFont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51" fillId="4" borderId="31" xfId="0" applyFont="1" applyFill="1" applyBorder="1" applyAlignment="1">
      <alignment horizontal="center" vertical="center" wrapText="1"/>
    </xf>
    <xf numFmtId="0" fontId="51" fillId="4" borderId="4" xfId="0" applyFont="1" applyFill="1" applyBorder="1" applyAlignment="1">
      <alignment horizontal="center" vertical="center" wrapText="1"/>
    </xf>
    <xf numFmtId="184" fontId="56" fillId="0" borderId="32" xfId="0" applyNumberFormat="1" applyFont="1" applyBorder="1" applyAlignment="1">
      <alignment horizontal="center" vertical="center"/>
    </xf>
    <xf numFmtId="0" fontId="58" fillId="0" borderId="23" xfId="0" applyFont="1" applyFill="1" applyBorder="1" applyAlignment="1">
      <alignment horizontal="center" vertical="center"/>
    </xf>
    <xf numFmtId="185" fontId="56" fillId="0" borderId="23" xfId="0" applyNumberFormat="1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0" fontId="52" fillId="0" borderId="32" xfId="0" applyFont="1" applyFill="1" applyBorder="1" applyAlignment="1">
      <alignment horizontal="center" vertical="center" wrapText="1"/>
    </xf>
    <xf numFmtId="0" fontId="40" fillId="5" borderId="32" xfId="0" applyFont="1" applyFill="1" applyBorder="1" applyAlignment="1">
      <alignment vertical="center"/>
    </xf>
    <xf numFmtId="0" fontId="44" fillId="4" borderId="0" xfId="0" applyFont="1" applyFill="1" applyBorder="1" applyAlignment="1">
      <alignment vertical="center"/>
    </xf>
    <xf numFmtId="0" fontId="40" fillId="4" borderId="0" xfId="0" applyFont="1" applyFill="1" applyBorder="1" applyAlignment="1">
      <alignment vertical="center"/>
    </xf>
    <xf numFmtId="0" fontId="52" fillId="4" borderId="31" xfId="0" applyFont="1" applyFill="1" applyBorder="1" applyAlignment="1">
      <alignment vertical="center"/>
    </xf>
    <xf numFmtId="0" fontId="45" fillId="4" borderId="4" xfId="0" applyFont="1" applyFill="1" applyBorder="1" applyAlignment="1">
      <alignment horizontal="center" vertical="center"/>
    </xf>
    <xf numFmtId="0" fontId="59" fillId="4" borderId="4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 wrapText="1"/>
    </xf>
    <xf numFmtId="0" fontId="44" fillId="5" borderId="33" xfId="0" applyFont="1" applyFill="1" applyBorder="1" applyAlignment="1">
      <alignment horizontal="left" vertical="center"/>
    </xf>
    <xf numFmtId="0" fontId="51" fillId="4" borderId="33" xfId="0" applyFont="1" applyFill="1" applyBorder="1" applyAlignment="1">
      <alignment vertical="center"/>
    </xf>
    <xf numFmtId="0" fontId="44" fillId="5" borderId="2" xfId="0" applyFont="1" applyFill="1" applyBorder="1" applyAlignment="1">
      <alignment horizontal="left" vertical="center"/>
    </xf>
    <xf numFmtId="0" fontId="56" fillId="6" borderId="22" xfId="0" applyFont="1" applyFill="1" applyBorder="1" applyAlignment="1">
      <alignment horizontal="left" vertical="center"/>
    </xf>
    <xf numFmtId="0" fontId="56" fillId="6" borderId="16" xfId="0" applyFont="1" applyFill="1" applyBorder="1" applyAlignment="1">
      <alignment horizontal="left" vertical="center"/>
    </xf>
    <xf numFmtId="0" fontId="56" fillId="6" borderId="34" xfId="0" applyFont="1" applyFill="1" applyBorder="1" applyAlignment="1">
      <alignment vertical="center"/>
    </xf>
    <xf numFmtId="0" fontId="56" fillId="0" borderId="24" xfId="0" applyFont="1" applyBorder="1" applyAlignment="1">
      <alignment horizontal="center" vertical="center" wrapText="1"/>
    </xf>
    <xf numFmtId="0" fontId="56" fillId="0" borderId="24" xfId="0" applyFont="1" applyBorder="1" applyAlignment="1">
      <alignment horizontal="left" vertical="center" wrapText="1" indent="1"/>
    </xf>
    <xf numFmtId="185" fontId="51" fillId="0" borderId="24" xfId="0" applyNumberFormat="1" applyFont="1" applyBorder="1" applyAlignment="1">
      <alignment horizontal="center" vertical="center"/>
    </xf>
    <xf numFmtId="0" fontId="56" fillId="0" borderId="35" xfId="0" applyFont="1" applyBorder="1" applyAlignment="1">
      <alignment vertical="center"/>
    </xf>
    <xf numFmtId="0" fontId="45" fillId="4" borderId="2" xfId="0" applyFont="1" applyFill="1" applyBorder="1" applyAlignment="1">
      <alignment horizontal="left" vertical="center" indent="25"/>
    </xf>
    <xf numFmtId="0" fontId="45" fillId="4" borderId="12" xfId="0" applyFont="1" applyFill="1" applyBorder="1" applyAlignment="1">
      <alignment vertical="center"/>
    </xf>
    <xf numFmtId="0" fontId="45" fillId="4" borderId="13" xfId="0" applyFont="1" applyFill="1" applyBorder="1" applyAlignment="1">
      <alignment horizontal="left" vertical="center" indent="12"/>
    </xf>
    <xf numFmtId="0" fontId="47" fillId="4" borderId="13" xfId="0" applyFont="1" applyFill="1" applyBorder="1" applyAlignment="1">
      <alignment horizontal="left" vertical="center"/>
    </xf>
    <xf numFmtId="0" fontId="45" fillId="4" borderId="13" xfId="0" applyFont="1" applyFill="1" applyBorder="1" applyAlignment="1">
      <alignment vertical="center"/>
    </xf>
    <xf numFmtId="0" fontId="45" fillId="4" borderId="14" xfId="0" applyFont="1" applyFill="1" applyBorder="1" applyAlignment="1">
      <alignment vertical="center"/>
    </xf>
    <xf numFmtId="0" fontId="59" fillId="7" borderId="36" xfId="0" applyFont="1" applyFill="1" applyBorder="1" applyAlignment="1">
      <alignment horizontal="center" vertical="center"/>
    </xf>
    <xf numFmtId="0" fontId="58" fillId="2" borderId="37" xfId="0" applyFont="1" applyFill="1" applyBorder="1" applyAlignment="1">
      <alignment horizontal="center" vertical="center" wrapText="1"/>
    </xf>
    <xf numFmtId="0" fontId="58" fillId="2" borderId="38" xfId="0" applyFont="1" applyFill="1" applyBorder="1" applyAlignment="1">
      <alignment horizontal="center" vertical="center" wrapText="1"/>
    </xf>
    <xf numFmtId="0" fontId="45" fillId="4" borderId="21" xfId="0" applyFont="1" applyFill="1" applyBorder="1" applyAlignment="1">
      <alignment horizontal="left" vertical="center" indent="1"/>
    </xf>
    <xf numFmtId="0" fontId="44" fillId="0" borderId="39" xfId="0" applyFont="1" applyBorder="1" applyAlignment="1">
      <alignment horizontal="center" vertical="center"/>
    </xf>
    <xf numFmtId="0" fontId="44" fillId="0" borderId="40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14" fontId="47" fillId="0" borderId="0" xfId="0" applyNumberFormat="1" applyFont="1" applyBorder="1" applyAlignment="1">
      <alignment vertical="center"/>
    </xf>
    <xf numFmtId="0" fontId="51" fillId="0" borderId="0" xfId="0" applyFont="1" applyBorder="1" applyAlignment="1">
      <alignment horizontal="left" vertical="center"/>
    </xf>
    <xf numFmtId="0" fontId="60" fillId="0" borderId="0" xfId="0" applyFont="1" applyBorder="1" applyAlignment="1">
      <alignment vertical="center"/>
    </xf>
    <xf numFmtId="0" fontId="45" fillId="0" borderId="22" xfId="0" applyFont="1" applyBorder="1" applyAlignment="1">
      <alignment vertical="center"/>
    </xf>
    <xf numFmtId="0" fontId="61" fillId="0" borderId="16" xfId="0" applyFont="1" applyBorder="1" applyAlignment="1">
      <alignment horizontal="left" vertical="center"/>
    </xf>
    <xf numFmtId="0" fontId="56" fillId="0" borderId="25" xfId="0" applyFont="1" applyFill="1" applyBorder="1" applyAlignment="1">
      <alignment horizontal="center" vertical="center" wrapText="1"/>
    </xf>
    <xf numFmtId="0" fontId="56" fillId="0" borderId="15" xfId="0" applyFont="1" applyFill="1" applyBorder="1" applyAlignment="1">
      <alignment horizontal="center" vertical="center" wrapText="1"/>
    </xf>
    <xf numFmtId="0" fontId="0" fillId="4" borderId="25" xfId="0" applyFill="1" applyBorder="1" applyAlignment="1">
      <alignment vertical="center"/>
    </xf>
    <xf numFmtId="0" fontId="62" fillId="4" borderId="15" xfId="0" applyFont="1" applyFill="1" applyBorder="1" applyAlignment="1">
      <alignment vertical="center"/>
    </xf>
    <xf numFmtId="0" fontId="55" fillId="4" borderId="15" xfId="2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 indent="1"/>
    </xf>
    <xf numFmtId="0" fontId="56" fillId="0" borderId="15" xfId="0" applyFont="1" applyBorder="1" applyAlignment="1">
      <alignment horizontal="left" vertical="center" indent="1"/>
    </xf>
    <xf numFmtId="0" fontId="56" fillId="0" borderId="25" xfId="0" applyFont="1" applyFill="1" applyBorder="1" applyAlignment="1">
      <alignment horizontal="left" vertical="center" indent="1"/>
    </xf>
    <xf numFmtId="0" fontId="45" fillId="4" borderId="21" xfId="0" applyFont="1" applyFill="1" applyBorder="1" applyAlignment="1">
      <alignment horizontal="left" vertical="center" indent="1"/>
    </xf>
    <xf numFmtId="0" fontId="52" fillId="0" borderId="0" xfId="0" applyFont="1" applyFill="1" applyBorder="1" applyAlignment="1">
      <alignment vertical="top"/>
    </xf>
    <xf numFmtId="0" fontId="52" fillId="0" borderId="32" xfId="0" quotePrefix="1" applyFont="1" applyBorder="1" applyAlignment="1">
      <alignment horizontal="center" vertical="center"/>
    </xf>
    <xf numFmtId="0" fontId="58" fillId="0" borderId="26" xfId="0" applyFont="1" applyBorder="1" applyAlignment="1">
      <alignment horizontal="center" vertical="center"/>
    </xf>
    <xf numFmtId="0" fontId="58" fillId="0" borderId="4" xfId="0" applyFont="1" applyBorder="1" applyAlignment="1">
      <alignment horizontal="center" vertical="center"/>
    </xf>
    <xf numFmtId="0" fontId="44" fillId="5" borderId="10" xfId="0" applyFont="1" applyFill="1" applyBorder="1" applyAlignment="1">
      <alignment horizontal="left" vertical="center"/>
    </xf>
    <xf numFmtId="0" fontId="5" fillId="0" borderId="23" xfId="0" applyFont="1" applyFill="1" applyBorder="1" applyAlignment="1">
      <alignment horizontal="center" vertical="center" wrapText="1"/>
    </xf>
    <xf numFmtId="0" fontId="40" fillId="5" borderId="23" xfId="0" applyFont="1" applyFill="1" applyBorder="1" applyAlignment="1">
      <alignment vertical="center"/>
    </xf>
    <xf numFmtId="0" fontId="45" fillId="0" borderId="27" xfId="0" applyFont="1" applyBorder="1" applyAlignment="1">
      <alignment vertical="center"/>
    </xf>
    <xf numFmtId="0" fontId="45" fillId="0" borderId="27" xfId="0" applyFont="1" applyBorder="1" applyAlignment="1"/>
    <xf numFmtId="0" fontId="43" fillId="0" borderId="27" xfId="0" applyFont="1" applyBorder="1" applyAlignment="1">
      <alignment vertical="center"/>
    </xf>
    <xf numFmtId="0" fontId="43" fillId="0" borderId="27" xfId="0" applyFont="1" applyBorder="1" applyAlignment="1"/>
    <xf numFmtId="0" fontId="60" fillId="0" borderId="27" xfId="0" applyFont="1" applyBorder="1" applyAlignment="1">
      <alignment vertical="center"/>
    </xf>
    <xf numFmtId="0" fontId="52" fillId="0" borderId="31" xfId="0" quotePrefix="1" applyFont="1" applyBorder="1" applyAlignment="1">
      <alignment horizontal="center" vertical="center"/>
    </xf>
    <xf numFmtId="0" fontId="52" fillId="0" borderId="4" xfId="0" applyFont="1" applyBorder="1" applyAlignment="1">
      <alignment vertical="center"/>
    </xf>
    <xf numFmtId="0" fontId="52" fillId="0" borderId="28" xfId="0" applyFont="1" applyBorder="1" applyAlignment="1">
      <alignment vertical="center"/>
    </xf>
    <xf numFmtId="0" fontId="44" fillId="5" borderId="8" xfId="0" applyFont="1" applyFill="1" applyBorder="1" applyAlignment="1">
      <alignment vertical="center"/>
    </xf>
    <xf numFmtId="0" fontId="40" fillId="5" borderId="8" xfId="0" applyFont="1" applyFill="1" applyBorder="1" applyAlignment="1">
      <alignment vertical="center"/>
    </xf>
    <xf numFmtId="0" fontId="51" fillId="5" borderId="42" xfId="0" applyFont="1" applyFill="1" applyBorder="1" applyAlignment="1">
      <alignment horizontal="center" vertical="center" wrapText="1"/>
    </xf>
    <xf numFmtId="0" fontId="47" fillId="5" borderId="8" xfId="0" applyFont="1" applyFill="1" applyBorder="1" applyAlignment="1">
      <alignment vertical="center"/>
    </xf>
    <xf numFmtId="0" fontId="57" fillId="5" borderId="8" xfId="0" applyFont="1" applyFill="1" applyBorder="1" applyAlignment="1">
      <alignment vertical="center"/>
    </xf>
    <xf numFmtId="0" fontId="5" fillId="6" borderId="23" xfId="0" applyFont="1" applyFill="1" applyBorder="1" applyAlignment="1">
      <alignment horizontal="center" vertical="center" wrapText="1"/>
    </xf>
    <xf numFmtId="0" fontId="56" fillId="0" borderId="25" xfId="0" applyFont="1" applyBorder="1" applyAlignment="1">
      <alignment horizontal="left" vertical="center" indent="1"/>
    </xf>
    <xf numFmtId="0" fontId="52" fillId="0" borderId="32" xfId="0" quotePrefix="1" applyFont="1" applyBorder="1" applyAlignment="1">
      <alignment horizontal="center" vertical="center" wrapText="1"/>
    </xf>
    <xf numFmtId="0" fontId="63" fillId="0" borderId="16" xfId="0" applyFont="1" applyFill="1" applyBorder="1" applyAlignment="1">
      <alignment vertical="center"/>
    </xf>
    <xf numFmtId="14" fontId="47" fillId="0" borderId="27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center" vertical="center" wrapText="1"/>
    </xf>
    <xf numFmtId="0" fontId="45" fillId="6" borderId="23" xfId="0" applyFont="1" applyFill="1" applyBorder="1" applyAlignment="1">
      <alignment horizontal="center" vertical="center" wrapText="1"/>
    </xf>
    <xf numFmtId="0" fontId="44" fillId="0" borderId="8" xfId="0" applyFont="1" applyFill="1" applyBorder="1" applyAlignment="1">
      <alignment horizontal="left" vertical="top" wrapText="1"/>
    </xf>
    <xf numFmtId="0" fontId="44" fillId="0" borderId="9" xfId="0" applyFont="1" applyFill="1" applyBorder="1" applyAlignment="1">
      <alignment horizontal="left" vertical="top" wrapText="1"/>
    </xf>
    <xf numFmtId="0" fontId="52" fillId="0" borderId="8" xfId="0" applyFont="1" applyBorder="1" applyAlignment="1">
      <alignment horizontal="left" vertical="top"/>
    </xf>
    <xf numFmtId="0" fontId="52" fillId="0" borderId="9" xfId="0" applyFont="1" applyBorder="1" applyAlignment="1">
      <alignment horizontal="left" vertical="top"/>
    </xf>
    <xf numFmtId="0" fontId="45" fillId="4" borderId="21" xfId="0" applyFont="1" applyFill="1" applyBorder="1" applyAlignment="1">
      <alignment horizontal="left" vertical="center" indent="1"/>
    </xf>
    <xf numFmtId="0" fontId="56" fillId="0" borderId="25" xfId="0" applyFont="1" applyBorder="1" applyAlignment="1">
      <alignment horizontal="left" vertical="center" indent="1"/>
    </xf>
    <xf numFmtId="0" fontId="56" fillId="0" borderId="15" xfId="0" applyFont="1" applyBorder="1" applyAlignment="1">
      <alignment horizontal="left" vertical="center" indent="1"/>
    </xf>
    <xf numFmtId="0" fontId="56" fillId="0" borderId="25" xfId="0" applyFont="1" applyFill="1" applyBorder="1" applyAlignment="1">
      <alignment horizontal="left" vertical="center" indent="1"/>
    </xf>
    <xf numFmtId="0" fontId="56" fillId="0" borderId="15" xfId="0" applyFont="1" applyBorder="1" applyAlignment="1">
      <alignment horizontal="left" vertical="center" indent="1"/>
    </xf>
    <xf numFmtId="0" fontId="44" fillId="0" borderId="0" xfId="0" applyFont="1" applyFill="1" applyBorder="1" applyAlignment="1">
      <alignment horizontal="left" vertical="center"/>
    </xf>
    <xf numFmtId="0" fontId="56" fillId="0" borderId="15" xfId="0" applyFont="1" applyBorder="1" applyAlignment="1">
      <alignment horizontal="left" vertical="center" indent="1"/>
    </xf>
    <xf numFmtId="0" fontId="56" fillId="0" borderId="6" xfId="0" applyFont="1" applyBorder="1" applyAlignment="1">
      <alignment vertical="center"/>
    </xf>
    <xf numFmtId="0" fontId="64" fillId="0" borderId="0" xfId="0" applyFont="1" applyBorder="1"/>
    <xf numFmtId="0" fontId="64" fillId="4" borderId="15" xfId="0" applyFont="1" applyFill="1" applyBorder="1" applyAlignment="1">
      <alignment vertical="center"/>
    </xf>
    <xf numFmtId="0" fontId="64" fillId="0" borderId="0" xfId="0" applyFont="1"/>
    <xf numFmtId="0" fontId="65" fillId="0" borderId="15" xfId="0" applyFont="1" applyBorder="1" applyAlignment="1">
      <alignment vertical="center"/>
    </xf>
    <xf numFmtId="0" fontId="56" fillId="0" borderId="16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56" fillId="6" borderId="31" xfId="0" applyFont="1" applyFill="1" applyBorder="1" applyAlignment="1">
      <alignment horizontal="center" vertical="center" wrapText="1"/>
    </xf>
    <xf numFmtId="0" fontId="56" fillId="6" borderId="4" xfId="0" applyFont="1" applyFill="1" applyBorder="1" applyAlignment="1">
      <alignment horizontal="center" vertical="center" wrapText="1"/>
    </xf>
    <xf numFmtId="0" fontId="59" fillId="4" borderId="28" xfId="0" applyFont="1" applyFill="1" applyBorder="1" applyAlignment="1">
      <alignment horizontal="center" vertical="center"/>
    </xf>
    <xf numFmtId="0" fontId="56" fillId="0" borderId="4" xfId="0" applyFont="1" applyFill="1" applyBorder="1" applyAlignment="1">
      <alignment horizontal="center" vertical="center" wrapText="1"/>
    </xf>
    <xf numFmtId="0" fontId="51" fillId="4" borderId="23" xfId="0" applyFont="1" applyFill="1" applyBorder="1" applyAlignment="1">
      <alignment horizontal="center" vertical="center" wrapText="1"/>
    </xf>
    <xf numFmtId="0" fontId="44" fillId="0" borderId="26" xfId="0" applyFont="1" applyBorder="1" applyAlignment="1">
      <alignment horizontal="center" vertical="center"/>
    </xf>
    <xf numFmtId="0" fontId="44" fillId="0" borderId="43" xfId="0" applyFont="1" applyBorder="1" applyAlignment="1">
      <alignment horizontal="center" vertical="center"/>
    </xf>
    <xf numFmtId="0" fontId="45" fillId="4" borderId="25" xfId="0" applyFont="1" applyFill="1" applyBorder="1" applyAlignment="1">
      <alignment horizontal="left" vertical="center" indent="1"/>
    </xf>
    <xf numFmtId="0" fontId="19" fillId="0" borderId="23" xfId="0" applyFont="1" applyBorder="1" applyAlignment="1">
      <alignment horizontal="center" vertical="center"/>
    </xf>
    <xf numFmtId="0" fontId="12" fillId="0" borderId="32" xfId="2" applyFont="1" applyBorder="1" applyAlignment="1">
      <alignment horizontal="center" vertical="center"/>
    </xf>
    <xf numFmtId="0" fontId="12" fillId="0" borderId="23" xfId="2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2" fillId="0" borderId="5" xfId="0" applyFont="1" applyBorder="1" applyAlignment="1">
      <alignment horizontal="left" vertical="center" indent="1"/>
    </xf>
    <xf numFmtId="0" fontId="5" fillId="0" borderId="5" xfId="0" applyFont="1" applyBorder="1" applyAlignment="1">
      <alignment vertical="center"/>
    </xf>
    <xf numFmtId="0" fontId="12" fillId="0" borderId="5" xfId="0" applyFont="1" applyBorder="1" applyAlignment="1">
      <alignment horizontal="center" vertical="center"/>
    </xf>
    <xf numFmtId="0" fontId="54" fillId="4" borderId="6" xfId="0" applyFont="1" applyFill="1" applyBorder="1" applyAlignment="1">
      <alignment horizontal="left" vertical="center" indent="1"/>
    </xf>
    <xf numFmtId="0" fontId="45" fillId="0" borderId="12" xfId="0" applyFont="1" applyBorder="1" applyAlignment="1">
      <alignment vertical="center"/>
    </xf>
    <xf numFmtId="0" fontId="45" fillId="0" borderId="13" xfId="0" applyFont="1" applyBorder="1" applyAlignment="1">
      <alignment vertical="center"/>
    </xf>
    <xf numFmtId="0" fontId="51" fillId="0" borderId="13" xfId="0" applyFont="1" applyBorder="1" applyAlignment="1">
      <alignment horizontal="left" vertical="center"/>
    </xf>
    <xf numFmtId="0" fontId="60" fillId="0" borderId="13" xfId="0" applyFont="1" applyBorder="1" applyAlignment="1">
      <alignment horizontal="left" vertical="center"/>
    </xf>
    <xf numFmtId="0" fontId="44" fillId="0" borderId="15" xfId="0" applyFont="1" applyBorder="1" applyAlignment="1">
      <alignment horizontal="left" vertical="center" indent="2"/>
    </xf>
    <xf numFmtId="0" fontId="0" fillId="4" borderId="11" xfId="0" applyFill="1" applyBorder="1" applyAlignment="1">
      <alignment vertical="center"/>
    </xf>
    <xf numFmtId="0" fontId="55" fillId="0" borderId="21" xfId="0" applyFont="1" applyBorder="1" applyAlignment="1">
      <alignment horizontal="left" vertical="center" indent="2"/>
    </xf>
    <xf numFmtId="0" fontId="43" fillId="0" borderId="14" xfId="0" applyFont="1" applyBorder="1" applyAlignment="1">
      <alignment vertical="center"/>
    </xf>
    <xf numFmtId="0" fontId="0" fillId="0" borderId="12" xfId="0" applyBorder="1"/>
    <xf numFmtId="0" fontId="0" fillId="0" borderId="14" xfId="0" applyBorder="1"/>
    <xf numFmtId="0" fontId="43" fillId="4" borderId="15" xfId="0" applyFont="1" applyFill="1" applyBorder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64" fillId="4" borderId="15" xfId="0" applyFont="1" applyFill="1" applyBorder="1" applyAlignment="1">
      <alignment horizontal="center" vertical="center"/>
    </xf>
    <xf numFmtId="0" fontId="46" fillId="0" borderId="23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left" vertical="center"/>
    </xf>
    <xf numFmtId="0" fontId="12" fillId="0" borderId="23" xfId="0" applyFont="1" applyBorder="1" applyAlignment="1">
      <alignment horizontal="left" vertical="center" wrapText="1" indent="1"/>
    </xf>
    <xf numFmtId="0" fontId="45" fillId="0" borderId="25" xfId="0" applyFont="1" applyFill="1" applyBorder="1" applyAlignment="1">
      <alignment horizontal="left" vertical="center" indent="1"/>
    </xf>
    <xf numFmtId="14" fontId="47" fillId="0" borderId="15" xfId="0" applyNumberFormat="1" applyFont="1" applyFill="1" applyBorder="1" applyAlignment="1">
      <alignment vertical="center"/>
    </xf>
    <xf numFmtId="0" fontId="51" fillId="0" borderId="15" xfId="0" applyFont="1" applyFill="1" applyBorder="1" applyAlignment="1">
      <alignment vertical="center"/>
    </xf>
    <xf numFmtId="0" fontId="60" fillId="0" borderId="15" xfId="0" applyFont="1" applyFill="1" applyBorder="1" applyAlignment="1">
      <alignment horizontal="left" vertical="center"/>
    </xf>
    <xf numFmtId="0" fontId="66" fillId="0" borderId="30" xfId="0" applyFont="1" applyFill="1" applyBorder="1" applyAlignment="1">
      <alignment horizontal="left" vertical="center" indent="1"/>
    </xf>
    <xf numFmtId="0" fontId="67" fillId="0" borderId="27" xfId="0" applyFont="1" applyFill="1" applyBorder="1" applyAlignment="1">
      <alignment vertical="center"/>
    </xf>
    <xf numFmtId="0" fontId="44" fillId="0" borderId="27" xfId="0" applyFont="1" applyFill="1" applyBorder="1" applyAlignment="1">
      <alignment vertical="center"/>
    </xf>
    <xf numFmtId="0" fontId="55" fillId="0" borderId="27" xfId="0" applyFont="1" applyFill="1" applyBorder="1" applyAlignment="1">
      <alignment horizontal="left" vertical="center"/>
    </xf>
    <xf numFmtId="0" fontId="44" fillId="0" borderId="44" xfId="0" applyFont="1" applyFill="1" applyBorder="1" applyAlignment="1">
      <alignment vertical="center"/>
    </xf>
    <xf numFmtId="0" fontId="43" fillId="0" borderId="15" xfId="0" applyFont="1" applyBorder="1" applyAlignment="1">
      <alignment vertical="center"/>
    </xf>
    <xf numFmtId="0" fontId="60" fillId="0" borderId="32" xfId="0" applyFont="1" applyFill="1" applyBorder="1" applyAlignment="1">
      <alignment horizontal="right" vertical="center"/>
    </xf>
    <xf numFmtId="0" fontId="60" fillId="0" borderId="16" xfId="0" applyFont="1" applyFill="1" applyBorder="1" applyAlignment="1">
      <alignment horizontal="right" vertical="center"/>
    </xf>
    <xf numFmtId="0" fontId="60" fillId="0" borderId="27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60" fillId="0" borderId="17" xfId="0" applyFont="1" applyBorder="1" applyAlignment="1">
      <alignment horizontal="right" vertical="center"/>
    </xf>
    <xf numFmtId="0" fontId="42" fillId="5" borderId="42" xfId="0" applyFont="1" applyFill="1" applyBorder="1" applyAlignment="1">
      <alignment horizontal="center" vertical="center"/>
    </xf>
    <xf numFmtId="0" fontId="56" fillId="0" borderId="23" xfId="2" applyFont="1" applyFill="1" applyBorder="1" applyAlignment="1">
      <alignment horizontal="center" vertical="center" wrapText="1"/>
    </xf>
    <xf numFmtId="0" fontId="68" fillId="0" borderId="0" xfId="0" applyFont="1" applyFill="1" applyBorder="1" applyAlignment="1">
      <alignment horizontal="left" vertical="center"/>
    </xf>
    <xf numFmtId="0" fontId="56" fillId="0" borderId="23" xfId="0" applyFont="1" applyFill="1" applyBorder="1" applyAlignment="1">
      <alignment horizontal="left" vertical="center" wrapText="1" indent="1"/>
    </xf>
    <xf numFmtId="0" fontId="51" fillId="5" borderId="31" xfId="0" applyFont="1" applyFill="1" applyBorder="1" applyAlignment="1">
      <alignment horizontal="center" vertical="center" wrapText="1"/>
    </xf>
    <xf numFmtId="0" fontId="51" fillId="5" borderId="4" xfId="0" applyFont="1" applyFill="1" applyBorder="1" applyAlignment="1">
      <alignment horizontal="center" vertical="center" wrapText="1"/>
    </xf>
    <xf numFmtId="0" fontId="44" fillId="0" borderId="27" xfId="0" applyFont="1" applyBorder="1" applyAlignment="1">
      <alignment horizontal="center" vertical="center"/>
    </xf>
    <xf numFmtId="0" fontId="58" fillId="0" borderId="27" xfId="0" applyFont="1" applyBorder="1" applyAlignment="1">
      <alignment horizontal="center" vertical="center"/>
    </xf>
    <xf numFmtId="0" fontId="47" fillId="0" borderId="27" xfId="0" applyFont="1" applyBorder="1" applyAlignment="1">
      <alignment horizontal="center" vertical="center"/>
    </xf>
    <xf numFmtId="0" fontId="51" fillId="0" borderId="27" xfId="0" applyFont="1" applyFill="1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44" fillId="0" borderId="0" xfId="0" applyFont="1" applyFill="1" applyBorder="1" applyAlignment="1">
      <alignment horizontal="left" vertical="center"/>
    </xf>
    <xf numFmtId="0" fontId="55" fillId="0" borderId="15" xfId="0" applyFont="1" applyBorder="1" applyAlignment="1">
      <alignment vertical="center"/>
    </xf>
    <xf numFmtId="0" fontId="47" fillId="0" borderId="16" xfId="0" applyFont="1" applyBorder="1" applyAlignment="1">
      <alignment vertical="center"/>
    </xf>
    <xf numFmtId="0" fontId="69" fillId="0" borderId="6" xfId="0" applyFont="1" applyBorder="1" applyAlignment="1">
      <alignment vertical="center"/>
    </xf>
    <xf numFmtId="0" fontId="62" fillId="0" borderId="0" xfId="0" applyFont="1" applyBorder="1"/>
    <xf numFmtId="0" fontId="70" fillId="4" borderId="15" xfId="0" applyFont="1" applyFill="1" applyBorder="1" applyAlignment="1">
      <alignment vertical="center"/>
    </xf>
    <xf numFmtId="0" fontId="47" fillId="0" borderId="27" xfId="0" applyFont="1" applyFill="1" applyBorder="1" applyAlignment="1">
      <alignment horizontal="center" vertical="center"/>
    </xf>
    <xf numFmtId="0" fontId="71" fillId="0" borderId="0" xfId="0" applyFont="1" applyFill="1" applyBorder="1" applyAlignment="1">
      <alignment horizontal="left" vertical="center"/>
    </xf>
    <xf numFmtId="0" fontId="62" fillId="0" borderId="0" xfId="0" applyFont="1"/>
    <xf numFmtId="0" fontId="45" fillId="0" borderId="6" xfId="0" applyFont="1" applyBorder="1" applyAlignment="1">
      <alignment vertical="center"/>
    </xf>
    <xf numFmtId="0" fontId="43" fillId="0" borderId="0" xfId="0" applyFont="1" applyBorder="1"/>
    <xf numFmtId="0" fontId="43" fillId="4" borderId="15" xfId="0" applyFont="1" applyFill="1" applyBorder="1" applyAlignment="1">
      <alignment vertical="center"/>
    </xf>
    <xf numFmtId="0" fontId="43" fillId="0" borderId="0" xfId="0" applyFont="1"/>
    <xf numFmtId="0" fontId="47" fillId="6" borderId="4" xfId="0" applyFont="1" applyFill="1" applyBorder="1" applyAlignment="1">
      <alignment horizontal="center" vertical="center"/>
    </xf>
    <xf numFmtId="0" fontId="47" fillId="6" borderId="23" xfId="0" applyFont="1" applyFill="1" applyBorder="1" applyAlignment="1">
      <alignment horizontal="center" vertical="center"/>
    </xf>
    <xf numFmtId="0" fontId="72" fillId="0" borderId="23" xfId="2" applyFont="1" applyFill="1" applyBorder="1" applyAlignment="1">
      <alignment horizontal="center" vertical="center"/>
    </xf>
    <xf numFmtId="0" fontId="51" fillId="0" borderId="27" xfId="0" applyFont="1" applyBorder="1" applyAlignment="1">
      <alignment horizontal="right" vertical="center"/>
    </xf>
    <xf numFmtId="0" fontId="52" fillId="0" borderId="23" xfId="0" applyFont="1" applyFill="1" applyBorder="1" applyAlignment="1">
      <alignment horizontal="center" vertical="center" wrapText="1"/>
    </xf>
    <xf numFmtId="0" fontId="56" fillId="0" borderId="25" xfId="0" applyFont="1" applyFill="1" applyBorder="1" applyAlignment="1">
      <alignment horizontal="center" vertical="center" wrapText="1"/>
    </xf>
    <xf numFmtId="0" fontId="56" fillId="0" borderId="15" xfId="0" applyFont="1" applyFill="1" applyBorder="1" applyAlignment="1">
      <alignment horizontal="center" vertical="center" wrapText="1"/>
    </xf>
    <xf numFmtId="0" fontId="56" fillId="0" borderId="31" xfId="0" applyFont="1" applyBorder="1" applyAlignment="1">
      <alignment horizontal="center" vertical="center"/>
    </xf>
    <xf numFmtId="0" fontId="56" fillId="0" borderId="32" xfId="0" applyFont="1" applyBorder="1" applyAlignment="1">
      <alignment horizontal="center" vertical="center"/>
    </xf>
    <xf numFmtId="0" fontId="56" fillId="0" borderId="32" xfId="0" applyFont="1" applyBorder="1" applyAlignment="1">
      <alignment vertical="center"/>
    </xf>
    <xf numFmtId="0" fontId="56" fillId="0" borderId="44" xfId="0" applyFont="1" applyBorder="1" applyAlignment="1">
      <alignment horizontal="center" vertical="center"/>
    </xf>
    <xf numFmtId="0" fontId="70" fillId="4" borderId="23" xfId="0" applyFont="1" applyFill="1" applyBorder="1" applyAlignment="1">
      <alignment horizontal="center"/>
    </xf>
    <xf numFmtId="0" fontId="52" fillId="0" borderId="4" xfId="0" applyFont="1" applyBorder="1" applyAlignment="1">
      <alignment horizontal="center" vertical="center" wrapText="1"/>
    </xf>
    <xf numFmtId="0" fontId="62" fillId="0" borderId="2" xfId="0" applyFont="1" applyBorder="1"/>
    <xf numFmtId="0" fontId="73" fillId="0" borderId="0" xfId="0" applyFont="1" applyFill="1" applyBorder="1"/>
    <xf numFmtId="0" fontId="73" fillId="0" borderId="0" xfId="0" applyFont="1" applyBorder="1"/>
    <xf numFmtId="0" fontId="73" fillId="0" borderId="0" xfId="0" applyFont="1"/>
    <xf numFmtId="0" fontId="74" fillId="7" borderId="37" xfId="0" applyFont="1" applyFill="1" applyBorder="1" applyAlignment="1">
      <alignment horizontal="center" vertical="center" wrapText="1"/>
    </xf>
    <xf numFmtId="0" fontId="53" fillId="4" borderId="1" xfId="0" applyFont="1" applyFill="1" applyBorder="1" applyAlignment="1">
      <alignment horizontal="center" vertical="center"/>
    </xf>
    <xf numFmtId="0" fontId="56" fillId="0" borderId="15" xfId="0" applyFont="1" applyFill="1" applyBorder="1" applyAlignment="1">
      <alignment horizontal="center" vertical="center" wrapText="1"/>
    </xf>
    <xf numFmtId="0" fontId="56" fillId="0" borderId="32" xfId="0" quotePrefix="1" applyFont="1" applyBorder="1" applyAlignment="1">
      <alignment horizontal="center" vertical="center" wrapText="1"/>
    </xf>
    <xf numFmtId="0" fontId="56" fillId="0" borderId="16" xfId="0" applyFont="1" applyFill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/>
    </xf>
    <xf numFmtId="0" fontId="52" fillId="0" borderId="32" xfId="0" applyFont="1" applyFill="1" applyBorder="1" applyAlignment="1">
      <alignment horizontal="center" vertical="center"/>
    </xf>
    <xf numFmtId="0" fontId="51" fillId="5" borderId="8" xfId="0" applyFont="1" applyFill="1" applyBorder="1" applyAlignment="1">
      <alignment horizontal="center" vertical="center" wrapText="1"/>
    </xf>
    <xf numFmtId="0" fontId="51" fillId="5" borderId="28" xfId="0" applyFont="1" applyFill="1" applyBorder="1" applyAlignment="1">
      <alignment horizontal="center" vertical="center" wrapText="1"/>
    </xf>
    <xf numFmtId="0" fontId="51" fillId="4" borderId="23" xfId="0" applyFont="1" applyFill="1" applyBorder="1" applyAlignment="1">
      <alignment horizontal="center" vertical="center"/>
    </xf>
    <xf numFmtId="0" fontId="51" fillId="0" borderId="15" xfId="0" applyFont="1" applyFill="1" applyBorder="1" applyAlignment="1">
      <alignment horizontal="left" vertical="center" indent="1"/>
    </xf>
    <xf numFmtId="0" fontId="60" fillId="0" borderId="15" xfId="0" applyFont="1" applyFill="1" applyBorder="1" applyAlignment="1">
      <alignment horizontal="right" vertical="center"/>
    </xf>
    <xf numFmtId="0" fontId="45" fillId="0" borderId="32" xfId="0" applyFont="1" applyFill="1" applyBorder="1" applyAlignment="1">
      <alignment vertical="center"/>
    </xf>
    <xf numFmtId="0" fontId="55" fillId="0" borderId="21" xfId="0" applyFont="1" applyBorder="1" applyAlignment="1">
      <alignment horizontal="left" vertical="center" indent="1"/>
    </xf>
    <xf numFmtId="0" fontId="51" fillId="0" borderId="39" xfId="0" applyFont="1" applyBorder="1" applyAlignment="1">
      <alignment horizontal="left" vertical="center" indent="1"/>
    </xf>
    <xf numFmtId="0" fontId="4" fillId="7" borderId="2" xfId="0" applyFont="1" applyFill="1" applyBorder="1" applyAlignment="1">
      <alignment horizontal="left" vertical="center" indent="1"/>
    </xf>
    <xf numFmtId="0" fontId="7" fillId="7" borderId="5" xfId="0" applyFont="1" applyFill="1" applyBorder="1" applyAlignment="1">
      <alignment vertical="center"/>
    </xf>
    <xf numFmtId="0" fontId="2" fillId="7" borderId="23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vertical="center"/>
    </xf>
    <xf numFmtId="0" fontId="12" fillId="0" borderId="28" xfId="0" applyFont="1" applyFill="1" applyBorder="1" applyAlignment="1">
      <alignment horizontal="left" vertical="center" indent="1"/>
    </xf>
    <xf numFmtId="0" fontId="5" fillId="0" borderId="5" xfId="0" applyFont="1" applyFill="1" applyBorder="1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2" fillId="0" borderId="25" xfId="0" applyFont="1" applyBorder="1" applyAlignment="1">
      <alignment horizontal="left" vertical="center" indent="1"/>
    </xf>
    <xf numFmtId="0" fontId="5" fillId="0" borderId="15" xfId="0" applyFont="1" applyBorder="1" applyAlignment="1">
      <alignment vertical="center"/>
    </xf>
    <xf numFmtId="0" fontId="12" fillId="0" borderId="15" xfId="0" applyFont="1" applyBorder="1" applyAlignment="1">
      <alignment horizontal="center" vertical="center"/>
    </xf>
    <xf numFmtId="0" fontId="16" fillId="0" borderId="21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left" vertical="center" indent="1"/>
    </xf>
    <xf numFmtId="0" fontId="5" fillId="0" borderId="15" xfId="0" applyFont="1" applyFill="1" applyBorder="1" applyAlignment="1">
      <alignment vertical="center"/>
    </xf>
    <xf numFmtId="0" fontId="12" fillId="0" borderId="15" xfId="0" applyFont="1" applyFill="1" applyBorder="1" applyAlignment="1">
      <alignment horizontal="center" vertical="center"/>
    </xf>
    <xf numFmtId="0" fontId="52" fillId="0" borderId="23" xfId="0" applyFon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left" vertical="center"/>
    </xf>
    <xf numFmtId="0" fontId="12" fillId="0" borderId="15" xfId="0" applyFont="1" applyFill="1" applyBorder="1" applyAlignment="1">
      <alignment horizontal="left" vertical="center"/>
    </xf>
    <xf numFmtId="0" fontId="16" fillId="0" borderId="39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left" vertical="center"/>
    </xf>
    <xf numFmtId="0" fontId="12" fillId="0" borderId="30" xfId="0" applyFont="1" applyFill="1" applyBorder="1" applyAlignment="1">
      <alignment horizontal="left" vertical="center" indent="1"/>
    </xf>
    <xf numFmtId="0" fontId="5" fillId="0" borderId="27" xfId="0" applyFont="1" applyFill="1" applyBorder="1" applyAlignment="1">
      <alignment vertical="center"/>
    </xf>
    <xf numFmtId="0" fontId="12" fillId="0" borderId="27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left" vertical="center" indent="1"/>
    </xf>
    <xf numFmtId="0" fontId="7" fillId="2" borderId="15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12" fillId="0" borderId="5" xfId="0" applyFont="1" applyFill="1" applyBorder="1" applyAlignment="1">
      <alignment horizontal="left" vertical="center" indent="1"/>
    </xf>
    <xf numFmtId="0" fontId="16" fillId="0" borderId="40" xfId="0" applyFont="1" applyFill="1" applyBorder="1" applyAlignment="1">
      <alignment horizontal="center" vertical="center"/>
    </xf>
    <xf numFmtId="0" fontId="12" fillId="0" borderId="27" xfId="0" applyFont="1" applyFill="1" applyBorder="1" applyAlignment="1">
      <alignment horizontal="left" vertical="center" indent="1"/>
    </xf>
    <xf numFmtId="0" fontId="12" fillId="0" borderId="15" xfId="0" applyFont="1" applyBorder="1" applyAlignment="1">
      <alignment horizontal="left" vertical="center" indent="1"/>
    </xf>
    <xf numFmtId="0" fontId="16" fillId="0" borderId="40" xfId="0" applyFont="1" applyBorder="1" applyAlignment="1">
      <alignment horizontal="center" vertical="center"/>
    </xf>
    <xf numFmtId="0" fontId="12" fillId="0" borderId="27" xfId="0" applyFont="1" applyBorder="1" applyAlignment="1">
      <alignment horizontal="left" vertical="center" indent="1"/>
    </xf>
    <xf numFmtId="0" fontId="5" fillId="0" borderId="27" xfId="0" applyFont="1" applyBorder="1" applyAlignment="1">
      <alignment vertical="center"/>
    </xf>
    <xf numFmtId="0" fontId="12" fillId="0" borderId="27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4" fillId="2" borderId="33" xfId="0" applyFont="1" applyFill="1" applyBorder="1" applyAlignment="1">
      <alignment horizontal="left" vertical="center" indent="1"/>
    </xf>
    <xf numFmtId="0" fontId="7" fillId="2" borderId="5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52" fillId="0" borderId="23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2" fillId="0" borderId="16" xfId="0" applyFont="1" applyBorder="1" applyAlignment="1">
      <alignment horizontal="left" vertical="center" indent="1"/>
    </xf>
    <xf numFmtId="0" fontId="5" fillId="0" borderId="16" xfId="0" applyFont="1" applyBorder="1" applyAlignment="1">
      <alignment vertical="center"/>
    </xf>
    <xf numFmtId="0" fontId="12" fillId="0" borderId="16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47" fillId="0" borderId="0" xfId="0" applyFont="1" applyBorder="1"/>
    <xf numFmtId="0" fontId="72" fillId="0" borderId="0" xfId="0" applyFont="1" applyFill="1" applyBorder="1" applyAlignment="1">
      <alignment horizontal="left" vertical="center"/>
    </xf>
    <xf numFmtId="0" fontId="52" fillId="0" borderId="31" xfId="0" applyFont="1" applyBorder="1" applyAlignment="1">
      <alignment horizontal="center" vertical="center" wrapText="1"/>
    </xf>
    <xf numFmtId="0" fontId="56" fillId="6" borderId="1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45" fillId="0" borderId="27" xfId="0" applyFont="1" applyFill="1" applyBorder="1" applyAlignment="1">
      <alignment vertical="center"/>
    </xf>
    <xf numFmtId="0" fontId="51" fillId="0" borderId="27" xfId="0" applyFont="1" applyFill="1" applyBorder="1" applyAlignment="1">
      <alignment horizontal="left" vertical="center" indent="1"/>
    </xf>
    <xf numFmtId="0" fontId="60" fillId="0" borderId="27" xfId="0" applyFont="1" applyFill="1" applyBorder="1" applyAlignment="1">
      <alignment horizontal="right" vertical="center"/>
    </xf>
    <xf numFmtId="0" fontId="45" fillId="0" borderId="45" xfId="0" applyFont="1" applyFill="1" applyBorder="1" applyAlignment="1">
      <alignment vertical="center"/>
    </xf>
    <xf numFmtId="0" fontId="52" fillId="0" borderId="28" xfId="0" applyFont="1" applyFill="1" applyBorder="1" applyAlignment="1">
      <alignment horizontal="left" vertical="center" wrapText="1" indent="1"/>
    </xf>
    <xf numFmtId="0" fontId="52" fillId="0" borderId="31" xfId="0" applyFont="1" applyFill="1" applyBorder="1" applyAlignment="1">
      <alignment horizontal="left" vertical="center" wrapText="1" indent="1"/>
    </xf>
    <xf numFmtId="0" fontId="52" fillId="0" borderId="31" xfId="0" quotePrefix="1" applyFont="1" applyFill="1" applyBorder="1" applyAlignment="1">
      <alignment horizontal="center" vertical="center"/>
    </xf>
    <xf numFmtId="0" fontId="52" fillId="0" borderId="31" xfId="0" applyFont="1" applyFill="1" applyBorder="1" applyAlignment="1">
      <alignment horizontal="center" vertical="center" wrapText="1"/>
    </xf>
    <xf numFmtId="0" fontId="69" fillId="0" borderId="32" xfId="0" applyFont="1" applyBorder="1" applyAlignment="1">
      <alignment horizontal="center" vertical="center" wrapText="1"/>
    </xf>
    <xf numFmtId="0" fontId="69" fillId="0" borderId="23" xfId="0" applyFont="1" applyBorder="1" applyAlignment="1">
      <alignment vertical="center"/>
    </xf>
    <xf numFmtId="0" fontId="69" fillId="0" borderId="25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47" fillId="0" borderId="46" xfId="0" applyFont="1" applyBorder="1" applyAlignment="1">
      <alignment vertical="center" wrapText="1"/>
    </xf>
    <xf numFmtId="0" fontId="52" fillId="0" borderId="25" xfId="0" applyFont="1" applyFill="1" applyBorder="1" applyAlignment="1">
      <alignment horizontal="left" vertical="center" wrapText="1" indent="1"/>
    </xf>
    <xf numFmtId="0" fontId="52" fillId="0" borderId="32" xfId="0" applyFont="1" applyFill="1" applyBorder="1" applyAlignment="1">
      <alignment horizontal="left" vertical="center" wrapText="1" indent="1"/>
    </xf>
    <xf numFmtId="0" fontId="56" fillId="0" borderId="32" xfId="0" applyFont="1" applyFill="1" applyBorder="1" applyAlignment="1">
      <alignment horizontal="center" vertical="center" wrapText="1"/>
    </xf>
    <xf numFmtId="0" fontId="52" fillId="8" borderId="31" xfId="0" applyFont="1" applyFill="1" applyBorder="1" applyAlignment="1">
      <alignment horizontal="center" vertical="center" wrapText="1"/>
    </xf>
    <xf numFmtId="0" fontId="73" fillId="0" borderId="2" xfId="0" applyFont="1" applyBorder="1"/>
    <xf numFmtId="0" fontId="75" fillId="0" borderId="0" xfId="0" applyFont="1" applyBorder="1"/>
    <xf numFmtId="0" fontId="76" fillId="0" borderId="0" xfId="0" applyFont="1" applyFill="1" applyBorder="1" applyAlignment="1">
      <alignment horizontal="left" vertical="center"/>
    </xf>
    <xf numFmtId="0" fontId="75" fillId="0" borderId="0" xfId="0" applyFont="1" applyFill="1" applyBorder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75" fillId="0" borderId="0" xfId="0" applyFont="1"/>
    <xf numFmtId="0" fontId="77" fillId="0" borderId="0" xfId="0" applyFont="1" applyBorder="1"/>
    <xf numFmtId="0" fontId="75" fillId="0" borderId="0" xfId="0" applyFont="1" applyBorder="1" applyAlignment="1">
      <alignment horizontal="center" vertical="center"/>
    </xf>
    <xf numFmtId="0" fontId="77" fillId="0" borderId="0" xfId="0" applyFont="1"/>
    <xf numFmtId="0" fontId="73" fillId="0" borderId="0" xfId="0" applyFont="1" applyBorder="1" applyAlignment="1">
      <alignment vertical="center"/>
    </xf>
    <xf numFmtId="0" fontId="75" fillId="0" borderId="0" xfId="0" applyFont="1" applyBorder="1" applyAlignment="1">
      <alignment vertical="center"/>
    </xf>
    <xf numFmtId="0" fontId="76" fillId="0" borderId="0" xfId="0" applyFont="1" applyBorder="1" applyAlignment="1">
      <alignment vertical="center"/>
    </xf>
    <xf numFmtId="0" fontId="56" fillId="0" borderId="4" xfId="0" applyFont="1" applyFill="1" applyBorder="1" applyAlignment="1">
      <alignment horizontal="center" vertical="center"/>
    </xf>
    <xf numFmtId="0" fontId="71" fillId="0" borderId="0" xfId="0" applyFont="1" applyBorder="1" applyAlignment="1">
      <alignment vertical="center"/>
    </xf>
    <xf numFmtId="0" fontId="71" fillId="0" borderId="0" xfId="0" applyFont="1" applyBorder="1"/>
    <xf numFmtId="0" fontId="55" fillId="0" borderId="0" xfId="0" applyFont="1" applyBorder="1" applyAlignment="1">
      <alignment vertical="center"/>
    </xf>
    <xf numFmtId="0" fontId="71" fillId="0" borderId="0" xfId="0" applyFont="1"/>
    <xf numFmtId="0" fontId="71" fillId="0" borderId="2" xfId="0" applyFont="1" applyBorder="1" applyAlignment="1">
      <alignment vertical="center"/>
    </xf>
    <xf numFmtId="0" fontId="52" fillId="0" borderId="23" xfId="0" applyFont="1" applyBorder="1" applyAlignment="1">
      <alignment horizontal="left" vertical="center" indent="1"/>
    </xf>
    <xf numFmtId="0" fontId="56" fillId="0" borderId="47" xfId="0" applyFont="1" applyBorder="1" applyAlignment="1">
      <alignment vertical="center"/>
    </xf>
    <xf numFmtId="0" fontId="78" fillId="0" borderId="0" xfId="0" applyFont="1" applyBorder="1" applyAlignment="1">
      <alignment vertical="center"/>
    </xf>
    <xf numFmtId="0" fontId="75" fillId="0" borderId="0" xfId="0" applyFont="1" applyFill="1" applyBorder="1" applyAlignment="1">
      <alignment horizontal="left" vertical="center"/>
    </xf>
    <xf numFmtId="0" fontId="79" fillId="0" borderId="0" xfId="0" applyFont="1" applyBorder="1" applyAlignment="1">
      <alignment vertical="center"/>
    </xf>
    <xf numFmtId="0" fontId="80" fillId="0" borderId="0" xfId="0" applyFont="1" applyBorder="1" applyAlignment="1">
      <alignment vertical="center"/>
    </xf>
    <xf numFmtId="0" fontId="80" fillId="0" borderId="0" xfId="0" applyFont="1" applyBorder="1"/>
    <xf numFmtId="0" fontId="80" fillId="0" borderId="0" xfId="0" applyFont="1" applyFill="1" applyBorder="1" applyAlignment="1">
      <alignment horizontal="left" vertical="center"/>
    </xf>
    <xf numFmtId="0" fontId="80" fillId="0" borderId="0" xfId="0" applyFont="1"/>
    <xf numFmtId="0" fontId="68" fillId="0" borderId="0" xfId="0" applyFont="1"/>
    <xf numFmtId="0" fontId="65" fillId="0" borderId="0" xfId="0" applyFont="1"/>
    <xf numFmtId="0" fontId="44" fillId="0" borderId="0" xfId="0" applyFont="1"/>
    <xf numFmtId="0" fontId="55" fillId="0" borderId="0" xfId="0" applyFont="1"/>
    <xf numFmtId="0" fontId="55" fillId="0" borderId="15" xfId="0" applyFont="1" applyBorder="1" applyAlignment="1">
      <alignment horizontal="center" vertical="center"/>
    </xf>
    <xf numFmtId="0" fontId="81" fillId="0" borderId="0" xfId="0" applyFont="1"/>
    <xf numFmtId="0" fontId="12" fillId="8" borderId="23" xfId="0" applyFont="1" applyFill="1" applyBorder="1" applyAlignment="1">
      <alignment horizontal="center" vertical="center" wrapText="1"/>
    </xf>
    <xf numFmtId="0" fontId="56" fillId="8" borderId="23" xfId="2" applyFont="1" applyFill="1" applyBorder="1" applyAlignment="1">
      <alignment horizontal="center" vertical="center" wrapText="1"/>
    </xf>
    <xf numFmtId="0" fontId="0" fillId="4" borderId="15" xfId="0" applyFill="1" applyBorder="1" applyAlignment="1">
      <alignment horizontal="center" vertical="center"/>
    </xf>
    <xf numFmtId="0" fontId="82" fillId="0" borderId="23" xfId="2" applyFont="1" applyBorder="1" applyAlignment="1">
      <alignment horizontal="center" vertical="center"/>
    </xf>
    <xf numFmtId="0" fontId="52" fillId="0" borderId="23" xfId="0" applyFont="1" applyFill="1" applyBorder="1" applyAlignment="1">
      <alignment horizontal="center" vertical="center"/>
    </xf>
    <xf numFmtId="0" fontId="0" fillId="4" borderId="23" xfId="0" applyFont="1" applyFill="1" applyBorder="1" applyAlignment="1">
      <alignment vertical="center"/>
    </xf>
    <xf numFmtId="0" fontId="83" fillId="0" borderId="4" xfId="0" applyFont="1" applyBorder="1" applyAlignment="1">
      <alignment horizontal="center" vertical="center"/>
    </xf>
    <xf numFmtId="0" fontId="77" fillId="0" borderId="4" xfId="0" applyFont="1" applyBorder="1" applyAlignment="1">
      <alignment horizontal="center" vertical="center"/>
    </xf>
    <xf numFmtId="0" fontId="83" fillId="0" borderId="28" xfId="0" applyFont="1" applyBorder="1" applyAlignment="1">
      <alignment horizontal="center" vertical="center"/>
    </xf>
    <xf numFmtId="0" fontId="83" fillId="0" borderId="23" xfId="0" applyFont="1" applyBorder="1" applyAlignment="1">
      <alignment horizontal="center" vertical="center"/>
    </xf>
    <xf numFmtId="0" fontId="77" fillId="0" borderId="23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3" fillId="6" borderId="23" xfId="0" applyFont="1" applyFill="1" applyBorder="1" applyAlignment="1">
      <alignment horizontal="center" vertical="center"/>
    </xf>
    <xf numFmtId="0" fontId="83" fillId="6" borderId="25" xfId="0" applyFont="1" applyFill="1" applyBorder="1" applyAlignment="1">
      <alignment horizontal="center" vertical="center"/>
    </xf>
    <xf numFmtId="0" fontId="83" fillId="0" borderId="23" xfId="0" applyFont="1" applyFill="1" applyBorder="1" applyAlignment="1">
      <alignment horizontal="center" vertical="center"/>
    </xf>
    <xf numFmtId="0" fontId="83" fillId="0" borderId="25" xfId="0" applyFont="1" applyFill="1" applyBorder="1" applyAlignment="1">
      <alignment horizontal="center" vertical="center"/>
    </xf>
    <xf numFmtId="0" fontId="83" fillId="0" borderId="26" xfId="0" applyFont="1" applyBorder="1" applyAlignment="1">
      <alignment horizontal="center" vertical="center"/>
    </xf>
    <xf numFmtId="0" fontId="77" fillId="0" borderId="26" xfId="0" applyFont="1" applyBorder="1" applyAlignment="1">
      <alignment horizontal="center" vertical="center"/>
    </xf>
    <xf numFmtId="0" fontId="83" fillId="0" borderId="30" xfId="0" applyFont="1" applyBorder="1" applyAlignment="1">
      <alignment horizontal="center" vertical="center"/>
    </xf>
    <xf numFmtId="0" fontId="79" fillId="4" borderId="15" xfId="0" applyFont="1" applyFill="1" applyBorder="1" applyAlignment="1">
      <alignment vertical="center"/>
    </xf>
    <xf numFmtId="0" fontId="73" fillId="4" borderId="15" xfId="0" applyFont="1" applyFill="1" applyBorder="1" applyAlignment="1">
      <alignment vertical="center"/>
    </xf>
    <xf numFmtId="0" fontId="84" fillId="0" borderId="23" xfId="2" applyFont="1" applyFill="1" applyBorder="1" applyAlignment="1">
      <alignment horizontal="center" vertical="center"/>
    </xf>
    <xf numFmtId="0" fontId="85" fillId="0" borderId="23" xfId="2" applyFont="1" applyBorder="1" applyAlignment="1">
      <alignment horizontal="center" vertical="center"/>
    </xf>
    <xf numFmtId="0" fontId="84" fillId="0" borderId="25" xfId="2" applyFont="1" applyFill="1" applyBorder="1" applyAlignment="1">
      <alignment horizontal="center" vertical="center"/>
    </xf>
    <xf numFmtId="0" fontId="83" fillId="0" borderId="4" xfId="0" applyFont="1" applyFill="1" applyBorder="1" applyAlignment="1">
      <alignment horizontal="center" vertical="center"/>
    </xf>
    <xf numFmtId="0" fontId="83" fillId="0" borderId="28" xfId="0" applyFont="1" applyFill="1" applyBorder="1" applyAlignment="1">
      <alignment horizontal="center" vertical="center"/>
    </xf>
    <xf numFmtId="0" fontId="83" fillId="0" borderId="26" xfId="0" applyFont="1" applyFill="1" applyBorder="1" applyAlignment="1">
      <alignment horizontal="center" vertical="center"/>
    </xf>
    <xf numFmtId="0" fontId="83" fillId="0" borderId="30" xfId="0" applyFont="1" applyFill="1" applyBorder="1" applyAlignment="1">
      <alignment horizontal="center" vertical="center"/>
    </xf>
    <xf numFmtId="0" fontId="77" fillId="0" borderId="23" xfId="0" applyFont="1" applyFill="1" applyBorder="1" applyAlignment="1">
      <alignment horizontal="center" vertical="center"/>
    </xf>
    <xf numFmtId="0" fontId="77" fillId="0" borderId="26" xfId="0" applyFont="1" applyFill="1" applyBorder="1" applyAlignment="1">
      <alignment horizontal="center" vertical="center"/>
    </xf>
    <xf numFmtId="0" fontId="77" fillId="0" borderId="4" xfId="0" applyFont="1" applyFill="1" applyBorder="1" applyAlignment="1">
      <alignment horizontal="center" vertical="center"/>
    </xf>
    <xf numFmtId="0" fontId="74" fillId="2" borderId="38" xfId="0" applyFont="1" applyFill="1" applyBorder="1" applyAlignment="1">
      <alignment horizontal="center" vertical="center" wrapText="1"/>
    </xf>
    <xf numFmtId="0" fontId="70" fillId="4" borderId="15" xfId="0" applyFont="1" applyFill="1" applyBorder="1" applyAlignment="1">
      <alignment horizontal="center" vertical="center"/>
    </xf>
    <xf numFmtId="0" fontId="86" fillId="2" borderId="37" xfId="0" applyFont="1" applyFill="1" applyBorder="1" applyAlignment="1">
      <alignment horizontal="center" vertical="center" wrapText="1"/>
    </xf>
    <xf numFmtId="0" fontId="86" fillId="2" borderId="38" xfId="0" applyFont="1" applyFill="1" applyBorder="1" applyAlignment="1">
      <alignment horizontal="center" vertical="center" wrapText="1"/>
    </xf>
    <xf numFmtId="0" fontId="87" fillId="7" borderId="37" xfId="0" applyFont="1" applyFill="1" applyBorder="1" applyAlignment="1">
      <alignment horizontal="center" vertical="center" wrapText="1"/>
    </xf>
    <xf numFmtId="0" fontId="77" fillId="0" borderId="32" xfId="0" applyFont="1" applyBorder="1" applyAlignment="1">
      <alignment horizontal="center" vertical="center"/>
    </xf>
    <xf numFmtId="0" fontId="83" fillId="0" borderId="32" xfId="0" applyFont="1" applyBorder="1" applyAlignment="1">
      <alignment horizontal="center" vertical="center"/>
    </xf>
    <xf numFmtId="0" fontId="77" fillId="0" borderId="44" xfId="0" applyFont="1" applyBorder="1" applyAlignment="1">
      <alignment horizontal="center" vertical="center"/>
    </xf>
    <xf numFmtId="0" fontId="77" fillId="0" borderId="32" xfId="0" applyFont="1" applyFill="1" applyBorder="1" applyAlignment="1">
      <alignment horizontal="center" vertical="center"/>
    </xf>
    <xf numFmtId="0" fontId="84" fillId="0" borderId="23" xfId="2" applyFont="1" applyBorder="1" applyAlignment="1">
      <alignment horizontal="center" vertical="center"/>
    </xf>
    <xf numFmtId="0" fontId="85" fillId="0" borderId="23" xfId="2" applyFont="1" applyFill="1" applyBorder="1" applyAlignment="1">
      <alignment horizontal="center" vertical="center"/>
    </xf>
    <xf numFmtId="0" fontId="84" fillId="6" borderId="23" xfId="2" applyFont="1" applyFill="1" applyBorder="1" applyAlignment="1">
      <alignment horizontal="center" vertical="center"/>
    </xf>
    <xf numFmtId="0" fontId="85" fillId="6" borderId="23" xfId="2" applyFont="1" applyFill="1" applyBorder="1" applyAlignment="1">
      <alignment horizontal="center" vertical="center"/>
    </xf>
    <xf numFmtId="0" fontId="83" fillId="6" borderId="4" xfId="0" applyFont="1" applyFill="1" applyBorder="1" applyAlignment="1">
      <alignment horizontal="center" vertical="center"/>
    </xf>
    <xf numFmtId="0" fontId="77" fillId="0" borderId="31" xfId="0" applyFont="1" applyBorder="1" applyAlignment="1">
      <alignment horizontal="center" vertical="center"/>
    </xf>
    <xf numFmtId="0" fontId="83" fillId="0" borderId="24" xfId="0" applyFont="1" applyBorder="1" applyAlignment="1">
      <alignment horizontal="center" vertical="center"/>
    </xf>
    <xf numFmtId="0" fontId="77" fillId="0" borderId="34" xfId="0" applyFont="1" applyBorder="1" applyAlignment="1">
      <alignment horizontal="center" vertical="center"/>
    </xf>
    <xf numFmtId="0" fontId="77" fillId="0" borderId="24" xfId="0" applyFont="1" applyBorder="1" applyAlignment="1">
      <alignment horizontal="center" vertical="center"/>
    </xf>
    <xf numFmtId="0" fontId="64" fillId="0" borderId="23" xfId="0" applyFont="1" applyFill="1" applyBorder="1" applyAlignment="1">
      <alignment horizontal="center" vertical="center"/>
    </xf>
    <xf numFmtId="0" fontId="0" fillId="4" borderId="15" xfId="0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47" fillId="0" borderId="16" xfId="0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0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/>
    </xf>
    <xf numFmtId="0" fontId="47" fillId="8" borderId="23" xfId="0" applyFont="1" applyFill="1" applyBorder="1" applyAlignment="1">
      <alignment horizontal="center"/>
    </xf>
    <xf numFmtId="0" fontId="47" fillId="4" borderId="23" xfId="0" applyFont="1" applyFill="1" applyBorder="1" applyAlignment="1">
      <alignment horizontal="center"/>
    </xf>
    <xf numFmtId="0" fontId="70" fillId="0" borderId="23" xfId="0" applyFont="1" applyBorder="1" applyAlignment="1">
      <alignment horizontal="center"/>
    </xf>
    <xf numFmtId="0" fontId="70" fillId="0" borderId="0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/>
    </xf>
    <xf numFmtId="0" fontId="70" fillId="0" borderId="0" xfId="0" applyFont="1" applyAlignment="1">
      <alignment horizontal="center"/>
    </xf>
    <xf numFmtId="0" fontId="47" fillId="8" borderId="23" xfId="0" applyFont="1" applyFill="1" applyBorder="1" applyAlignment="1">
      <alignment horizontal="center" vertical="center"/>
    </xf>
    <xf numFmtId="0" fontId="47" fillId="8" borderId="26" xfId="0" applyFont="1" applyFill="1" applyBorder="1" applyAlignment="1">
      <alignment horizontal="center" vertical="center"/>
    </xf>
    <xf numFmtId="0" fontId="47" fillId="9" borderId="23" xfId="0" applyFont="1" applyFill="1" applyBorder="1" applyAlignment="1">
      <alignment horizontal="center" vertical="center"/>
    </xf>
    <xf numFmtId="0" fontId="72" fillId="8" borderId="23" xfId="2" applyFont="1" applyFill="1" applyBorder="1" applyAlignment="1">
      <alignment horizontal="center" vertical="center"/>
    </xf>
    <xf numFmtId="0" fontId="55" fillId="0" borderId="0" xfId="0" applyFont="1" applyBorder="1"/>
    <xf numFmtId="0" fontId="45" fillId="4" borderId="21" xfId="0" applyFont="1" applyFill="1" applyBorder="1" applyAlignment="1">
      <alignment horizontal="left" vertical="center" indent="1"/>
    </xf>
    <xf numFmtId="0" fontId="56" fillId="0" borderId="25" xfId="0" applyFont="1" applyBorder="1" applyAlignment="1">
      <alignment horizontal="left" vertical="center" indent="1"/>
    </xf>
    <xf numFmtId="0" fontId="56" fillId="0" borderId="15" xfId="0" applyFont="1" applyBorder="1" applyAlignment="1">
      <alignment horizontal="left" vertical="center" indent="1"/>
    </xf>
    <xf numFmtId="0" fontId="56" fillId="0" borderId="25" xfId="0" applyFont="1" applyFill="1" applyBorder="1" applyAlignment="1">
      <alignment horizontal="left" vertical="center" indent="1"/>
    </xf>
    <xf numFmtId="0" fontId="75" fillId="0" borderId="0" xfId="0" applyFont="1" applyFill="1" applyBorder="1" applyAlignment="1">
      <alignment horizontal="left" vertical="center"/>
    </xf>
    <xf numFmtId="0" fontId="76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55" fillId="0" borderId="15" xfId="0" applyFont="1" applyBorder="1" applyAlignment="1">
      <alignment horizontal="center" vertical="center"/>
    </xf>
    <xf numFmtId="0" fontId="56" fillId="8" borderId="23" xfId="0" applyFont="1" applyFill="1" applyBorder="1" applyAlignment="1">
      <alignment horizontal="center" vertical="center" wrapText="1"/>
    </xf>
    <xf numFmtId="0" fontId="56" fillId="8" borderId="4" xfId="0" applyFont="1" applyFill="1" applyBorder="1" applyAlignment="1">
      <alignment horizontal="center" vertical="center" wrapText="1"/>
    </xf>
    <xf numFmtId="0" fontId="88" fillId="0" borderId="0" xfId="0" applyFont="1"/>
    <xf numFmtId="0" fontId="89" fillId="8" borderId="0" xfId="0" applyFont="1" applyFill="1"/>
    <xf numFmtId="0" fontId="71" fillId="8" borderId="0" xfId="0" applyFont="1" applyFill="1"/>
    <xf numFmtId="0" fontId="88" fillId="0" borderId="0" xfId="0" applyFont="1" applyAlignment="1"/>
    <xf numFmtId="0" fontId="81" fillId="0" borderId="0" xfId="0" applyFont="1" applyFill="1" applyBorder="1" applyAlignment="1">
      <alignment vertical="center"/>
    </xf>
    <xf numFmtId="0" fontId="90" fillId="0" borderId="0" xfId="0" applyFont="1" applyBorder="1" applyAlignment="1">
      <alignment horizontal="center"/>
    </xf>
    <xf numFmtId="0" fontId="90" fillId="0" borderId="0" xfId="0" applyFont="1" applyBorder="1"/>
    <xf numFmtId="0" fontId="88" fillId="0" borderId="0" xfId="0" applyFont="1" applyBorder="1"/>
    <xf numFmtId="0" fontId="90" fillId="4" borderId="15" xfId="0" applyFont="1" applyFill="1" applyBorder="1" applyAlignment="1">
      <alignment horizontal="center" vertical="center"/>
    </xf>
    <xf numFmtId="0" fontId="90" fillId="8" borderId="23" xfId="0" applyFont="1" applyFill="1" applyBorder="1" applyAlignment="1">
      <alignment horizontal="center"/>
    </xf>
    <xf numFmtId="0" fontId="90" fillId="0" borderId="23" xfId="0" applyFont="1" applyBorder="1" applyAlignment="1">
      <alignment horizontal="center"/>
    </xf>
    <xf numFmtId="0" fontId="90" fillId="4" borderId="23" xfId="0" applyFont="1" applyFill="1" applyBorder="1" applyAlignment="1">
      <alignment horizontal="center"/>
    </xf>
    <xf numFmtId="0" fontId="66" fillId="2" borderId="38" xfId="0" applyFont="1" applyFill="1" applyBorder="1" applyAlignment="1">
      <alignment horizontal="center" vertical="center" wrapText="1"/>
    </xf>
    <xf numFmtId="0" fontId="54" fillId="0" borderId="23" xfId="0" applyFont="1" applyFill="1" applyBorder="1" applyAlignment="1">
      <alignment horizontal="center"/>
    </xf>
    <xf numFmtId="0" fontId="91" fillId="0" borderId="5" xfId="0" applyFont="1" applyBorder="1" applyAlignment="1">
      <alignment horizontal="left" vertical="center"/>
    </xf>
    <xf numFmtId="0" fontId="91" fillId="0" borderId="15" xfId="0" applyFont="1" applyBorder="1" applyAlignment="1">
      <alignment horizontal="left" vertical="center"/>
    </xf>
    <xf numFmtId="0" fontId="91" fillId="0" borderId="15" xfId="0" applyFont="1" applyFill="1" applyBorder="1" applyAlignment="1">
      <alignment horizontal="left" vertical="center"/>
    </xf>
    <xf numFmtId="0" fontId="91" fillId="0" borderId="27" xfId="0" applyFont="1" applyBorder="1" applyAlignment="1">
      <alignment horizontal="left" vertical="center"/>
    </xf>
    <xf numFmtId="0" fontId="91" fillId="4" borderId="15" xfId="0" applyFont="1" applyFill="1" applyBorder="1" applyAlignment="1">
      <alignment horizontal="left" vertical="center"/>
    </xf>
    <xf numFmtId="0" fontId="35" fillId="0" borderId="5" xfId="0" applyFont="1" applyBorder="1" applyAlignment="1">
      <alignment horizontal="left" vertical="center"/>
    </xf>
    <xf numFmtId="0" fontId="56" fillId="0" borderId="15" xfId="0" applyFont="1" applyBorder="1" applyAlignment="1">
      <alignment vertical="center"/>
    </xf>
    <xf numFmtId="0" fontId="56" fillId="0" borderId="25" xfId="0" applyFont="1" applyFill="1" applyBorder="1" applyAlignment="1">
      <alignment vertical="center"/>
    </xf>
    <xf numFmtId="0" fontId="56" fillId="0" borderId="15" xfId="0" applyFont="1" applyFill="1" applyBorder="1" applyAlignment="1">
      <alignment vertical="center"/>
    </xf>
    <xf numFmtId="0" fontId="92" fillId="0" borderId="0" xfId="0" applyFont="1" applyFill="1" applyBorder="1" applyAlignment="1">
      <alignment horizontal="center" vertical="center"/>
    </xf>
    <xf numFmtId="0" fontId="89" fillId="0" borderId="0" xfId="0" applyFont="1" applyFill="1" applyBorder="1" applyAlignment="1">
      <alignment horizontal="center" vertical="center"/>
    </xf>
    <xf numFmtId="0" fontId="93" fillId="4" borderId="15" xfId="0" applyFont="1" applyFill="1" applyBorder="1" applyAlignment="1">
      <alignment vertical="center"/>
    </xf>
    <xf numFmtId="0" fontId="90" fillId="9" borderId="23" xfId="0" applyFont="1" applyFill="1" applyBorder="1" applyAlignment="1">
      <alignment horizontal="center" vertical="center"/>
    </xf>
    <xf numFmtId="0" fontId="91" fillId="0" borderId="23" xfId="0" applyFont="1" applyBorder="1" applyAlignment="1">
      <alignment horizontal="center" vertical="center"/>
    </xf>
    <xf numFmtId="0" fontId="90" fillId="8" borderId="23" xfId="0" applyFont="1" applyFill="1" applyBorder="1" applyAlignment="1">
      <alignment horizontal="center" vertical="center"/>
    </xf>
    <xf numFmtId="0" fontId="90" fillId="0" borderId="23" xfId="0" applyFont="1" applyFill="1" applyBorder="1" applyAlignment="1">
      <alignment horizontal="center" vertical="center"/>
    </xf>
    <xf numFmtId="0" fontId="90" fillId="0" borderId="23" xfId="0" applyFont="1" applyBorder="1" applyAlignment="1">
      <alignment horizontal="center" vertical="center"/>
    </xf>
    <xf numFmtId="0" fontId="90" fillId="8" borderId="26" xfId="0" applyFont="1" applyFill="1" applyBorder="1" applyAlignment="1">
      <alignment horizontal="center" vertical="center"/>
    </xf>
    <xf numFmtId="0" fontId="90" fillId="4" borderId="15" xfId="0" applyFont="1" applyFill="1" applyBorder="1" applyAlignment="1">
      <alignment vertical="center"/>
    </xf>
    <xf numFmtId="0" fontId="88" fillId="4" borderId="15" xfId="0" applyFont="1" applyFill="1" applyBorder="1" applyAlignment="1">
      <alignment horizontal="center" vertical="center"/>
    </xf>
    <xf numFmtId="0" fontId="94" fillId="0" borderId="23" xfId="2" applyFont="1" applyFill="1" applyBorder="1" applyAlignment="1">
      <alignment horizontal="center" vertical="center"/>
    </xf>
    <xf numFmtId="0" fontId="38" fillId="0" borderId="23" xfId="2" applyFont="1" applyBorder="1" applyAlignment="1">
      <alignment horizontal="center" vertical="center"/>
    </xf>
    <xf numFmtId="0" fontId="94" fillId="8" borderId="23" xfId="2" applyFont="1" applyFill="1" applyBorder="1" applyAlignment="1">
      <alignment horizontal="center" vertical="center"/>
    </xf>
    <xf numFmtId="0" fontId="90" fillId="6" borderId="4" xfId="0" applyFont="1" applyFill="1" applyBorder="1" applyAlignment="1">
      <alignment horizontal="center" vertical="center"/>
    </xf>
    <xf numFmtId="0" fontId="90" fillId="6" borderId="23" xfId="0" applyFont="1" applyFill="1" applyBorder="1" applyAlignment="1">
      <alignment horizontal="center" vertical="center"/>
    </xf>
    <xf numFmtId="0" fontId="90" fillId="0" borderId="24" xfId="0" applyFont="1" applyBorder="1" applyAlignment="1">
      <alignment horizontal="center" vertical="center"/>
    </xf>
    <xf numFmtId="0" fontId="45" fillId="4" borderId="21" xfId="0" applyFont="1" applyFill="1" applyBorder="1" applyAlignment="1">
      <alignment vertical="center"/>
    </xf>
    <xf numFmtId="0" fontId="45" fillId="4" borderId="15" xfId="0" applyFont="1" applyFill="1" applyBorder="1" applyAlignment="1">
      <alignment vertical="center"/>
    </xf>
    <xf numFmtId="0" fontId="91" fillId="0" borderId="32" xfId="0" applyFont="1" applyBorder="1" applyAlignment="1">
      <alignment horizontal="left" vertical="center"/>
    </xf>
    <xf numFmtId="0" fontId="91" fillId="0" borderId="32" xfId="0" applyFont="1" applyFill="1" applyBorder="1" applyAlignment="1">
      <alignment horizontal="left" vertical="center"/>
    </xf>
    <xf numFmtId="0" fontId="88" fillId="4" borderId="32" xfId="0" applyFont="1" applyFill="1" applyBorder="1" applyAlignment="1">
      <alignment horizontal="left" vertical="center"/>
    </xf>
    <xf numFmtId="0" fontId="91" fillId="0" borderId="34" xfId="0" applyFont="1" applyBorder="1" applyAlignment="1">
      <alignment horizontal="left" vertical="center"/>
    </xf>
    <xf numFmtId="0" fontId="35" fillId="7" borderId="48" xfId="2" applyFont="1" applyFill="1" applyBorder="1" applyAlignment="1">
      <alignment horizontal="center" vertical="center"/>
    </xf>
    <xf numFmtId="0" fontId="94" fillId="7" borderId="49" xfId="2" applyFont="1" applyFill="1" applyBorder="1" applyAlignment="1">
      <alignment horizontal="center" vertical="center"/>
    </xf>
    <xf numFmtId="0" fontId="35" fillId="7" borderId="49" xfId="2" applyFont="1" applyFill="1" applyBorder="1" applyAlignment="1" applyProtection="1">
      <alignment horizontal="center" vertical="center"/>
    </xf>
    <xf numFmtId="0" fontId="35" fillId="7" borderId="49" xfId="2" applyFont="1" applyFill="1" applyBorder="1" applyAlignment="1">
      <alignment horizontal="center" vertical="center"/>
    </xf>
    <xf numFmtId="0" fontId="35" fillId="7" borderId="50" xfId="2" applyFont="1" applyFill="1" applyBorder="1" applyAlignment="1">
      <alignment horizontal="center" vertical="center"/>
    </xf>
    <xf numFmtId="0" fontId="38" fillId="10" borderId="32" xfId="2" applyFont="1" applyFill="1" applyBorder="1" applyAlignment="1">
      <alignment horizontal="center" vertical="center"/>
    </xf>
    <xf numFmtId="0" fontId="38" fillId="10" borderId="23" xfId="2" applyFont="1" applyFill="1" applyBorder="1" applyAlignment="1">
      <alignment horizontal="center" vertical="center"/>
    </xf>
    <xf numFmtId="0" fontId="37" fillId="0" borderId="23" xfId="2" applyFont="1" applyFill="1" applyBorder="1" applyAlignment="1" applyProtection="1">
      <alignment horizontal="center" vertical="center"/>
      <protection locked="0"/>
    </xf>
    <xf numFmtId="0" fontId="38" fillId="0" borderId="32" xfId="2" applyFont="1" applyBorder="1" applyAlignment="1">
      <alignment horizontal="center" vertical="center"/>
    </xf>
    <xf numFmtId="0" fontId="38" fillId="0" borderId="23" xfId="2" applyFont="1" applyFill="1" applyBorder="1" applyAlignment="1">
      <alignment horizontal="center" vertical="center"/>
    </xf>
    <xf numFmtId="0" fontId="38" fillId="0" borderId="47" xfId="2" applyFont="1" applyFill="1" applyBorder="1" applyAlignment="1">
      <alignment horizontal="center" vertical="center"/>
    </xf>
    <xf numFmtId="0" fontId="38" fillId="0" borderId="32" xfId="2" applyFont="1" applyFill="1" applyBorder="1" applyAlignment="1">
      <alignment horizontal="center" vertical="center"/>
    </xf>
    <xf numFmtId="0" fontId="38" fillId="6" borderId="32" xfId="2" applyFont="1" applyFill="1" applyBorder="1" applyAlignment="1">
      <alignment horizontal="center" vertical="center"/>
    </xf>
    <xf numFmtId="0" fontId="38" fillId="6" borderId="23" xfId="2" applyFont="1" applyFill="1" applyBorder="1" applyAlignment="1">
      <alignment horizontal="center" vertical="center"/>
    </xf>
    <xf numFmtId="0" fontId="38" fillId="6" borderId="47" xfId="2" applyFont="1" applyFill="1" applyBorder="1" applyAlignment="1">
      <alignment horizontal="center" vertical="center"/>
    </xf>
    <xf numFmtId="0" fontId="38" fillId="0" borderId="47" xfId="2" applyFont="1" applyBorder="1" applyAlignment="1">
      <alignment horizontal="center" vertical="center"/>
    </xf>
    <xf numFmtId="0" fontId="35" fillId="2" borderId="0" xfId="2" applyFont="1" applyFill="1" applyBorder="1" applyAlignment="1">
      <alignment horizontal="center" vertical="center"/>
    </xf>
    <xf numFmtId="0" fontId="37" fillId="2" borderId="0" xfId="2" applyFont="1" applyFill="1" applyBorder="1" applyAlignment="1" applyProtection="1">
      <alignment horizontal="center" vertical="center"/>
      <protection locked="0"/>
    </xf>
    <xf numFmtId="0" fontId="35" fillId="2" borderId="48" xfId="2" applyFont="1" applyFill="1" applyBorder="1" applyAlignment="1">
      <alignment horizontal="center" vertical="center"/>
    </xf>
    <xf numFmtId="0" fontId="35" fillId="2" borderId="3" xfId="2" applyFont="1" applyFill="1" applyBorder="1" applyAlignment="1">
      <alignment horizontal="center" vertical="center"/>
    </xf>
    <xf numFmtId="0" fontId="37" fillId="0" borderId="23" xfId="2" applyFont="1" applyBorder="1" applyAlignment="1" applyProtection="1">
      <alignment horizontal="center" vertical="center"/>
      <protection locked="0"/>
    </xf>
    <xf numFmtId="0" fontId="93" fillId="0" borderId="23" xfId="0" applyFont="1" applyBorder="1" applyAlignment="1">
      <alignment horizontal="center" vertical="center"/>
    </xf>
    <xf numFmtId="0" fontId="93" fillId="0" borderId="25" xfId="0" applyFont="1" applyBorder="1" applyAlignment="1">
      <alignment horizontal="center" vertical="center"/>
    </xf>
    <xf numFmtId="0" fontId="93" fillId="0" borderId="47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37" fillId="0" borderId="24" xfId="2" applyFont="1" applyFill="1" applyBorder="1" applyAlignment="1" applyProtection="1">
      <alignment horizontal="center" vertical="center"/>
      <protection locked="0"/>
    </xf>
    <xf numFmtId="0" fontId="93" fillId="0" borderId="35" xfId="0" applyFont="1" applyBorder="1" applyAlignment="1">
      <alignment horizontal="center" vertical="center"/>
    </xf>
    <xf numFmtId="0" fontId="93" fillId="0" borderId="51" xfId="0" applyFont="1" applyBorder="1" applyAlignment="1">
      <alignment horizontal="center" vertical="center"/>
    </xf>
    <xf numFmtId="0" fontId="93" fillId="0" borderId="0" xfId="0" applyFont="1"/>
    <xf numFmtId="0" fontId="37" fillId="10" borderId="23" xfId="2" applyFont="1" applyFill="1" applyBorder="1" applyAlignment="1" applyProtection="1">
      <alignment horizontal="center" vertical="center"/>
      <protection locked="0"/>
    </xf>
    <xf numFmtId="0" fontId="95" fillId="0" borderId="0" xfId="0" applyFont="1" applyBorder="1"/>
    <xf numFmtId="0" fontId="35" fillId="0" borderId="5" xfId="0" applyFont="1" applyFill="1" applyBorder="1" applyAlignment="1">
      <alignment horizontal="left" vertical="center"/>
    </xf>
    <xf numFmtId="0" fontId="35" fillId="0" borderId="15" xfId="0" applyFont="1" applyBorder="1" applyAlignment="1">
      <alignment horizontal="left" vertical="center"/>
    </xf>
    <xf numFmtId="0" fontId="35" fillId="0" borderId="15" xfId="0" applyFont="1" applyFill="1" applyBorder="1" applyAlignment="1">
      <alignment horizontal="left" vertical="center"/>
    </xf>
    <xf numFmtId="0" fontId="35" fillId="0" borderId="32" xfId="0" applyFont="1" applyFill="1" applyBorder="1" applyAlignment="1">
      <alignment horizontal="left" vertical="center"/>
    </xf>
    <xf numFmtId="0" fontId="35" fillId="0" borderId="27" xfId="0" applyFont="1" applyFill="1" applyBorder="1" applyAlignment="1">
      <alignment horizontal="left" vertical="center"/>
    </xf>
    <xf numFmtId="0" fontId="35" fillId="0" borderId="27" xfId="0" applyFont="1" applyBorder="1" applyAlignment="1">
      <alignment horizontal="left" vertical="center"/>
    </xf>
    <xf numFmtId="0" fontId="35" fillId="0" borderId="32" xfId="0" applyFont="1" applyBorder="1" applyAlignment="1">
      <alignment horizontal="left" vertical="center"/>
    </xf>
    <xf numFmtId="0" fontId="88" fillId="0" borderId="0" xfId="0" applyFont="1" applyAlignment="1">
      <alignment horizontal="left"/>
    </xf>
    <xf numFmtId="0" fontId="35" fillId="2" borderId="15" xfId="0" applyFont="1" applyFill="1" applyBorder="1" applyAlignment="1">
      <alignment horizontal="left" vertical="center"/>
    </xf>
    <xf numFmtId="0" fontId="35" fillId="0" borderId="16" xfId="0" applyFont="1" applyBorder="1" applyAlignment="1">
      <alignment horizontal="left" vertical="center"/>
    </xf>
    <xf numFmtId="0" fontId="35" fillId="2" borderId="5" xfId="0" applyFont="1" applyFill="1" applyBorder="1" applyAlignment="1">
      <alignment horizontal="left" vertical="center"/>
    </xf>
    <xf numFmtId="0" fontId="54" fillId="4" borderId="6" xfId="0" applyFont="1" applyFill="1" applyBorder="1" applyAlignment="1">
      <alignment horizontal="center" vertical="center"/>
    </xf>
    <xf numFmtId="0" fontId="54" fillId="4" borderId="11" xfId="0" applyFont="1" applyFill="1" applyBorder="1" applyAlignment="1">
      <alignment horizontal="center" vertical="center"/>
    </xf>
    <xf numFmtId="0" fontId="66" fillId="0" borderId="27" xfId="0" applyFont="1" applyFill="1" applyBorder="1" applyAlignment="1">
      <alignment horizontal="center" vertical="center"/>
    </xf>
    <xf numFmtId="0" fontId="45" fillId="0" borderId="23" xfId="0" applyFont="1" applyFill="1" applyBorder="1" applyAlignment="1">
      <alignment horizontal="left" vertical="top" wrapText="1" indent="1"/>
    </xf>
    <xf numFmtId="0" fontId="72" fillId="0" borderId="23" xfId="0" applyFont="1" applyFill="1" applyBorder="1" applyAlignment="1">
      <alignment horizontal="left" vertical="center" indent="1"/>
    </xf>
    <xf numFmtId="0" fontId="47" fillId="0" borderId="23" xfId="0" applyFont="1" applyFill="1" applyBorder="1" applyAlignment="1">
      <alignment horizontal="left" vertical="center" indent="1"/>
    </xf>
    <xf numFmtId="0" fontId="45" fillId="0" borderId="23" xfId="0" applyFont="1" applyFill="1" applyBorder="1" applyAlignment="1">
      <alignment horizontal="left" vertical="top" indent="1"/>
    </xf>
    <xf numFmtId="0" fontId="53" fillId="4" borderId="1" xfId="0" applyFont="1" applyFill="1" applyBorder="1" applyAlignment="1">
      <alignment horizontal="center" vertical="center"/>
    </xf>
    <xf numFmtId="0" fontId="56" fillId="0" borderId="25" xfId="0" applyFont="1" applyBorder="1" applyAlignment="1">
      <alignment horizontal="left" vertical="center" indent="1"/>
    </xf>
    <xf numFmtId="0" fontId="56" fillId="0" borderId="15" xfId="0" applyFont="1" applyBorder="1" applyAlignment="1">
      <alignment horizontal="left" vertical="center" indent="1"/>
    </xf>
    <xf numFmtId="0" fontId="56" fillId="0" borderId="32" xfId="0" applyFont="1" applyBorder="1" applyAlignment="1">
      <alignment horizontal="left" vertical="center" indent="1"/>
    </xf>
    <xf numFmtId="0" fontId="81" fillId="0" borderId="0" xfId="0" applyFont="1" applyFill="1" applyBorder="1" applyAlignment="1">
      <alignment horizontal="left" vertical="center"/>
    </xf>
    <xf numFmtId="0" fontId="45" fillId="4" borderId="21" xfId="0" applyFont="1" applyFill="1" applyBorder="1" applyAlignment="1">
      <alignment horizontal="left" vertical="center" indent="1"/>
    </xf>
    <xf numFmtId="0" fontId="45" fillId="4" borderId="15" xfId="0" applyFont="1" applyFill="1" applyBorder="1" applyAlignment="1">
      <alignment horizontal="left" vertical="center" indent="1"/>
    </xf>
    <xf numFmtId="0" fontId="45" fillId="4" borderId="32" xfId="0" applyFont="1" applyFill="1" applyBorder="1" applyAlignment="1">
      <alignment horizontal="left" vertical="center" indent="1"/>
    </xf>
    <xf numFmtId="0" fontId="56" fillId="0" borderId="35" xfId="0" applyFont="1" applyBorder="1" applyAlignment="1">
      <alignment horizontal="left" vertical="center" indent="1"/>
    </xf>
    <xf numFmtId="0" fontId="56" fillId="0" borderId="16" xfId="0" applyFont="1" applyBorder="1" applyAlignment="1">
      <alignment horizontal="left" vertical="center" indent="1"/>
    </xf>
    <xf numFmtId="0" fontId="56" fillId="0" borderId="34" xfId="0" applyFont="1" applyBorder="1" applyAlignment="1">
      <alignment horizontal="left" vertical="center" indent="1"/>
    </xf>
    <xf numFmtId="0" fontId="7" fillId="7" borderId="52" xfId="0" applyFont="1" applyFill="1" applyBorder="1" applyAlignment="1">
      <alignment horizontal="center" vertical="center"/>
    </xf>
    <xf numFmtId="0" fontId="51" fillId="7" borderId="38" xfId="0" applyFont="1" applyFill="1" applyBorder="1" applyAlignment="1">
      <alignment horizontal="center" vertical="center"/>
    </xf>
    <xf numFmtId="0" fontId="51" fillId="7" borderId="53" xfId="0" applyFont="1" applyFill="1" applyBorder="1" applyAlignment="1">
      <alignment horizontal="center" vertical="center"/>
    </xf>
    <xf numFmtId="0" fontId="55" fillId="7" borderId="0" xfId="0" applyFont="1" applyFill="1" applyBorder="1" applyAlignment="1">
      <alignment horizontal="left" vertical="center"/>
    </xf>
    <xf numFmtId="0" fontId="75" fillId="0" borderId="0" xfId="0" applyFont="1" applyFill="1" applyBorder="1" applyAlignment="1">
      <alignment horizontal="left" vertical="center"/>
    </xf>
    <xf numFmtId="0" fontId="71" fillId="6" borderId="0" xfId="0" applyFont="1" applyFill="1" applyBorder="1" applyAlignment="1">
      <alignment horizontal="left" vertical="center"/>
    </xf>
    <xf numFmtId="0" fontId="76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 wrapText="1"/>
    </xf>
    <xf numFmtId="0" fontId="80" fillId="0" borderId="0" xfId="0" applyFont="1" applyFill="1" applyBorder="1" applyAlignment="1">
      <alignment horizontal="left" vertical="center"/>
    </xf>
    <xf numFmtId="0" fontId="56" fillId="0" borderId="25" xfId="0" applyFont="1" applyFill="1" applyBorder="1" applyAlignment="1">
      <alignment horizontal="left" vertical="center" indent="1"/>
    </xf>
    <xf numFmtId="0" fontId="56" fillId="0" borderId="15" xfId="0" applyFont="1" applyFill="1" applyBorder="1" applyAlignment="1">
      <alignment horizontal="left" vertical="center" indent="1"/>
    </xf>
    <xf numFmtId="0" fontId="56" fillId="0" borderId="32" xfId="0" applyFont="1" applyFill="1" applyBorder="1" applyAlignment="1">
      <alignment horizontal="left" vertical="center" indent="1"/>
    </xf>
    <xf numFmtId="0" fontId="65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/>
    </xf>
    <xf numFmtId="0" fontId="75" fillId="7" borderId="0" xfId="0" applyFont="1" applyFill="1" applyBorder="1" applyAlignment="1">
      <alignment horizontal="left" vertical="center"/>
    </xf>
    <xf numFmtId="0" fontId="53" fillId="4" borderId="8" xfId="0" applyFont="1" applyFill="1" applyBorder="1" applyAlignment="1">
      <alignment horizontal="center" vertical="center"/>
    </xf>
    <xf numFmtId="0" fontId="45" fillId="0" borderId="22" xfId="0" applyFont="1" applyFill="1" applyBorder="1" applyAlignment="1">
      <alignment horizontal="left" vertical="center" indent="1"/>
    </xf>
    <xf numFmtId="0" fontId="45" fillId="0" borderId="16" xfId="0" applyFont="1" applyFill="1" applyBorder="1" applyAlignment="1">
      <alignment horizontal="left" vertical="center" indent="1"/>
    </xf>
    <xf numFmtId="0" fontId="45" fillId="0" borderId="17" xfId="0" applyFont="1" applyFill="1" applyBorder="1" applyAlignment="1">
      <alignment horizontal="left" vertical="center" indent="1"/>
    </xf>
    <xf numFmtId="0" fontId="45" fillId="0" borderId="0" xfId="0" applyFont="1" applyFill="1" applyBorder="1" applyAlignment="1">
      <alignment horizontal="center" vertical="center"/>
    </xf>
    <xf numFmtId="0" fontId="45" fillId="0" borderId="28" xfId="0" applyFont="1" applyFill="1" applyBorder="1" applyAlignment="1">
      <alignment horizontal="left" vertical="center"/>
    </xf>
    <xf numFmtId="0" fontId="45" fillId="0" borderId="5" xfId="0" applyFont="1" applyFill="1" applyBorder="1" applyAlignment="1">
      <alignment horizontal="left" vertical="center"/>
    </xf>
    <xf numFmtId="0" fontId="45" fillId="0" borderId="31" xfId="0" applyFont="1" applyFill="1" applyBorder="1" applyAlignment="1">
      <alignment horizontal="left" vertical="center"/>
    </xf>
    <xf numFmtId="0" fontId="0" fillId="0" borderId="25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4" fillId="0" borderId="21" xfId="0" applyFont="1" applyFill="1" applyBorder="1" applyAlignment="1">
      <alignment horizontal="left" vertical="center" wrapText="1"/>
    </xf>
    <xf numFmtId="0" fontId="4" fillId="0" borderId="15" xfId="0" applyFont="1" applyFill="1" applyBorder="1" applyAlignment="1">
      <alignment horizontal="left" vertical="center" wrapText="1"/>
    </xf>
    <xf numFmtId="0" fontId="4" fillId="0" borderId="32" xfId="0" applyFont="1" applyFill="1" applyBorder="1" applyAlignment="1">
      <alignment horizontal="left" vertical="center" wrapText="1"/>
    </xf>
    <xf numFmtId="0" fontId="4" fillId="6" borderId="21" xfId="0" applyFont="1" applyFill="1" applyBorder="1" applyAlignment="1">
      <alignment horizontal="left" vertical="center" wrapText="1"/>
    </xf>
    <xf numFmtId="0" fontId="4" fillId="6" borderId="15" xfId="0" applyFont="1" applyFill="1" applyBorder="1" applyAlignment="1">
      <alignment horizontal="left" vertical="center" wrapText="1"/>
    </xf>
    <xf numFmtId="0" fontId="4" fillId="6" borderId="32" xfId="0" applyFont="1" applyFill="1" applyBorder="1" applyAlignment="1">
      <alignment horizontal="left" vertical="center" wrapText="1"/>
    </xf>
    <xf numFmtId="0" fontId="7" fillId="0" borderId="21" xfId="0" applyFont="1" applyFill="1" applyBorder="1" applyAlignment="1">
      <alignment horizontal="left" vertical="top" wrapText="1"/>
    </xf>
    <xf numFmtId="0" fontId="51" fillId="0" borderId="15" xfId="0" applyFont="1" applyFill="1" applyBorder="1" applyAlignment="1">
      <alignment horizontal="left" vertical="top"/>
    </xf>
    <xf numFmtId="0" fontId="51" fillId="0" borderId="32" xfId="0" applyFont="1" applyFill="1" applyBorder="1" applyAlignment="1">
      <alignment horizontal="left" vertical="top"/>
    </xf>
    <xf numFmtId="0" fontId="52" fillId="6" borderId="25" xfId="0" applyFont="1" applyFill="1" applyBorder="1" applyAlignment="1">
      <alignment horizontal="left" vertical="center" wrapText="1" indent="1"/>
    </xf>
    <xf numFmtId="0" fontId="52" fillId="6" borderId="32" xfId="0" applyFont="1" applyFill="1" applyBorder="1" applyAlignment="1">
      <alignment horizontal="left" vertical="center" wrapText="1" indent="1"/>
    </xf>
    <xf numFmtId="0" fontId="7" fillId="6" borderId="21" xfId="0" applyFont="1" applyFill="1" applyBorder="1" applyAlignment="1">
      <alignment horizontal="left" vertical="center" wrapText="1"/>
    </xf>
    <xf numFmtId="0" fontId="52" fillId="6" borderId="15" xfId="0" applyFont="1" applyFill="1" applyBorder="1" applyAlignment="1">
      <alignment horizontal="left" vertical="center" wrapText="1" indent="1"/>
    </xf>
    <xf numFmtId="0" fontId="4" fillId="0" borderId="21" xfId="0" applyFont="1" applyFill="1" applyBorder="1" applyAlignment="1">
      <alignment horizontal="left" vertical="center" wrapText="1" indent="1"/>
    </xf>
    <xf numFmtId="0" fontId="4" fillId="0" borderId="15" xfId="0" applyFont="1" applyFill="1" applyBorder="1" applyAlignment="1">
      <alignment horizontal="left" vertical="center" wrapText="1" indent="1"/>
    </xf>
    <xf numFmtId="0" fontId="4" fillId="0" borderId="32" xfId="0" applyFont="1" applyFill="1" applyBorder="1" applyAlignment="1">
      <alignment horizontal="left" vertical="center" wrapText="1" indent="1"/>
    </xf>
    <xf numFmtId="0" fontId="55" fillId="0" borderId="15" xfId="0" applyFont="1" applyBorder="1" applyAlignment="1">
      <alignment horizontal="center" vertical="center"/>
    </xf>
    <xf numFmtId="0" fontId="4" fillId="0" borderId="33" xfId="0" applyFont="1" applyFill="1" applyBorder="1" applyAlignment="1">
      <alignment horizontal="left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45" fillId="6" borderId="21" xfId="0" applyFont="1" applyFill="1" applyBorder="1" applyAlignment="1">
      <alignment horizontal="left" vertical="center" wrapText="1"/>
    </xf>
    <xf numFmtId="0" fontId="45" fillId="6" borderId="15" xfId="0" applyFont="1" applyFill="1" applyBorder="1" applyAlignment="1">
      <alignment horizontal="left" vertical="center" wrapText="1"/>
    </xf>
    <xf numFmtId="0" fontId="45" fillId="6" borderId="32" xfId="0" applyFont="1" applyFill="1" applyBorder="1" applyAlignment="1">
      <alignment horizontal="left" vertical="center" wrapText="1"/>
    </xf>
    <xf numFmtId="0" fontId="52" fillId="6" borderId="28" xfId="0" applyFont="1" applyFill="1" applyBorder="1" applyAlignment="1">
      <alignment horizontal="left" vertical="center" wrapText="1" indent="1"/>
    </xf>
    <xf numFmtId="0" fontId="52" fillId="6" borderId="31" xfId="0" applyFont="1" applyFill="1" applyBorder="1" applyAlignment="1">
      <alignment horizontal="left" vertical="center" wrapText="1" indent="1"/>
    </xf>
    <xf numFmtId="0" fontId="56" fillId="6" borderId="21" xfId="0" applyFont="1" applyFill="1" applyBorder="1" applyAlignment="1">
      <alignment horizontal="left" vertical="top"/>
    </xf>
    <xf numFmtId="0" fontId="56" fillId="6" borderId="15" xfId="0" applyFont="1" applyFill="1" applyBorder="1" applyAlignment="1">
      <alignment horizontal="left" vertical="top"/>
    </xf>
    <xf numFmtId="0" fontId="56" fillId="6" borderId="32" xfId="0" applyFont="1" applyFill="1" applyBorder="1" applyAlignment="1">
      <alignment horizontal="left" vertical="top"/>
    </xf>
    <xf numFmtId="0" fontId="56" fillId="6" borderId="21" xfId="0" applyFont="1" applyFill="1" applyBorder="1" applyAlignment="1">
      <alignment horizontal="left" vertical="top" wrapText="1"/>
    </xf>
    <xf numFmtId="0" fontId="56" fillId="6" borderId="15" xfId="0" applyFont="1" applyFill="1" applyBorder="1" applyAlignment="1">
      <alignment horizontal="left" vertical="top" wrapText="1"/>
    </xf>
    <xf numFmtId="0" fontId="56" fillId="6" borderId="32" xfId="0" applyFont="1" applyFill="1" applyBorder="1" applyAlignment="1">
      <alignment horizontal="left" vertical="top" wrapText="1"/>
    </xf>
    <xf numFmtId="0" fontId="56" fillId="0" borderId="25" xfId="0" quotePrefix="1" applyFont="1" applyBorder="1" applyAlignment="1">
      <alignment horizontal="center" vertical="center" wrapText="1"/>
    </xf>
    <xf numFmtId="0" fontId="56" fillId="0" borderId="15" xfId="0" quotePrefix="1" applyFont="1" applyBorder="1" applyAlignment="1">
      <alignment horizontal="center" vertical="center" wrapText="1"/>
    </xf>
    <xf numFmtId="0" fontId="56" fillId="0" borderId="32" xfId="0" quotePrefix="1" applyFont="1" applyBorder="1" applyAlignment="1">
      <alignment horizontal="center" vertical="center" wrapText="1"/>
    </xf>
    <xf numFmtId="0" fontId="44" fillId="0" borderId="25" xfId="0" applyFont="1" applyFill="1" applyBorder="1" applyAlignment="1">
      <alignment horizontal="left" vertical="top"/>
    </xf>
    <xf numFmtId="0" fontId="44" fillId="0" borderId="15" xfId="0" applyFont="1" applyFill="1" applyBorder="1" applyAlignment="1">
      <alignment horizontal="left" vertical="top"/>
    </xf>
    <xf numFmtId="0" fontId="44" fillId="0" borderId="32" xfId="0" applyFont="1" applyFill="1" applyBorder="1" applyAlignment="1">
      <alignment horizontal="left" vertical="top"/>
    </xf>
    <xf numFmtId="0" fontId="44" fillId="0" borderId="21" xfId="0" applyFont="1" applyFill="1" applyBorder="1" applyAlignment="1">
      <alignment horizontal="left" vertical="top" wrapText="1"/>
    </xf>
    <xf numFmtId="0" fontId="44" fillId="0" borderId="25" xfId="0" applyFont="1" applyFill="1" applyBorder="1" applyAlignment="1">
      <alignment horizontal="left" vertical="top" wrapText="1"/>
    </xf>
    <xf numFmtId="0" fontId="56" fillId="0" borderId="25" xfId="0" applyFont="1" applyFill="1" applyBorder="1" applyAlignment="1">
      <alignment horizontal="center" vertical="center" wrapText="1"/>
    </xf>
    <xf numFmtId="0" fontId="56" fillId="0" borderId="15" xfId="0" applyFont="1" applyFill="1" applyBorder="1" applyAlignment="1">
      <alignment horizontal="center" vertical="center" wrapText="1"/>
    </xf>
    <xf numFmtId="0" fontId="15" fillId="0" borderId="21" xfId="0" applyFont="1" applyFill="1" applyBorder="1" applyAlignment="1">
      <alignment horizontal="left" vertical="top"/>
    </xf>
    <xf numFmtId="0" fontId="15" fillId="0" borderId="15" xfId="0" applyFont="1" applyFill="1" applyBorder="1" applyAlignment="1">
      <alignment horizontal="left" vertical="top"/>
    </xf>
    <xf numFmtId="0" fontId="15" fillId="0" borderId="32" xfId="0" applyFont="1" applyFill="1" applyBorder="1" applyAlignment="1">
      <alignment horizontal="left" vertical="top"/>
    </xf>
    <xf numFmtId="0" fontId="56" fillId="0" borderId="21" xfId="0" applyFont="1" applyFill="1" applyBorder="1" applyAlignment="1">
      <alignment horizontal="left" vertical="top" wrapText="1"/>
    </xf>
    <xf numFmtId="0" fontId="56" fillId="0" borderId="15" xfId="0" applyFont="1" applyFill="1" applyBorder="1" applyAlignment="1">
      <alignment horizontal="left" vertical="top" wrapText="1"/>
    </xf>
    <xf numFmtId="0" fontId="56" fillId="0" borderId="32" xfId="0" applyFont="1" applyFill="1" applyBorder="1" applyAlignment="1">
      <alignment horizontal="left" vertical="top" wrapText="1"/>
    </xf>
    <xf numFmtId="0" fontId="51" fillId="5" borderId="25" xfId="0" applyFont="1" applyFill="1" applyBorder="1" applyAlignment="1">
      <alignment horizontal="center" vertical="center"/>
    </xf>
    <xf numFmtId="0" fontId="51" fillId="5" borderId="15" xfId="0" applyFont="1" applyFill="1" applyBorder="1" applyAlignment="1">
      <alignment horizontal="center" vertical="center"/>
    </xf>
    <xf numFmtId="0" fontId="44" fillId="5" borderId="21" xfId="0" applyFont="1" applyFill="1" applyBorder="1" applyAlignment="1">
      <alignment horizontal="left" vertical="center"/>
    </xf>
    <xf numFmtId="0" fontId="44" fillId="5" borderId="15" xfId="0" applyFont="1" applyFill="1" applyBorder="1" applyAlignment="1">
      <alignment horizontal="left" vertical="center"/>
    </xf>
    <xf numFmtId="0" fontId="44" fillId="5" borderId="27" xfId="0" applyFont="1" applyFill="1" applyBorder="1" applyAlignment="1">
      <alignment horizontal="left" vertical="center"/>
    </xf>
    <xf numFmtId="0" fontId="56" fillId="6" borderId="23" xfId="0" applyFont="1" applyFill="1" applyBorder="1" applyAlignment="1">
      <alignment horizontal="left" vertical="top" wrapText="1"/>
    </xf>
    <xf numFmtId="0" fontId="51" fillId="6" borderId="21" xfId="0" applyFont="1" applyFill="1" applyBorder="1" applyAlignment="1">
      <alignment horizontal="left" vertical="top" wrapText="1"/>
    </xf>
    <xf numFmtId="0" fontId="7" fillId="6" borderId="21" xfId="0" applyFont="1" applyFill="1" applyBorder="1" applyAlignment="1">
      <alignment horizontal="left" vertical="top" wrapText="1"/>
    </xf>
    <xf numFmtId="0" fontId="51" fillId="6" borderId="15" xfId="0" applyFont="1" applyFill="1" applyBorder="1" applyAlignment="1">
      <alignment horizontal="left" vertical="top"/>
    </xf>
    <xf numFmtId="0" fontId="51" fillId="6" borderId="32" xfId="0" applyFont="1" applyFill="1" applyBorder="1" applyAlignment="1">
      <alignment horizontal="left" vertical="top"/>
    </xf>
    <xf numFmtId="0" fontId="56" fillId="0" borderId="35" xfId="0" applyFont="1" applyFill="1" applyBorder="1" applyAlignment="1">
      <alignment horizontal="center" vertical="center" wrapText="1"/>
    </xf>
    <xf numFmtId="0" fontId="56" fillId="0" borderId="16" xfId="0" applyFont="1" applyFill="1" applyBorder="1" applyAlignment="1">
      <alignment horizontal="center" vertical="center" wrapText="1"/>
    </xf>
    <xf numFmtId="0" fontId="56" fillId="0" borderId="25" xfId="2" applyFont="1" applyFill="1" applyBorder="1" applyAlignment="1">
      <alignment horizontal="left" vertical="top" wrapText="1"/>
    </xf>
    <xf numFmtId="0" fontId="56" fillId="0" borderId="15" xfId="2" applyFont="1" applyFill="1" applyBorder="1" applyAlignment="1">
      <alignment horizontal="left" vertical="top"/>
    </xf>
    <xf numFmtId="0" fontId="56" fillId="0" borderId="32" xfId="2" applyFont="1" applyFill="1" applyBorder="1" applyAlignment="1">
      <alignment horizontal="left" vertical="top"/>
    </xf>
    <xf numFmtId="0" fontId="44" fillId="0" borderId="21" xfId="0" applyFont="1" applyFill="1" applyBorder="1" applyAlignment="1">
      <alignment horizontal="left" vertical="top"/>
    </xf>
    <xf numFmtId="0" fontId="50" fillId="0" borderId="0" xfId="0" applyFont="1" applyBorder="1" applyAlignment="1">
      <alignment horizontal="center" vertical="center"/>
    </xf>
    <xf numFmtId="0" fontId="51" fillId="0" borderId="21" xfId="0" applyFont="1" applyFill="1" applyBorder="1" applyAlignment="1">
      <alignment horizontal="left" vertical="top" wrapText="1"/>
    </xf>
    <xf numFmtId="0" fontId="51" fillId="0" borderId="15" xfId="0" applyFont="1" applyFill="1" applyBorder="1" applyAlignment="1">
      <alignment horizontal="left" vertical="top" wrapText="1"/>
    </xf>
    <xf numFmtId="0" fontId="51" fillId="0" borderId="32" xfId="0" applyFont="1" applyFill="1" applyBorder="1" applyAlignment="1">
      <alignment horizontal="left" vertical="top" wrapText="1"/>
    </xf>
    <xf numFmtId="0" fontId="51" fillId="6" borderId="21" xfId="0" applyFont="1" applyFill="1" applyBorder="1" applyAlignment="1">
      <alignment horizontal="left" vertical="center" wrapText="1"/>
    </xf>
    <xf numFmtId="0" fontId="51" fillId="6" borderId="15" xfId="0" applyFont="1" applyFill="1" applyBorder="1" applyAlignment="1">
      <alignment horizontal="left" vertical="center" wrapText="1"/>
    </xf>
    <xf numFmtId="0" fontId="51" fillId="6" borderId="32" xfId="0" applyFont="1" applyFill="1" applyBorder="1" applyAlignment="1">
      <alignment horizontal="left" vertical="center" wrapText="1"/>
    </xf>
    <xf numFmtId="0" fontId="12" fillId="0" borderId="25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0" fontId="52" fillId="0" borderId="25" xfId="0" applyFont="1" applyBorder="1" applyAlignment="1">
      <alignment horizontal="left" vertical="top"/>
    </xf>
    <xf numFmtId="0" fontId="52" fillId="0" borderId="15" xfId="0" applyFont="1" applyBorder="1" applyAlignment="1">
      <alignment horizontal="left" vertical="top"/>
    </xf>
    <xf numFmtId="0" fontId="52" fillId="0" borderId="32" xfId="0" applyFont="1" applyBorder="1" applyAlignment="1">
      <alignment horizontal="left" vertical="top"/>
    </xf>
    <xf numFmtId="0" fontId="56" fillId="0" borderId="23" xfId="0" applyFont="1" applyFill="1" applyBorder="1" applyAlignment="1">
      <alignment horizontal="center" vertical="center" wrapText="1"/>
    </xf>
    <xf numFmtId="0" fontId="51" fillId="6" borderId="15" xfId="0" applyFont="1" applyFill="1" applyBorder="1" applyAlignment="1">
      <alignment horizontal="left" vertical="top" wrapText="1"/>
    </xf>
    <xf numFmtId="0" fontId="51" fillId="6" borderId="32" xfId="0" applyFont="1" applyFill="1" applyBorder="1" applyAlignment="1">
      <alignment horizontal="left" vertical="top" wrapText="1"/>
    </xf>
    <xf numFmtId="0" fontId="44" fillId="0" borderId="10" xfId="0" applyFont="1" applyFill="1" applyBorder="1" applyAlignment="1">
      <alignment horizontal="left" vertical="top" wrapText="1"/>
    </xf>
    <xf numFmtId="0" fontId="44" fillId="0" borderId="8" xfId="0" applyFont="1" applyFill="1" applyBorder="1" applyAlignment="1">
      <alignment horizontal="left" vertical="top" wrapText="1"/>
    </xf>
    <xf numFmtId="0" fontId="44" fillId="0" borderId="9" xfId="0" applyFont="1" applyFill="1" applyBorder="1" applyAlignment="1">
      <alignment horizontal="left" vertical="top" wrapText="1"/>
    </xf>
    <xf numFmtId="0" fontId="52" fillId="0" borderId="10" xfId="0" applyFont="1" applyBorder="1" applyAlignment="1">
      <alignment horizontal="left" vertical="top" wrapText="1"/>
    </xf>
    <xf numFmtId="0" fontId="52" fillId="0" borderId="8" xfId="0" applyFont="1" applyBorder="1" applyAlignment="1">
      <alignment horizontal="left" vertical="top"/>
    </xf>
    <xf numFmtId="0" fontId="52" fillId="0" borderId="9" xfId="0" applyFont="1" applyBorder="1" applyAlignment="1">
      <alignment horizontal="left" vertical="top"/>
    </xf>
    <xf numFmtId="0" fontId="52" fillId="0" borderId="8" xfId="0" applyFont="1" applyBorder="1" applyAlignment="1">
      <alignment horizontal="left" vertical="top" wrapText="1"/>
    </xf>
    <xf numFmtId="0" fontId="52" fillId="0" borderId="10" xfId="0" applyFont="1" applyFill="1" applyBorder="1" applyAlignment="1">
      <alignment horizontal="left" vertical="top" wrapText="1"/>
    </xf>
    <xf numFmtId="0" fontId="52" fillId="0" borderId="8" xfId="0" applyFont="1" applyFill="1" applyBorder="1" applyAlignment="1">
      <alignment horizontal="left" vertical="top"/>
    </xf>
    <xf numFmtId="0" fontId="52" fillId="0" borderId="9" xfId="0" applyFont="1" applyFill="1" applyBorder="1" applyAlignment="1">
      <alignment horizontal="left" vertical="top"/>
    </xf>
    <xf numFmtId="0" fontId="45" fillId="5" borderId="10" xfId="0" applyFont="1" applyFill="1" applyBorder="1" applyAlignment="1">
      <alignment horizontal="left" vertical="center"/>
    </xf>
    <xf numFmtId="0" fontId="45" fillId="5" borderId="8" xfId="0" applyFont="1" applyFill="1" applyBorder="1" applyAlignment="1">
      <alignment horizontal="left" vertical="center"/>
    </xf>
    <xf numFmtId="0" fontId="45" fillId="5" borderId="9" xfId="0" applyFont="1" applyFill="1" applyBorder="1" applyAlignment="1">
      <alignment horizontal="left" vertical="center"/>
    </xf>
    <xf numFmtId="0" fontId="16" fillId="3" borderId="19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6" fillId="3" borderId="54" xfId="0" applyFont="1" applyFill="1" applyBorder="1" applyAlignment="1">
      <alignment horizontal="center" vertical="center"/>
    </xf>
    <xf numFmtId="0" fontId="35" fillId="3" borderId="55" xfId="2" applyFont="1" applyFill="1" applyBorder="1" applyAlignment="1">
      <alignment horizontal="center" vertical="center"/>
    </xf>
    <xf numFmtId="0" fontId="35" fillId="3" borderId="1" xfId="2" applyFont="1" applyFill="1" applyBorder="1" applyAlignment="1">
      <alignment horizontal="center" vertical="center"/>
    </xf>
    <xf numFmtId="0" fontId="35" fillId="3" borderId="18" xfId="2" applyFont="1" applyFill="1" applyBorder="1" applyAlignment="1">
      <alignment horizontal="center" vertical="center"/>
    </xf>
    <xf numFmtId="0" fontId="53" fillId="4" borderId="6" xfId="0" applyFont="1" applyFill="1" applyBorder="1" applyAlignment="1">
      <alignment horizontal="center" vertical="center"/>
    </xf>
    <xf numFmtId="14" fontId="47" fillId="0" borderId="13" xfId="0" applyNumberFormat="1" applyFont="1" applyBorder="1" applyAlignment="1">
      <alignment horizontal="left" vertical="center"/>
    </xf>
    <xf numFmtId="0" fontId="26" fillId="3" borderId="55" xfId="2" applyFont="1" applyFill="1" applyBorder="1" applyAlignment="1">
      <alignment horizontal="center" vertical="center"/>
    </xf>
    <xf numFmtId="0" fontId="26" fillId="3" borderId="1" xfId="2" applyFont="1" applyFill="1" applyBorder="1" applyAlignment="1">
      <alignment horizontal="center" vertical="center"/>
    </xf>
    <xf numFmtId="0" fontId="26" fillId="3" borderId="18" xfId="2" applyFont="1" applyFill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14" fontId="47" fillId="0" borderId="16" xfId="0" applyNumberFormat="1" applyFont="1" applyBorder="1" applyAlignment="1">
      <alignment horizontal="left" vertical="center"/>
    </xf>
  </cellXfs>
  <cellStyles count="7">
    <cellStyle name="0,0_x000a__x000a_NA_x000a__x000a_ 2" xfId="1"/>
    <cellStyle name="Normal 2" xfId="2"/>
    <cellStyle name="Normal 2 2" xfId="3"/>
    <cellStyle name="Normal 2 3" xfId="4"/>
    <cellStyle name="Normal 3" xfId="5"/>
    <cellStyle name="Style 1" xfId="6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6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1.png"/><Relationship Id="rId7" Type="http://schemas.openxmlformats.org/officeDocument/2006/relationships/image" Target="../media/image46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28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1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98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114300</xdr:colOff>
      <xdr:row>17</xdr:row>
      <xdr:rowOff>142875</xdr:rowOff>
    </xdr:from>
    <xdr:to>
      <xdr:col>11</xdr:col>
      <xdr:colOff>800100</xdr:colOff>
      <xdr:row>33</xdr:row>
      <xdr:rowOff>38100</xdr:rowOff>
    </xdr:to>
    <xdr:pic>
      <xdr:nvPicPr>
        <xdr:cNvPr id="1986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3305175"/>
          <a:ext cx="4276725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5</xdr:row>
      <xdr:rowOff>57150</xdr:rowOff>
    </xdr:from>
    <xdr:to>
      <xdr:col>5</xdr:col>
      <xdr:colOff>266700</xdr:colOff>
      <xdr:row>26</xdr:row>
      <xdr:rowOff>28575</xdr:rowOff>
    </xdr:to>
    <xdr:pic>
      <xdr:nvPicPr>
        <xdr:cNvPr id="1987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504950"/>
          <a:ext cx="4305300" cy="297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45941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1026351</xdr:colOff>
      <xdr:row>40</xdr:row>
      <xdr:rowOff>0</xdr:rowOff>
    </xdr:from>
    <xdr:ext cx="184731" cy="781111"/>
    <xdr:sp macro="" textlink="">
      <xdr:nvSpPr>
        <xdr:cNvPr id="26" name="Rectangle 25">
          <a:extLst>
            <a:ext uri="{FF2B5EF4-FFF2-40B4-BE49-F238E27FC236}"/>
          </a:extLst>
        </xdr:cNvPr>
        <xdr:cNvSpPr/>
      </xdr:nvSpPr>
      <xdr:spPr>
        <a:xfrm>
          <a:off x="9966244" y="15144750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75</xdr:row>
      <xdr:rowOff>0</xdr:rowOff>
    </xdr:from>
    <xdr:ext cx="184731" cy="781111"/>
    <xdr:sp macro="" textlink="">
      <xdr:nvSpPr>
        <xdr:cNvPr id="82" name="Rectangle 81">
          <a:extLst>
            <a:ext uri="{FF2B5EF4-FFF2-40B4-BE49-F238E27FC236}"/>
          </a:extLst>
        </xdr:cNvPr>
        <xdr:cNvSpPr/>
      </xdr:nvSpPr>
      <xdr:spPr>
        <a:xfrm>
          <a:off x="9966244" y="24901071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70</xdr:row>
      <xdr:rowOff>0</xdr:rowOff>
    </xdr:from>
    <xdr:ext cx="184731" cy="781111"/>
    <xdr:sp macro="" textlink="">
      <xdr:nvSpPr>
        <xdr:cNvPr id="19" name="Rectangle 18">
          <a:extLst>
            <a:ext uri="{FF2B5EF4-FFF2-40B4-BE49-F238E27FC236}"/>
          </a:extLst>
        </xdr:cNvPr>
        <xdr:cNvSpPr/>
      </xdr:nvSpPr>
      <xdr:spPr>
        <a:xfrm>
          <a:off x="9966244" y="23622000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73</xdr:row>
      <xdr:rowOff>0</xdr:rowOff>
    </xdr:from>
    <xdr:ext cx="184731" cy="781111"/>
    <xdr:sp macro="" textlink="">
      <xdr:nvSpPr>
        <xdr:cNvPr id="20" name="Rectangle 19">
          <a:extLst>
            <a:ext uri="{FF2B5EF4-FFF2-40B4-BE49-F238E27FC236}"/>
          </a:extLst>
        </xdr:cNvPr>
        <xdr:cNvSpPr/>
      </xdr:nvSpPr>
      <xdr:spPr>
        <a:xfrm>
          <a:off x="9966244" y="24356786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5</xdr:col>
      <xdr:colOff>816428</xdr:colOff>
      <xdr:row>120</xdr:row>
      <xdr:rowOff>118383</xdr:rowOff>
    </xdr:from>
    <xdr:to>
      <xdr:col>7</xdr:col>
      <xdr:colOff>272143</xdr:colOff>
      <xdr:row>120</xdr:row>
      <xdr:rowOff>199515</xdr:rowOff>
    </xdr:to>
    <xdr:sp macro="" textlink="">
      <xdr:nvSpPr>
        <xdr:cNvPr id="16" name="Flèche droite 15">
          <a:extLst>
            <a:ext uri="{FF2B5EF4-FFF2-40B4-BE49-F238E27FC236}"/>
          </a:extLst>
        </xdr:cNvPr>
        <xdr:cNvSpPr/>
      </xdr:nvSpPr>
      <xdr:spPr>
        <a:xfrm>
          <a:off x="4748892" y="30162954"/>
          <a:ext cx="1850572" cy="7211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oneCellAnchor>
    <xdr:from>
      <xdr:col>16</xdr:col>
      <xdr:colOff>142179</xdr:colOff>
      <xdr:row>73</xdr:row>
      <xdr:rowOff>0</xdr:rowOff>
    </xdr:from>
    <xdr:ext cx="184731" cy="781111"/>
    <xdr:sp macro="" textlink="">
      <xdr:nvSpPr>
        <xdr:cNvPr id="17" name="Rectangle 16">
          <a:extLst>
            <a:ext uri="{FF2B5EF4-FFF2-40B4-BE49-F238E27FC236}"/>
          </a:extLst>
        </xdr:cNvPr>
        <xdr:cNvSpPr/>
      </xdr:nvSpPr>
      <xdr:spPr>
        <a:xfrm>
          <a:off x="15463822" y="24356786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7</xdr:col>
      <xdr:colOff>352425</xdr:colOff>
      <xdr:row>116</xdr:row>
      <xdr:rowOff>142875</xdr:rowOff>
    </xdr:from>
    <xdr:to>
      <xdr:col>15</xdr:col>
      <xdr:colOff>9525</xdr:colOff>
      <xdr:row>128</xdr:row>
      <xdr:rowOff>19050</xdr:rowOff>
    </xdr:to>
    <xdr:pic>
      <xdr:nvPicPr>
        <xdr:cNvPr id="45948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34537650"/>
          <a:ext cx="4467225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121</xdr:row>
      <xdr:rowOff>57150</xdr:rowOff>
    </xdr:from>
    <xdr:to>
      <xdr:col>4</xdr:col>
      <xdr:colOff>685800</xdr:colOff>
      <xdr:row>151</xdr:row>
      <xdr:rowOff>66675</xdr:rowOff>
    </xdr:to>
    <xdr:pic>
      <xdr:nvPicPr>
        <xdr:cNvPr id="45949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5585400"/>
          <a:ext cx="4314825" cy="586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476249</xdr:colOff>
      <xdr:row>132</xdr:row>
      <xdr:rowOff>68037</xdr:rowOff>
    </xdr:from>
    <xdr:to>
      <xdr:col>5</xdr:col>
      <xdr:colOff>1298189</xdr:colOff>
      <xdr:row>132</xdr:row>
      <xdr:rowOff>199921</xdr:rowOff>
    </xdr:to>
    <xdr:sp macro="" textlink="">
      <xdr:nvSpPr>
        <xdr:cNvPr id="11" name="Flèche droite 15">
          <a:extLst>
            <a:ext uri="{FF2B5EF4-FFF2-40B4-BE49-F238E27FC236}"/>
          </a:extLst>
        </xdr:cNvPr>
        <xdr:cNvSpPr/>
      </xdr:nvSpPr>
      <xdr:spPr>
        <a:xfrm flipH="1">
          <a:off x="4408713" y="32561894"/>
          <a:ext cx="821940" cy="12246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625928</xdr:colOff>
      <xdr:row>131</xdr:row>
      <xdr:rowOff>145596</xdr:rowOff>
    </xdr:from>
    <xdr:to>
      <xdr:col>5</xdr:col>
      <xdr:colOff>544286</xdr:colOff>
      <xdr:row>135</xdr:row>
      <xdr:rowOff>186418</xdr:rowOff>
    </xdr:to>
    <xdr:cxnSp macro="">
      <xdr:nvCxnSpPr>
        <xdr:cNvPr id="4" name="Connecteur droit 3">
          <a:extLst>
            <a:ext uri="{FF2B5EF4-FFF2-40B4-BE49-F238E27FC236}"/>
          </a:extLst>
        </xdr:cNvPr>
        <xdr:cNvCxnSpPr/>
      </xdr:nvCxnSpPr>
      <xdr:spPr>
        <a:xfrm>
          <a:off x="2612571" y="32385000"/>
          <a:ext cx="1864179" cy="102053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655864</xdr:colOff>
      <xdr:row>131</xdr:row>
      <xdr:rowOff>108857</xdr:rowOff>
    </xdr:from>
    <xdr:to>
      <xdr:col>5</xdr:col>
      <xdr:colOff>544286</xdr:colOff>
      <xdr:row>135</xdr:row>
      <xdr:rowOff>134671</xdr:rowOff>
    </xdr:to>
    <xdr:cxnSp macro="">
      <xdr:nvCxnSpPr>
        <xdr:cNvPr id="14" name="Connecteur droit 13">
          <a:extLst>
            <a:ext uri="{FF2B5EF4-FFF2-40B4-BE49-F238E27FC236}"/>
          </a:extLst>
        </xdr:cNvPr>
        <xdr:cNvCxnSpPr/>
      </xdr:nvCxnSpPr>
      <xdr:spPr>
        <a:xfrm flipV="1">
          <a:off x="2642507" y="32357786"/>
          <a:ext cx="1834243" cy="99604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1123950</xdr:colOff>
      <xdr:row>142</xdr:row>
      <xdr:rowOff>38100</xdr:rowOff>
    </xdr:from>
    <xdr:to>
      <xdr:col>11</xdr:col>
      <xdr:colOff>438150</xdr:colOff>
      <xdr:row>169</xdr:row>
      <xdr:rowOff>85725</xdr:rowOff>
    </xdr:to>
    <xdr:pic>
      <xdr:nvPicPr>
        <xdr:cNvPr id="45953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40138350"/>
          <a:ext cx="420052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672261</xdr:colOff>
      <xdr:row>152</xdr:row>
      <xdr:rowOff>131989</xdr:rowOff>
    </xdr:from>
    <xdr:to>
      <xdr:col>6</xdr:col>
      <xdr:colOff>13607</xdr:colOff>
      <xdr:row>153</xdr:row>
      <xdr:rowOff>103</xdr:rowOff>
    </xdr:to>
    <xdr:sp macro="" textlink="">
      <xdr:nvSpPr>
        <xdr:cNvPr id="18" name="Flèche droite 15">
          <a:extLst>
            <a:ext uri="{FF2B5EF4-FFF2-40B4-BE49-F238E27FC236}"/>
          </a:extLst>
        </xdr:cNvPr>
        <xdr:cNvSpPr/>
      </xdr:nvSpPr>
      <xdr:spPr>
        <a:xfrm>
          <a:off x="4604725" y="36480750"/>
          <a:ext cx="661239" cy="12246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76269</xdr:colOff>
      <xdr:row>197</xdr:row>
      <xdr:rowOff>29936</xdr:rowOff>
    </xdr:from>
    <xdr:to>
      <xdr:col>0</xdr:col>
      <xdr:colOff>285750</xdr:colOff>
      <xdr:row>197</xdr:row>
      <xdr:rowOff>240912</xdr:rowOff>
    </xdr:to>
    <xdr:sp macro="" textlink="">
      <xdr:nvSpPr>
        <xdr:cNvPr id="21" name="Flèche droite 15">
          <a:extLst>
            <a:ext uri="{FF2B5EF4-FFF2-40B4-BE49-F238E27FC236}"/>
          </a:extLst>
        </xdr:cNvPr>
        <xdr:cNvSpPr/>
      </xdr:nvSpPr>
      <xdr:spPr>
        <a:xfrm>
          <a:off x="76269" y="42511436"/>
          <a:ext cx="209481" cy="20138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10</xdr:col>
      <xdr:colOff>247650</xdr:colOff>
      <xdr:row>142</xdr:row>
      <xdr:rowOff>57150</xdr:rowOff>
    </xdr:from>
    <xdr:to>
      <xdr:col>16</xdr:col>
      <xdr:colOff>133350</xdr:colOff>
      <xdr:row>170</xdr:row>
      <xdr:rowOff>0</xdr:rowOff>
    </xdr:to>
    <xdr:pic>
      <xdr:nvPicPr>
        <xdr:cNvPr id="45956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40157400"/>
          <a:ext cx="5467350" cy="582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828675</xdr:colOff>
      <xdr:row>177</xdr:row>
      <xdr:rowOff>161925</xdr:rowOff>
    </xdr:from>
    <xdr:to>
      <xdr:col>13</xdr:col>
      <xdr:colOff>742950</xdr:colOff>
      <xdr:row>193</xdr:row>
      <xdr:rowOff>19050</xdr:rowOff>
    </xdr:to>
    <xdr:pic>
      <xdr:nvPicPr>
        <xdr:cNvPr id="45957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47882175"/>
          <a:ext cx="2495550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280375</xdr:colOff>
      <xdr:row>187</xdr:row>
      <xdr:rowOff>145597</xdr:rowOff>
    </xdr:from>
    <xdr:to>
      <xdr:col>10</xdr:col>
      <xdr:colOff>353786</xdr:colOff>
      <xdr:row>188</xdr:row>
      <xdr:rowOff>2720</xdr:rowOff>
    </xdr:to>
    <xdr:sp macro="" textlink="">
      <xdr:nvSpPr>
        <xdr:cNvPr id="22" name="Flèche droite 15">
          <a:extLst>
            <a:ext uri="{FF2B5EF4-FFF2-40B4-BE49-F238E27FC236}"/>
          </a:extLst>
        </xdr:cNvPr>
        <xdr:cNvSpPr/>
      </xdr:nvSpPr>
      <xdr:spPr>
        <a:xfrm>
          <a:off x="5532732" y="43597286"/>
          <a:ext cx="3856197" cy="10205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174</xdr:row>
      <xdr:rowOff>13606</xdr:rowOff>
    </xdr:from>
    <xdr:to>
      <xdr:col>1</xdr:col>
      <xdr:colOff>707572</xdr:colOff>
      <xdr:row>174</xdr:row>
      <xdr:rowOff>226992</xdr:rowOff>
    </xdr:to>
    <xdr:sp macro="" textlink="">
      <xdr:nvSpPr>
        <xdr:cNvPr id="5" name="Flèche : virage 4">
          <a:extLst>
            <a:ext uri="{FF2B5EF4-FFF2-40B4-BE49-F238E27FC236}"/>
          </a:extLst>
        </xdr:cNvPr>
        <xdr:cNvSpPr/>
      </xdr:nvSpPr>
      <xdr:spPr>
        <a:xfrm flipV="1">
          <a:off x="830036" y="41760320"/>
          <a:ext cx="176893" cy="204108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191</xdr:row>
      <xdr:rowOff>13606</xdr:rowOff>
    </xdr:from>
    <xdr:to>
      <xdr:col>1</xdr:col>
      <xdr:colOff>707572</xdr:colOff>
      <xdr:row>191</xdr:row>
      <xdr:rowOff>226992</xdr:rowOff>
    </xdr:to>
    <xdr:sp macro="" textlink="">
      <xdr:nvSpPr>
        <xdr:cNvPr id="23" name="Flèche : virage 22">
          <a:extLst>
            <a:ext uri="{FF2B5EF4-FFF2-40B4-BE49-F238E27FC236}"/>
          </a:extLst>
        </xdr:cNvPr>
        <xdr:cNvSpPr/>
      </xdr:nvSpPr>
      <xdr:spPr>
        <a:xfrm flipV="1">
          <a:off x="830036" y="41760320"/>
          <a:ext cx="176893" cy="204108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193</xdr:row>
      <xdr:rowOff>13606</xdr:rowOff>
    </xdr:from>
    <xdr:to>
      <xdr:col>1</xdr:col>
      <xdr:colOff>707572</xdr:colOff>
      <xdr:row>193</xdr:row>
      <xdr:rowOff>226992</xdr:rowOff>
    </xdr:to>
    <xdr:sp macro="" textlink="">
      <xdr:nvSpPr>
        <xdr:cNvPr id="24" name="Flèche : virage 23">
          <a:extLst>
            <a:ext uri="{FF2B5EF4-FFF2-40B4-BE49-F238E27FC236}"/>
          </a:extLst>
        </xdr:cNvPr>
        <xdr:cNvSpPr/>
      </xdr:nvSpPr>
      <xdr:spPr>
        <a:xfrm flipV="1">
          <a:off x="830036" y="45924106"/>
          <a:ext cx="176893" cy="204108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195</xdr:row>
      <xdr:rowOff>13606</xdr:rowOff>
    </xdr:from>
    <xdr:to>
      <xdr:col>1</xdr:col>
      <xdr:colOff>707572</xdr:colOff>
      <xdr:row>195</xdr:row>
      <xdr:rowOff>226992</xdr:rowOff>
    </xdr:to>
    <xdr:sp macro="" textlink="">
      <xdr:nvSpPr>
        <xdr:cNvPr id="27" name="Flèche : virage 26">
          <a:extLst>
            <a:ext uri="{FF2B5EF4-FFF2-40B4-BE49-F238E27FC236}"/>
          </a:extLst>
        </xdr:cNvPr>
        <xdr:cNvSpPr/>
      </xdr:nvSpPr>
      <xdr:spPr>
        <a:xfrm flipV="1">
          <a:off x="830036" y="45924106"/>
          <a:ext cx="176893" cy="204108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48525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1026351</xdr:colOff>
      <xdr:row>3</xdr:row>
      <xdr:rowOff>0</xdr:rowOff>
    </xdr:from>
    <xdr:ext cx="184731" cy="781111"/>
    <xdr:sp macro="" textlink="">
      <xdr:nvSpPr>
        <xdr:cNvPr id="3" name="Rectangle 25">
          <a:extLst>
            <a:ext uri="{FF2B5EF4-FFF2-40B4-BE49-F238E27FC236}"/>
          </a:extLst>
        </xdr:cNvPr>
        <xdr:cNvSpPr/>
      </xdr:nvSpPr>
      <xdr:spPr>
        <a:xfrm>
          <a:off x="9966244" y="993321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75</xdr:row>
      <xdr:rowOff>0</xdr:rowOff>
    </xdr:from>
    <xdr:ext cx="184731" cy="781111"/>
    <xdr:sp macro="" textlink="">
      <xdr:nvSpPr>
        <xdr:cNvPr id="4" name="Rectangle 81">
          <a:extLst>
            <a:ext uri="{FF2B5EF4-FFF2-40B4-BE49-F238E27FC236}"/>
          </a:extLst>
        </xdr:cNvPr>
        <xdr:cNvSpPr/>
      </xdr:nvSpPr>
      <xdr:spPr>
        <a:xfrm>
          <a:off x="9966244" y="13579929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70</xdr:row>
      <xdr:rowOff>0</xdr:rowOff>
    </xdr:from>
    <xdr:ext cx="184731" cy="781111"/>
    <xdr:sp macro="" textlink="">
      <xdr:nvSpPr>
        <xdr:cNvPr id="5" name="Rectangle 18">
          <a:extLst>
            <a:ext uri="{FF2B5EF4-FFF2-40B4-BE49-F238E27FC236}"/>
          </a:extLst>
        </xdr:cNvPr>
        <xdr:cNvSpPr/>
      </xdr:nvSpPr>
      <xdr:spPr>
        <a:xfrm>
          <a:off x="9966244" y="12300857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1026351</xdr:colOff>
      <xdr:row>73</xdr:row>
      <xdr:rowOff>0</xdr:rowOff>
    </xdr:from>
    <xdr:ext cx="184731" cy="781111"/>
    <xdr:sp macro="" textlink="">
      <xdr:nvSpPr>
        <xdr:cNvPr id="6" name="Rectangle 19">
          <a:extLst>
            <a:ext uri="{FF2B5EF4-FFF2-40B4-BE49-F238E27FC236}"/>
          </a:extLst>
        </xdr:cNvPr>
        <xdr:cNvSpPr/>
      </xdr:nvSpPr>
      <xdr:spPr>
        <a:xfrm>
          <a:off x="9966244" y="13035643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5</xdr:col>
      <xdr:colOff>816428</xdr:colOff>
      <xdr:row>120</xdr:row>
      <xdr:rowOff>118383</xdr:rowOff>
    </xdr:from>
    <xdr:to>
      <xdr:col>7</xdr:col>
      <xdr:colOff>272143</xdr:colOff>
      <xdr:row>120</xdr:row>
      <xdr:rowOff>199515</xdr:rowOff>
    </xdr:to>
    <xdr:sp macro="" textlink="">
      <xdr:nvSpPr>
        <xdr:cNvPr id="7" name="Flèche droite 15">
          <a:extLst>
            <a:ext uri="{FF2B5EF4-FFF2-40B4-BE49-F238E27FC236}"/>
          </a:extLst>
        </xdr:cNvPr>
        <xdr:cNvSpPr/>
      </xdr:nvSpPr>
      <xdr:spPr>
        <a:xfrm>
          <a:off x="4740728" y="30055458"/>
          <a:ext cx="1856015" cy="8113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oneCellAnchor>
    <xdr:from>
      <xdr:col>16</xdr:col>
      <xdr:colOff>142179</xdr:colOff>
      <xdr:row>73</xdr:row>
      <xdr:rowOff>0</xdr:rowOff>
    </xdr:from>
    <xdr:ext cx="184731" cy="781111"/>
    <xdr:sp macro="" textlink="">
      <xdr:nvSpPr>
        <xdr:cNvPr id="8" name="Rectangle 16">
          <a:extLst>
            <a:ext uri="{FF2B5EF4-FFF2-40B4-BE49-F238E27FC236}"/>
          </a:extLst>
        </xdr:cNvPr>
        <xdr:cNvSpPr/>
      </xdr:nvSpPr>
      <xdr:spPr>
        <a:xfrm>
          <a:off x="15273322" y="13035643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7</xdr:col>
      <xdr:colOff>352425</xdr:colOff>
      <xdr:row>116</xdr:row>
      <xdr:rowOff>142875</xdr:rowOff>
    </xdr:from>
    <xdr:to>
      <xdr:col>15</xdr:col>
      <xdr:colOff>200025</xdr:colOff>
      <xdr:row>128</xdr:row>
      <xdr:rowOff>19050</xdr:rowOff>
    </xdr:to>
    <xdr:pic>
      <xdr:nvPicPr>
        <xdr:cNvPr id="4853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23345775"/>
          <a:ext cx="4467225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121</xdr:row>
      <xdr:rowOff>57150</xdr:rowOff>
    </xdr:from>
    <xdr:to>
      <xdr:col>4</xdr:col>
      <xdr:colOff>685800</xdr:colOff>
      <xdr:row>151</xdr:row>
      <xdr:rowOff>66675</xdr:rowOff>
    </xdr:to>
    <xdr:pic>
      <xdr:nvPicPr>
        <xdr:cNvPr id="48533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4393525"/>
          <a:ext cx="4314825" cy="586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476249</xdr:colOff>
      <xdr:row>132</xdr:row>
      <xdr:rowOff>68037</xdr:rowOff>
    </xdr:from>
    <xdr:to>
      <xdr:col>5</xdr:col>
      <xdr:colOff>1298189</xdr:colOff>
      <xdr:row>132</xdr:row>
      <xdr:rowOff>199921</xdr:rowOff>
    </xdr:to>
    <xdr:sp macro="" textlink="">
      <xdr:nvSpPr>
        <xdr:cNvPr id="11" name="Flèche droite 15">
          <a:extLst>
            <a:ext uri="{FF2B5EF4-FFF2-40B4-BE49-F238E27FC236}"/>
          </a:extLst>
        </xdr:cNvPr>
        <xdr:cNvSpPr/>
      </xdr:nvSpPr>
      <xdr:spPr>
        <a:xfrm flipH="1">
          <a:off x="4400549" y="32976912"/>
          <a:ext cx="821940" cy="13188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625928</xdr:colOff>
      <xdr:row>131</xdr:row>
      <xdr:rowOff>145596</xdr:rowOff>
    </xdr:from>
    <xdr:to>
      <xdr:col>5</xdr:col>
      <xdr:colOff>544286</xdr:colOff>
      <xdr:row>135</xdr:row>
      <xdr:rowOff>186418</xdr:rowOff>
    </xdr:to>
    <xdr:cxnSp macro="">
      <xdr:nvCxnSpPr>
        <xdr:cNvPr id="12" name="Connecteur droit 3">
          <a:extLst>
            <a:ext uri="{FF2B5EF4-FFF2-40B4-BE49-F238E27FC236}"/>
          </a:extLst>
        </xdr:cNvPr>
        <xdr:cNvCxnSpPr/>
      </xdr:nvCxnSpPr>
      <xdr:spPr>
        <a:xfrm>
          <a:off x="2597603" y="32806821"/>
          <a:ext cx="1870983" cy="103142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655864</xdr:colOff>
      <xdr:row>131</xdr:row>
      <xdr:rowOff>108857</xdr:rowOff>
    </xdr:from>
    <xdr:to>
      <xdr:col>5</xdr:col>
      <xdr:colOff>544286</xdr:colOff>
      <xdr:row>135</xdr:row>
      <xdr:rowOff>134671</xdr:rowOff>
    </xdr:to>
    <xdr:cxnSp macro="">
      <xdr:nvCxnSpPr>
        <xdr:cNvPr id="13" name="Connecteur droit 13">
          <a:extLst>
            <a:ext uri="{FF2B5EF4-FFF2-40B4-BE49-F238E27FC236}"/>
          </a:extLst>
        </xdr:cNvPr>
        <xdr:cNvCxnSpPr/>
      </xdr:nvCxnSpPr>
      <xdr:spPr>
        <a:xfrm flipV="1">
          <a:off x="2627539" y="32770082"/>
          <a:ext cx="1841047" cy="101641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1123950</xdr:colOff>
      <xdr:row>142</xdr:row>
      <xdr:rowOff>38100</xdr:rowOff>
    </xdr:from>
    <xdr:to>
      <xdr:col>11</xdr:col>
      <xdr:colOff>438150</xdr:colOff>
      <xdr:row>169</xdr:row>
      <xdr:rowOff>85725</xdr:rowOff>
    </xdr:to>
    <xdr:pic>
      <xdr:nvPicPr>
        <xdr:cNvPr id="48537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28946475"/>
          <a:ext cx="420052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672261</xdr:colOff>
      <xdr:row>152</xdr:row>
      <xdr:rowOff>131989</xdr:rowOff>
    </xdr:from>
    <xdr:to>
      <xdr:col>6</xdr:col>
      <xdr:colOff>13607</xdr:colOff>
      <xdr:row>153</xdr:row>
      <xdr:rowOff>103</xdr:rowOff>
    </xdr:to>
    <xdr:sp macro="" textlink="">
      <xdr:nvSpPr>
        <xdr:cNvPr id="15" name="Flèche droite 15">
          <a:extLst>
            <a:ext uri="{FF2B5EF4-FFF2-40B4-BE49-F238E27FC236}"/>
          </a:extLst>
        </xdr:cNvPr>
        <xdr:cNvSpPr/>
      </xdr:nvSpPr>
      <xdr:spPr>
        <a:xfrm>
          <a:off x="4596561" y="36317464"/>
          <a:ext cx="665321" cy="11576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76269</xdr:colOff>
      <xdr:row>197</xdr:row>
      <xdr:rowOff>29936</xdr:rowOff>
    </xdr:from>
    <xdr:to>
      <xdr:col>0</xdr:col>
      <xdr:colOff>285750</xdr:colOff>
      <xdr:row>197</xdr:row>
      <xdr:rowOff>240912</xdr:rowOff>
    </xdr:to>
    <xdr:sp macro="" textlink="">
      <xdr:nvSpPr>
        <xdr:cNvPr id="16" name="Flèche droite 15">
          <a:extLst>
            <a:ext uri="{FF2B5EF4-FFF2-40B4-BE49-F238E27FC236}"/>
          </a:extLst>
        </xdr:cNvPr>
        <xdr:cNvSpPr/>
      </xdr:nvSpPr>
      <xdr:spPr>
        <a:xfrm>
          <a:off x="76269" y="47359661"/>
          <a:ext cx="209481" cy="2109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10</xdr:col>
      <xdr:colOff>247650</xdr:colOff>
      <xdr:row>142</xdr:row>
      <xdr:rowOff>57150</xdr:rowOff>
    </xdr:from>
    <xdr:to>
      <xdr:col>16</xdr:col>
      <xdr:colOff>323850</xdr:colOff>
      <xdr:row>170</xdr:row>
      <xdr:rowOff>0</xdr:rowOff>
    </xdr:to>
    <xdr:pic>
      <xdr:nvPicPr>
        <xdr:cNvPr id="48540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28965525"/>
          <a:ext cx="5467350" cy="582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828675</xdr:colOff>
      <xdr:row>177</xdr:row>
      <xdr:rowOff>161925</xdr:rowOff>
    </xdr:from>
    <xdr:to>
      <xdr:col>13</xdr:col>
      <xdr:colOff>742950</xdr:colOff>
      <xdr:row>193</xdr:row>
      <xdr:rowOff>19050</xdr:rowOff>
    </xdr:to>
    <xdr:pic>
      <xdr:nvPicPr>
        <xdr:cNvPr id="48541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36690300"/>
          <a:ext cx="2495550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280375</xdr:colOff>
      <xdr:row>187</xdr:row>
      <xdr:rowOff>145597</xdr:rowOff>
    </xdr:from>
    <xdr:to>
      <xdr:col>10</xdr:col>
      <xdr:colOff>353786</xdr:colOff>
      <xdr:row>188</xdr:row>
      <xdr:rowOff>2720</xdr:rowOff>
    </xdr:to>
    <xdr:sp macro="" textlink="">
      <xdr:nvSpPr>
        <xdr:cNvPr id="19" name="Flèche droite 15">
          <a:extLst>
            <a:ext uri="{FF2B5EF4-FFF2-40B4-BE49-F238E27FC236}"/>
          </a:extLst>
        </xdr:cNvPr>
        <xdr:cNvSpPr/>
      </xdr:nvSpPr>
      <xdr:spPr>
        <a:xfrm>
          <a:off x="5528650" y="44998822"/>
          <a:ext cx="3873886" cy="10477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174</xdr:row>
      <xdr:rowOff>13606</xdr:rowOff>
    </xdr:from>
    <xdr:to>
      <xdr:col>1</xdr:col>
      <xdr:colOff>707572</xdr:colOff>
      <xdr:row>174</xdr:row>
      <xdr:rowOff>226992</xdr:rowOff>
    </xdr:to>
    <xdr:sp macro="" textlink="">
      <xdr:nvSpPr>
        <xdr:cNvPr id="20" name="Flèche : virage 4">
          <a:extLst>
            <a:ext uri="{FF2B5EF4-FFF2-40B4-BE49-F238E27FC236}"/>
          </a:extLst>
        </xdr:cNvPr>
        <xdr:cNvSpPr/>
      </xdr:nvSpPr>
      <xdr:spPr>
        <a:xfrm flipV="1">
          <a:off x="825954" y="4164738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191</xdr:row>
      <xdr:rowOff>13606</xdr:rowOff>
    </xdr:from>
    <xdr:to>
      <xdr:col>1</xdr:col>
      <xdr:colOff>707572</xdr:colOff>
      <xdr:row>191</xdr:row>
      <xdr:rowOff>226992</xdr:rowOff>
    </xdr:to>
    <xdr:sp macro="" textlink="">
      <xdr:nvSpPr>
        <xdr:cNvPr id="21" name="Flèche : virage 22">
          <a:extLst>
            <a:ext uri="{FF2B5EF4-FFF2-40B4-BE49-F238E27FC236}"/>
          </a:extLst>
        </xdr:cNvPr>
        <xdr:cNvSpPr/>
      </xdr:nvSpPr>
      <xdr:spPr>
        <a:xfrm flipV="1">
          <a:off x="825954" y="458574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193</xdr:row>
      <xdr:rowOff>13606</xdr:rowOff>
    </xdr:from>
    <xdr:to>
      <xdr:col>1</xdr:col>
      <xdr:colOff>707572</xdr:colOff>
      <xdr:row>193</xdr:row>
      <xdr:rowOff>226992</xdr:rowOff>
    </xdr:to>
    <xdr:sp macro="" textlink="">
      <xdr:nvSpPr>
        <xdr:cNvPr id="22" name="Flèche : virage 23">
          <a:extLst>
            <a:ext uri="{FF2B5EF4-FFF2-40B4-BE49-F238E27FC236}"/>
          </a:extLst>
        </xdr:cNvPr>
        <xdr:cNvSpPr/>
      </xdr:nvSpPr>
      <xdr:spPr>
        <a:xfrm flipV="1">
          <a:off x="825954" y="463527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195</xdr:row>
      <xdr:rowOff>13606</xdr:rowOff>
    </xdr:from>
    <xdr:to>
      <xdr:col>1</xdr:col>
      <xdr:colOff>707572</xdr:colOff>
      <xdr:row>195</xdr:row>
      <xdr:rowOff>226992</xdr:rowOff>
    </xdr:to>
    <xdr:sp macro="" textlink="">
      <xdr:nvSpPr>
        <xdr:cNvPr id="23" name="Flèche : virage 26">
          <a:extLst>
            <a:ext uri="{FF2B5EF4-FFF2-40B4-BE49-F238E27FC236}"/>
          </a:extLst>
        </xdr:cNvPr>
        <xdr:cNvSpPr/>
      </xdr:nvSpPr>
      <xdr:spPr>
        <a:xfrm flipV="1">
          <a:off x="825954" y="468480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47523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124265</xdr:colOff>
      <xdr:row>4</xdr:row>
      <xdr:rowOff>0</xdr:rowOff>
    </xdr:from>
    <xdr:ext cx="184731" cy="781111"/>
    <xdr:sp macro="" textlink="">
      <xdr:nvSpPr>
        <xdr:cNvPr id="3" name="Rectangle 25">
          <a:extLst>
            <a:ext uri="{FF2B5EF4-FFF2-40B4-BE49-F238E27FC236}"/>
          </a:extLst>
        </xdr:cNvPr>
        <xdr:cNvSpPr/>
      </xdr:nvSpPr>
      <xdr:spPr>
        <a:xfrm>
          <a:off x="7322444" y="1074964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8</xdr:col>
      <xdr:colOff>124265</xdr:colOff>
      <xdr:row>4</xdr:row>
      <xdr:rowOff>0</xdr:rowOff>
    </xdr:from>
    <xdr:ext cx="184731" cy="781111"/>
    <xdr:sp macro="" textlink="">
      <xdr:nvSpPr>
        <xdr:cNvPr id="4" name="Rectangle 81">
          <a:extLst>
            <a:ext uri="{FF2B5EF4-FFF2-40B4-BE49-F238E27FC236}"/>
          </a:extLst>
        </xdr:cNvPr>
        <xdr:cNvSpPr/>
      </xdr:nvSpPr>
      <xdr:spPr>
        <a:xfrm>
          <a:off x="7322444" y="1074964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8</xdr:col>
      <xdr:colOff>124265</xdr:colOff>
      <xdr:row>4</xdr:row>
      <xdr:rowOff>0</xdr:rowOff>
    </xdr:from>
    <xdr:ext cx="184731" cy="781111"/>
    <xdr:sp macro="" textlink="">
      <xdr:nvSpPr>
        <xdr:cNvPr id="5" name="Rectangle 18">
          <a:extLst>
            <a:ext uri="{FF2B5EF4-FFF2-40B4-BE49-F238E27FC236}"/>
          </a:extLst>
        </xdr:cNvPr>
        <xdr:cNvSpPr/>
      </xdr:nvSpPr>
      <xdr:spPr>
        <a:xfrm>
          <a:off x="7322444" y="1074964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8</xdr:col>
      <xdr:colOff>124265</xdr:colOff>
      <xdr:row>4</xdr:row>
      <xdr:rowOff>0</xdr:rowOff>
    </xdr:from>
    <xdr:ext cx="184731" cy="781111"/>
    <xdr:sp macro="" textlink="">
      <xdr:nvSpPr>
        <xdr:cNvPr id="6" name="Rectangle 19">
          <a:extLst>
            <a:ext uri="{FF2B5EF4-FFF2-40B4-BE49-F238E27FC236}"/>
          </a:extLst>
        </xdr:cNvPr>
        <xdr:cNvSpPr/>
      </xdr:nvSpPr>
      <xdr:spPr>
        <a:xfrm>
          <a:off x="7322444" y="1074964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5</xdr:col>
      <xdr:colOff>1170210</xdr:colOff>
      <xdr:row>120</xdr:row>
      <xdr:rowOff>118383</xdr:rowOff>
    </xdr:from>
    <xdr:to>
      <xdr:col>7</xdr:col>
      <xdr:colOff>625925</xdr:colOff>
      <xdr:row>120</xdr:row>
      <xdr:rowOff>199515</xdr:rowOff>
    </xdr:to>
    <xdr:sp macro="" textlink="">
      <xdr:nvSpPr>
        <xdr:cNvPr id="7" name="Flèche droite 15">
          <a:extLst>
            <a:ext uri="{FF2B5EF4-FFF2-40B4-BE49-F238E27FC236}"/>
          </a:extLst>
        </xdr:cNvPr>
        <xdr:cNvSpPr/>
      </xdr:nvSpPr>
      <xdr:spPr>
        <a:xfrm>
          <a:off x="5102674" y="2853419"/>
          <a:ext cx="1850572" cy="8113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oneCellAnchor>
    <xdr:from>
      <xdr:col>16</xdr:col>
      <xdr:colOff>142179</xdr:colOff>
      <xdr:row>4</xdr:row>
      <xdr:rowOff>0</xdr:rowOff>
    </xdr:from>
    <xdr:ext cx="184731" cy="781111"/>
    <xdr:sp macro="" textlink="">
      <xdr:nvSpPr>
        <xdr:cNvPr id="8" name="Rectangle 16">
          <a:extLst>
            <a:ext uri="{FF2B5EF4-FFF2-40B4-BE49-F238E27FC236}"/>
          </a:extLst>
        </xdr:cNvPr>
        <xdr:cNvSpPr/>
      </xdr:nvSpPr>
      <xdr:spPr>
        <a:xfrm>
          <a:off x="14402465" y="1074964"/>
          <a:ext cx="184731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fr-FR" sz="4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7</xdr:col>
      <xdr:colOff>828675</xdr:colOff>
      <xdr:row>119</xdr:row>
      <xdr:rowOff>171450</xdr:rowOff>
    </xdr:from>
    <xdr:to>
      <xdr:col>12</xdr:col>
      <xdr:colOff>828675</xdr:colOff>
      <xdr:row>129</xdr:row>
      <xdr:rowOff>142875</xdr:rowOff>
    </xdr:to>
    <xdr:pic>
      <xdr:nvPicPr>
        <xdr:cNvPr id="47530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2514600"/>
          <a:ext cx="4476750" cy="274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122</xdr:row>
      <xdr:rowOff>57150</xdr:rowOff>
    </xdr:from>
    <xdr:to>
      <xdr:col>5</xdr:col>
      <xdr:colOff>752475</xdr:colOff>
      <xdr:row>148</xdr:row>
      <xdr:rowOff>95250</xdr:rowOff>
    </xdr:to>
    <xdr:pic>
      <xdr:nvPicPr>
        <xdr:cNvPr id="47531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438525"/>
          <a:ext cx="4314825" cy="589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476249</xdr:colOff>
      <xdr:row>133</xdr:row>
      <xdr:rowOff>68037</xdr:rowOff>
    </xdr:from>
    <xdr:to>
      <xdr:col>5</xdr:col>
      <xdr:colOff>1298189</xdr:colOff>
      <xdr:row>133</xdr:row>
      <xdr:rowOff>199921</xdr:rowOff>
    </xdr:to>
    <xdr:sp macro="" textlink="">
      <xdr:nvSpPr>
        <xdr:cNvPr id="11" name="Flèche droite 15">
          <a:extLst>
            <a:ext uri="{FF2B5EF4-FFF2-40B4-BE49-F238E27FC236}"/>
          </a:extLst>
        </xdr:cNvPr>
        <xdr:cNvSpPr/>
      </xdr:nvSpPr>
      <xdr:spPr>
        <a:xfrm flipH="1">
          <a:off x="4400549" y="32976912"/>
          <a:ext cx="821940" cy="13188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625928</xdr:colOff>
      <xdr:row>132</xdr:row>
      <xdr:rowOff>145596</xdr:rowOff>
    </xdr:from>
    <xdr:to>
      <xdr:col>5</xdr:col>
      <xdr:colOff>544286</xdr:colOff>
      <xdr:row>136</xdr:row>
      <xdr:rowOff>186418</xdr:rowOff>
    </xdr:to>
    <xdr:cxnSp macro="">
      <xdr:nvCxnSpPr>
        <xdr:cNvPr id="12" name="Connecteur droit 3">
          <a:extLst>
            <a:ext uri="{FF2B5EF4-FFF2-40B4-BE49-F238E27FC236}"/>
          </a:extLst>
        </xdr:cNvPr>
        <xdr:cNvCxnSpPr/>
      </xdr:nvCxnSpPr>
      <xdr:spPr>
        <a:xfrm>
          <a:off x="2597603" y="32806821"/>
          <a:ext cx="1870983" cy="103142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655864</xdr:colOff>
      <xdr:row>132</xdr:row>
      <xdr:rowOff>108857</xdr:rowOff>
    </xdr:from>
    <xdr:to>
      <xdr:col>5</xdr:col>
      <xdr:colOff>544286</xdr:colOff>
      <xdr:row>136</xdr:row>
      <xdr:rowOff>134671</xdr:rowOff>
    </xdr:to>
    <xdr:cxnSp macro="">
      <xdr:nvCxnSpPr>
        <xdr:cNvPr id="13" name="Connecteur droit 13">
          <a:extLst>
            <a:ext uri="{FF2B5EF4-FFF2-40B4-BE49-F238E27FC236}"/>
          </a:extLst>
        </xdr:cNvPr>
        <xdr:cNvCxnSpPr/>
      </xdr:nvCxnSpPr>
      <xdr:spPr>
        <a:xfrm flipV="1">
          <a:off x="2627539" y="32770082"/>
          <a:ext cx="1841047" cy="101641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295275</xdr:colOff>
      <xdr:row>142</xdr:row>
      <xdr:rowOff>123825</xdr:rowOff>
    </xdr:from>
    <xdr:to>
      <xdr:col>10</xdr:col>
      <xdr:colOff>609600</xdr:colOff>
      <xdr:row>163</xdr:row>
      <xdr:rowOff>276225</xdr:rowOff>
    </xdr:to>
    <xdr:pic>
      <xdr:nvPicPr>
        <xdr:cNvPr id="47535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505825"/>
          <a:ext cx="4114800" cy="555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672261</xdr:colOff>
      <xdr:row>149</xdr:row>
      <xdr:rowOff>131989</xdr:rowOff>
    </xdr:from>
    <xdr:to>
      <xdr:col>6</xdr:col>
      <xdr:colOff>13607</xdr:colOff>
      <xdr:row>151</xdr:row>
      <xdr:rowOff>103</xdr:rowOff>
    </xdr:to>
    <xdr:sp macro="" textlink="">
      <xdr:nvSpPr>
        <xdr:cNvPr id="15" name="Flèche droite 15">
          <a:extLst>
            <a:ext uri="{FF2B5EF4-FFF2-40B4-BE49-F238E27FC236}"/>
          </a:extLst>
        </xdr:cNvPr>
        <xdr:cNvSpPr/>
      </xdr:nvSpPr>
      <xdr:spPr>
        <a:xfrm>
          <a:off x="4596561" y="36317464"/>
          <a:ext cx="665321" cy="11576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76269</xdr:colOff>
      <xdr:row>208</xdr:row>
      <xdr:rowOff>29936</xdr:rowOff>
    </xdr:from>
    <xdr:to>
      <xdr:col>0</xdr:col>
      <xdr:colOff>285750</xdr:colOff>
      <xdr:row>208</xdr:row>
      <xdr:rowOff>240912</xdr:rowOff>
    </xdr:to>
    <xdr:sp macro="" textlink="">
      <xdr:nvSpPr>
        <xdr:cNvPr id="16" name="Flèche droite 15">
          <a:extLst>
            <a:ext uri="{FF2B5EF4-FFF2-40B4-BE49-F238E27FC236}"/>
          </a:extLst>
        </xdr:cNvPr>
        <xdr:cNvSpPr/>
      </xdr:nvSpPr>
      <xdr:spPr>
        <a:xfrm>
          <a:off x="76269" y="47359661"/>
          <a:ext cx="209481" cy="2109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10</xdr:col>
      <xdr:colOff>619125</xdr:colOff>
      <xdr:row>143</xdr:row>
      <xdr:rowOff>57150</xdr:rowOff>
    </xdr:from>
    <xdr:to>
      <xdr:col>16</xdr:col>
      <xdr:colOff>476250</xdr:colOff>
      <xdr:row>163</xdr:row>
      <xdr:rowOff>247650</xdr:rowOff>
    </xdr:to>
    <xdr:pic>
      <xdr:nvPicPr>
        <xdr:cNvPr id="47538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8582025"/>
          <a:ext cx="5114925" cy="544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714375</xdr:colOff>
      <xdr:row>183</xdr:row>
      <xdr:rowOff>104775</xdr:rowOff>
    </xdr:from>
    <xdr:to>
      <xdr:col>14</xdr:col>
      <xdr:colOff>609600</xdr:colOff>
      <xdr:row>199</xdr:row>
      <xdr:rowOff>228600</xdr:rowOff>
    </xdr:to>
    <xdr:pic>
      <xdr:nvPicPr>
        <xdr:cNvPr id="47539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21097875"/>
          <a:ext cx="340042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280375</xdr:colOff>
      <xdr:row>197</xdr:row>
      <xdr:rowOff>145597</xdr:rowOff>
    </xdr:from>
    <xdr:to>
      <xdr:col>10</xdr:col>
      <xdr:colOff>353786</xdr:colOff>
      <xdr:row>198</xdr:row>
      <xdr:rowOff>2720</xdr:rowOff>
    </xdr:to>
    <xdr:sp macro="" textlink="">
      <xdr:nvSpPr>
        <xdr:cNvPr id="19" name="Flèche droite 15">
          <a:extLst>
            <a:ext uri="{FF2B5EF4-FFF2-40B4-BE49-F238E27FC236}"/>
          </a:extLst>
        </xdr:cNvPr>
        <xdr:cNvSpPr/>
      </xdr:nvSpPr>
      <xdr:spPr>
        <a:xfrm>
          <a:off x="5528650" y="44998822"/>
          <a:ext cx="3873886" cy="10477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177</xdr:row>
      <xdr:rowOff>13606</xdr:rowOff>
    </xdr:from>
    <xdr:to>
      <xdr:col>1</xdr:col>
      <xdr:colOff>707572</xdr:colOff>
      <xdr:row>177</xdr:row>
      <xdr:rowOff>226992</xdr:rowOff>
    </xdr:to>
    <xdr:sp macro="" textlink="">
      <xdr:nvSpPr>
        <xdr:cNvPr id="20" name="Flèche : virage 4">
          <a:extLst>
            <a:ext uri="{FF2B5EF4-FFF2-40B4-BE49-F238E27FC236}"/>
          </a:extLst>
        </xdr:cNvPr>
        <xdr:cNvSpPr/>
      </xdr:nvSpPr>
      <xdr:spPr>
        <a:xfrm flipV="1">
          <a:off x="825954" y="4164738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202</xdr:row>
      <xdr:rowOff>13606</xdr:rowOff>
    </xdr:from>
    <xdr:to>
      <xdr:col>1</xdr:col>
      <xdr:colOff>707572</xdr:colOff>
      <xdr:row>202</xdr:row>
      <xdr:rowOff>226992</xdr:rowOff>
    </xdr:to>
    <xdr:sp macro="" textlink="">
      <xdr:nvSpPr>
        <xdr:cNvPr id="21" name="Flèche : virage 22">
          <a:extLst>
            <a:ext uri="{FF2B5EF4-FFF2-40B4-BE49-F238E27FC236}"/>
          </a:extLst>
        </xdr:cNvPr>
        <xdr:cNvSpPr/>
      </xdr:nvSpPr>
      <xdr:spPr>
        <a:xfrm flipV="1">
          <a:off x="825954" y="458574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204</xdr:row>
      <xdr:rowOff>13606</xdr:rowOff>
    </xdr:from>
    <xdr:to>
      <xdr:col>1</xdr:col>
      <xdr:colOff>707572</xdr:colOff>
      <xdr:row>204</xdr:row>
      <xdr:rowOff>226992</xdr:rowOff>
    </xdr:to>
    <xdr:sp macro="" textlink="">
      <xdr:nvSpPr>
        <xdr:cNvPr id="22" name="Flèche : virage 23">
          <a:extLst>
            <a:ext uri="{FF2B5EF4-FFF2-40B4-BE49-F238E27FC236}"/>
          </a:extLst>
        </xdr:cNvPr>
        <xdr:cNvSpPr/>
      </xdr:nvSpPr>
      <xdr:spPr>
        <a:xfrm flipV="1">
          <a:off x="825954" y="463527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530679</xdr:colOff>
      <xdr:row>206</xdr:row>
      <xdr:rowOff>13606</xdr:rowOff>
    </xdr:from>
    <xdr:to>
      <xdr:col>1</xdr:col>
      <xdr:colOff>707572</xdr:colOff>
      <xdr:row>206</xdr:row>
      <xdr:rowOff>226992</xdr:rowOff>
    </xdr:to>
    <xdr:sp macro="" textlink="">
      <xdr:nvSpPr>
        <xdr:cNvPr id="23" name="Flèche : virage 26">
          <a:extLst>
            <a:ext uri="{FF2B5EF4-FFF2-40B4-BE49-F238E27FC236}"/>
          </a:extLst>
        </xdr:cNvPr>
        <xdr:cNvSpPr/>
      </xdr:nvSpPr>
      <xdr:spPr>
        <a:xfrm flipV="1">
          <a:off x="825954" y="46848031"/>
          <a:ext cx="176893" cy="21338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5122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169545</xdr:colOff>
      <xdr:row>26</xdr:row>
      <xdr:rowOff>133350</xdr:rowOff>
    </xdr:from>
    <xdr:to>
      <xdr:col>2</xdr:col>
      <xdr:colOff>91506</xdr:colOff>
      <xdr:row>27</xdr:row>
      <xdr:rowOff>114300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762000" y="4829175"/>
          <a:ext cx="723900" cy="1333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457200</xdr:colOff>
      <xdr:row>4</xdr:row>
      <xdr:rowOff>38100</xdr:rowOff>
    </xdr:from>
    <xdr:to>
      <xdr:col>11</xdr:col>
      <xdr:colOff>38100</xdr:colOff>
      <xdr:row>36</xdr:row>
      <xdr:rowOff>219075</xdr:rowOff>
    </xdr:to>
    <xdr:pic>
      <xdr:nvPicPr>
        <xdr:cNvPr id="51229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1181100"/>
          <a:ext cx="8696325" cy="498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781051</xdr:colOff>
      <xdr:row>15</xdr:row>
      <xdr:rowOff>92868</xdr:rowOff>
    </xdr:from>
    <xdr:to>
      <xdr:col>6</xdr:col>
      <xdr:colOff>685801</xdr:colOff>
      <xdr:row>18</xdr:row>
      <xdr:rowOff>105511</xdr:rowOff>
    </xdr:to>
    <xdr:sp macro="" textlink="">
      <xdr:nvSpPr>
        <xdr:cNvPr id="5" name="文字方塊 4"/>
        <xdr:cNvSpPr txBox="1"/>
      </xdr:nvSpPr>
      <xdr:spPr>
        <a:xfrm>
          <a:off x="5257801" y="2807493"/>
          <a:ext cx="933450" cy="4412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19050</xdr:colOff>
      <xdr:row>35</xdr:row>
      <xdr:rowOff>294480</xdr:rowOff>
    </xdr:from>
    <xdr:to>
      <xdr:col>5</xdr:col>
      <xdr:colOff>625739</xdr:colOff>
      <xdr:row>36</xdr:row>
      <xdr:rowOff>466725</xdr:rowOff>
    </xdr:to>
    <xdr:sp macro="" textlink="">
      <xdr:nvSpPr>
        <xdr:cNvPr id="6" name="文字方塊 5"/>
        <xdr:cNvSpPr txBox="1"/>
      </xdr:nvSpPr>
      <xdr:spPr>
        <a:xfrm>
          <a:off x="19050" y="5866605"/>
          <a:ext cx="5083439" cy="543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表布袖絆壓臨邊單針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隱藏面彈簧壓釦上半套。袖口高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352426</xdr:colOff>
      <xdr:row>21</xdr:row>
      <xdr:rowOff>29367</xdr:rowOff>
    </xdr:from>
    <xdr:to>
      <xdr:col>3</xdr:col>
      <xdr:colOff>48684</xdr:colOff>
      <xdr:row>35</xdr:row>
      <xdr:rowOff>85725</xdr:rowOff>
    </xdr:to>
    <xdr:sp macro="" textlink="">
      <xdr:nvSpPr>
        <xdr:cNvPr id="7" name="文字方塊 6"/>
        <xdr:cNvSpPr txBox="1"/>
      </xdr:nvSpPr>
      <xdr:spPr>
        <a:xfrm>
          <a:off x="352426" y="3601242"/>
          <a:ext cx="1772708" cy="205660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向上拉合。表布袋蓋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上下打結加強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袋唇上有一繡花直條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距離側袋唇邊緣</a:t>
          </a:r>
          <a:r>
            <a:rPr lang="en-US" altLang="zh-TW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0.5cm</a:t>
          </a:r>
          <a:r>
            <a:rPr lang="zh-TW" altLang="en-US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袋裏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283368</xdr:colOff>
      <xdr:row>4</xdr:row>
      <xdr:rowOff>129644</xdr:rowOff>
    </xdr:from>
    <xdr:to>
      <xdr:col>3</xdr:col>
      <xdr:colOff>920487</xdr:colOff>
      <xdr:row>12</xdr:row>
      <xdr:rowOff>141286</xdr:rowOff>
    </xdr:to>
    <xdr:sp macro="" textlink="">
      <xdr:nvSpPr>
        <xdr:cNvPr id="8" name="文字方塊 7"/>
        <xdr:cNvSpPr txBox="1"/>
      </xdr:nvSpPr>
      <xdr:spPr>
        <a:xfrm>
          <a:off x="864393" y="1272644"/>
          <a:ext cx="2132544" cy="115464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表布穿者右側外擋風片</a:t>
          </a:r>
          <a:r>
            <a:rPr lang="zh-TW" altLang="en-US" sz="12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延長至下襬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5cm,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12.5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隱藏面彈簧壓釦。穿者左側表布短版內擋風片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下緣打結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避免拉鍊咬到布。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783960</xdr:colOff>
      <xdr:row>3</xdr:row>
      <xdr:rowOff>112976</xdr:rowOff>
    </xdr:from>
    <xdr:to>
      <xdr:col>10</xdr:col>
      <xdr:colOff>503501</xdr:colOff>
      <xdr:row>6</xdr:row>
      <xdr:rowOff>47302</xdr:rowOff>
    </xdr:to>
    <xdr:sp macro="" textlink="">
      <xdr:nvSpPr>
        <xdr:cNvPr id="9" name="文字方塊 8"/>
        <xdr:cNvSpPr txBox="1"/>
      </xdr:nvSpPr>
      <xdr:spPr>
        <a:xfrm>
          <a:off x="7318110" y="1036901"/>
          <a:ext cx="2348441" cy="439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整件剪接壓臨邊單針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899582</xdr:colOff>
      <xdr:row>35</xdr:row>
      <xdr:rowOff>315912</xdr:rowOff>
    </xdr:from>
    <xdr:to>
      <xdr:col>8</xdr:col>
      <xdr:colOff>1085850</xdr:colOff>
      <xdr:row>36</xdr:row>
      <xdr:rowOff>464078</xdr:rowOff>
    </xdr:to>
    <xdr:sp macro="" textlink="">
      <xdr:nvSpPr>
        <xdr:cNvPr id="10" name="文字方塊 9"/>
        <xdr:cNvSpPr txBox="1"/>
      </xdr:nvSpPr>
      <xdr:spPr>
        <a:xfrm>
          <a:off x="5376332" y="5888037"/>
          <a:ext cx="3139018" cy="5196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下襬不壓明線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前後公主線底端各打一直結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固定下襬內貼。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1028699</xdr:colOff>
      <xdr:row>29</xdr:row>
      <xdr:rowOff>71700</xdr:rowOff>
    </xdr:from>
    <xdr:to>
      <xdr:col>6</xdr:col>
      <xdr:colOff>857250</xdr:colOff>
      <xdr:row>33</xdr:row>
      <xdr:rowOff>102392</xdr:rowOff>
    </xdr:to>
    <xdr:sp macro="" textlink="">
      <xdr:nvSpPr>
        <xdr:cNvPr id="11" name="文字方塊 10"/>
        <xdr:cNvSpPr txBox="1"/>
      </xdr:nvSpPr>
      <xdr:spPr>
        <a:xfrm>
          <a:off x="5505449" y="4786575"/>
          <a:ext cx="857251" cy="6021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</a:p>
      </xdr:txBody>
    </xdr:sp>
    <xdr:clientData/>
  </xdr:twoCellAnchor>
  <xdr:twoCellAnchor>
    <xdr:from>
      <xdr:col>1</xdr:col>
      <xdr:colOff>171450</xdr:colOff>
      <xdr:row>13</xdr:row>
      <xdr:rowOff>41274</xdr:rowOff>
    </xdr:from>
    <xdr:to>
      <xdr:col>3</xdr:col>
      <xdr:colOff>438150</xdr:colOff>
      <xdr:row>19</xdr:row>
      <xdr:rowOff>51063</xdr:rowOff>
    </xdr:to>
    <xdr:sp macro="" textlink="">
      <xdr:nvSpPr>
        <xdr:cNvPr id="12" name="文字方塊 11"/>
        <xdr:cNvSpPr txBox="1"/>
      </xdr:nvSpPr>
      <xdr:spPr>
        <a:xfrm>
          <a:off x="752475" y="2470149"/>
          <a:ext cx="1762125" cy="86703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右兩側底端打結。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113241</xdr:colOff>
      <xdr:row>4</xdr:row>
      <xdr:rowOff>28575</xdr:rowOff>
    </xdr:from>
    <xdr:to>
      <xdr:col>5</xdr:col>
      <xdr:colOff>575733</xdr:colOff>
      <xdr:row>8</xdr:row>
      <xdr:rowOff>120120</xdr:rowOff>
    </xdr:to>
    <xdr:sp macro="" textlink="">
      <xdr:nvSpPr>
        <xdr:cNvPr id="13" name="文字方塊 12"/>
        <xdr:cNvSpPr txBox="1"/>
      </xdr:nvSpPr>
      <xdr:spPr>
        <a:xfrm>
          <a:off x="3389841" y="1171575"/>
          <a:ext cx="1662642" cy="66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可拆帽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可拆假毛</a:t>
          </a:r>
          <a:endParaRPr lang="zh-TW" altLang="zh-TW" sz="14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做法同附件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452436</xdr:colOff>
      <xdr:row>18</xdr:row>
      <xdr:rowOff>21959</xdr:rowOff>
    </xdr:from>
    <xdr:to>
      <xdr:col>3</xdr:col>
      <xdr:colOff>258762</xdr:colOff>
      <xdr:row>21</xdr:row>
      <xdr:rowOff>34602</xdr:rowOff>
    </xdr:to>
    <xdr:sp macro="" textlink="">
      <xdr:nvSpPr>
        <xdr:cNvPr id="15" name="文字方塊 14"/>
        <xdr:cNvSpPr txBox="1"/>
      </xdr:nvSpPr>
      <xdr:spPr>
        <a:xfrm>
          <a:off x="1033461" y="3165209"/>
          <a:ext cx="1301751" cy="4412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533400</xdr:colOff>
      <xdr:row>0</xdr:row>
      <xdr:rowOff>466725</xdr:rowOff>
    </xdr:to>
    <xdr:pic>
      <xdr:nvPicPr>
        <xdr:cNvPr id="397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3</xdr:row>
      <xdr:rowOff>123825</xdr:rowOff>
    </xdr:from>
    <xdr:to>
      <xdr:col>10</xdr:col>
      <xdr:colOff>676275</xdr:colOff>
      <xdr:row>37</xdr:row>
      <xdr:rowOff>1028700</xdr:rowOff>
    </xdr:to>
    <xdr:pic>
      <xdr:nvPicPr>
        <xdr:cNvPr id="3976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047750"/>
          <a:ext cx="9677400" cy="589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529166</xdr:colOff>
      <xdr:row>3</xdr:row>
      <xdr:rowOff>63500</xdr:rowOff>
    </xdr:from>
    <xdr:to>
      <xdr:col>8</xdr:col>
      <xdr:colOff>296334</xdr:colOff>
      <xdr:row>10</xdr:row>
      <xdr:rowOff>137583</xdr:rowOff>
    </xdr:to>
    <xdr:sp macro="" textlink="">
      <xdr:nvSpPr>
        <xdr:cNvPr id="4" name="文字方塊 3"/>
        <xdr:cNvSpPr txBox="1"/>
      </xdr:nvSpPr>
      <xdr:spPr>
        <a:xfrm>
          <a:off x="6244166" y="984250"/>
          <a:ext cx="1693335" cy="123825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表布帽簷內貼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60g,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帽裏為刷毛布。假毛夾車於表布布條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+60G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</a:p>
      </xdr:txBody>
    </xdr:sp>
    <xdr:clientData/>
  </xdr:twoCellAnchor>
  <xdr:twoCellAnchor>
    <xdr:from>
      <xdr:col>10</xdr:col>
      <xdr:colOff>455083</xdr:colOff>
      <xdr:row>14</xdr:row>
      <xdr:rowOff>127000</xdr:rowOff>
    </xdr:from>
    <xdr:to>
      <xdr:col>11</xdr:col>
      <xdr:colOff>381000</xdr:colOff>
      <xdr:row>29</xdr:row>
      <xdr:rowOff>108477</xdr:rowOff>
    </xdr:to>
    <xdr:sp macro="" textlink="">
      <xdr:nvSpPr>
        <xdr:cNvPr id="5" name="文字方塊 63"/>
        <xdr:cNvSpPr txBox="1"/>
      </xdr:nvSpPr>
      <xdr:spPr bwMode="auto">
        <a:xfrm>
          <a:off x="9821333" y="2804583"/>
          <a:ext cx="931334" cy="2203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lnSpc>
              <a:spcPts val="1400"/>
            </a:lnSpc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H:6CM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10</xdr:col>
      <xdr:colOff>222248</xdr:colOff>
      <xdr:row>29</xdr:row>
      <xdr:rowOff>109796</xdr:rowOff>
    </xdr:from>
    <xdr:to>
      <xdr:col>11</xdr:col>
      <xdr:colOff>494131</xdr:colOff>
      <xdr:row>37</xdr:row>
      <xdr:rowOff>1337463</xdr:rowOff>
    </xdr:to>
    <xdr:sp macro="" textlink="">
      <xdr:nvSpPr>
        <xdr:cNvPr id="6" name="文字方塊 5"/>
        <xdr:cNvSpPr txBox="1"/>
      </xdr:nvSpPr>
      <xdr:spPr bwMode="auto">
        <a:xfrm>
          <a:off x="9588498" y="5009879"/>
          <a:ext cx="1277300" cy="241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613834</xdr:colOff>
      <xdr:row>37</xdr:row>
      <xdr:rowOff>726282</xdr:rowOff>
    </xdr:from>
    <xdr:to>
      <xdr:col>4</xdr:col>
      <xdr:colOff>1079394</xdr:colOff>
      <xdr:row>37</xdr:row>
      <xdr:rowOff>1190625</xdr:rowOff>
    </xdr:to>
    <xdr:sp macro="" textlink="">
      <xdr:nvSpPr>
        <xdr:cNvPr id="7" name="文字方塊 76"/>
        <xdr:cNvSpPr txBox="1">
          <a:spLocks noChangeArrowheads="1"/>
        </xdr:cNvSpPr>
      </xdr:nvSpPr>
      <xdr:spPr bwMode="auto">
        <a:xfrm>
          <a:off x="1322917" y="6811699"/>
          <a:ext cx="3248977" cy="464343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下襬內貼表布寬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壓單針。</a:t>
          </a: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5</xdr:col>
      <xdr:colOff>601819</xdr:colOff>
      <xdr:row>37</xdr:row>
      <xdr:rowOff>731575</xdr:rowOff>
    </xdr:from>
    <xdr:to>
      <xdr:col>7</xdr:col>
      <xdr:colOff>824070</xdr:colOff>
      <xdr:row>37</xdr:row>
      <xdr:rowOff>1078179</xdr:rowOff>
    </xdr:to>
    <xdr:sp macro="" textlink="">
      <xdr:nvSpPr>
        <xdr:cNvPr id="8" name="文字方塊 67"/>
        <xdr:cNvSpPr txBox="1">
          <a:spLocks noChangeArrowheads="1"/>
        </xdr:cNvSpPr>
      </xdr:nvSpPr>
      <xdr:spPr bwMode="auto">
        <a:xfrm>
          <a:off x="5163236" y="6816992"/>
          <a:ext cx="2275417" cy="3466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表布門襟內貼寬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2.5c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m。</a:t>
          </a:r>
          <a:endParaRPr lang="zh-TW" altLang="en-US" sz="1200"/>
        </a:p>
      </xdr:txBody>
    </xdr:sp>
    <xdr:clientData/>
  </xdr:twoCellAnchor>
  <xdr:twoCellAnchor>
    <xdr:from>
      <xdr:col>4</xdr:col>
      <xdr:colOff>340142</xdr:colOff>
      <xdr:row>3</xdr:row>
      <xdr:rowOff>142607</xdr:rowOff>
    </xdr:from>
    <xdr:to>
      <xdr:col>5</xdr:col>
      <xdr:colOff>367659</xdr:colOff>
      <xdr:row>7</xdr:row>
      <xdr:rowOff>47355</xdr:rowOff>
    </xdr:to>
    <xdr:sp macro="" textlink="">
      <xdr:nvSpPr>
        <xdr:cNvPr id="9" name="文字方塊 8"/>
        <xdr:cNvSpPr txBox="1"/>
      </xdr:nvSpPr>
      <xdr:spPr>
        <a:xfrm>
          <a:off x="3832642" y="1063357"/>
          <a:ext cx="1223434" cy="624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319239</xdr:colOff>
      <xdr:row>15</xdr:row>
      <xdr:rowOff>138637</xdr:rowOff>
    </xdr:from>
    <xdr:to>
      <xdr:col>6</xdr:col>
      <xdr:colOff>15765</xdr:colOff>
      <xdr:row>18</xdr:row>
      <xdr:rowOff>21167</xdr:rowOff>
    </xdr:to>
    <xdr:sp macro="" textlink="">
      <xdr:nvSpPr>
        <xdr:cNvPr id="10" name="文字方塊 67"/>
        <xdr:cNvSpPr txBox="1">
          <a:spLocks noChangeArrowheads="1"/>
        </xdr:cNvSpPr>
      </xdr:nvSpPr>
      <xdr:spPr bwMode="auto">
        <a:xfrm>
          <a:off x="3684739" y="2964387"/>
          <a:ext cx="1919026" cy="327030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marR="0" indent="0" algn="l" defTabSz="914400" rtl="0" eaLnBrk="1" fontAlgn="auto" latinLnBrk="0" hangingPunct="1">
            <a:lnSpc>
              <a:spcPts val="14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TW" altLang="zh-TW" sz="1200" b="1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內領夾車主標</a:t>
          </a:r>
          <a:r>
            <a:rPr lang="en-US" altLang="zh-TW" sz="1200" b="1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 </a:t>
          </a:r>
          <a:r>
            <a:rPr lang="zh-TW" altLang="zh-TW" sz="1200" b="1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尺寸標</a:t>
          </a:r>
          <a:endParaRPr lang="zh-TW" altLang="zh-TW" sz="18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220815</xdr:colOff>
      <xdr:row>22</xdr:row>
      <xdr:rowOff>95244</xdr:rowOff>
    </xdr:from>
    <xdr:to>
      <xdr:col>3</xdr:col>
      <xdr:colOff>797608</xdr:colOff>
      <xdr:row>34</xdr:row>
      <xdr:rowOff>115093</xdr:rowOff>
    </xdr:to>
    <xdr:sp macro="" textlink="">
      <xdr:nvSpPr>
        <xdr:cNvPr id="11" name="文字方塊 10"/>
        <xdr:cNvSpPr txBox="1"/>
      </xdr:nvSpPr>
      <xdr:spPr>
        <a:xfrm>
          <a:off x="1829482" y="3958161"/>
          <a:ext cx="1264709" cy="17978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穿者右內胸袋車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#3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尼龍反拉拉鍊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向上拉合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袋口上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下打橫結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壓臨邊線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袋裡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A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袋貼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+210T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4</xdr:col>
      <xdr:colOff>874340</xdr:colOff>
      <xdr:row>2</xdr:row>
      <xdr:rowOff>179916</xdr:rowOff>
    </xdr:from>
    <xdr:to>
      <xdr:col>6</xdr:col>
      <xdr:colOff>101756</xdr:colOff>
      <xdr:row>4</xdr:row>
      <xdr:rowOff>105829</xdr:rowOff>
    </xdr:to>
    <xdr:sp macro="" textlink="">
      <xdr:nvSpPr>
        <xdr:cNvPr id="12" name="文字方塊 11"/>
        <xdr:cNvSpPr txBox="1"/>
      </xdr:nvSpPr>
      <xdr:spPr>
        <a:xfrm>
          <a:off x="4366840" y="910166"/>
          <a:ext cx="1449916" cy="328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869046</xdr:colOff>
      <xdr:row>4</xdr:row>
      <xdr:rowOff>31749</xdr:rowOff>
    </xdr:from>
    <xdr:to>
      <xdr:col>5</xdr:col>
      <xdr:colOff>1007952</xdr:colOff>
      <xdr:row>5</xdr:row>
      <xdr:rowOff>98950</xdr:rowOff>
    </xdr:to>
    <xdr:cxnSp macro="">
      <xdr:nvCxnSpPr>
        <xdr:cNvPr id="13" name="直線接點 12"/>
        <xdr:cNvCxnSpPr/>
      </xdr:nvCxnSpPr>
      <xdr:spPr>
        <a:xfrm>
          <a:off x="5557463" y="1164166"/>
          <a:ext cx="138906" cy="27886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116997</xdr:rowOff>
    </xdr:from>
    <xdr:to>
      <xdr:col>1</xdr:col>
      <xdr:colOff>342888</xdr:colOff>
      <xdr:row>9</xdr:row>
      <xdr:rowOff>4477</xdr:rowOff>
    </xdr:to>
    <xdr:sp macro="" textlink="">
      <xdr:nvSpPr>
        <xdr:cNvPr id="14" name="文字方塊 13"/>
        <xdr:cNvSpPr txBox="1"/>
      </xdr:nvSpPr>
      <xdr:spPr>
        <a:xfrm>
          <a:off x="0" y="1609247"/>
          <a:ext cx="1051971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0</xdr:colOff>
      <xdr:row>4</xdr:row>
      <xdr:rowOff>200468</xdr:rowOff>
    </xdr:from>
    <xdr:to>
      <xdr:col>1</xdr:col>
      <xdr:colOff>390566</xdr:colOff>
      <xdr:row>7</xdr:row>
      <xdr:rowOff>24448</xdr:rowOff>
    </xdr:to>
    <xdr:sp macro="" textlink="">
      <xdr:nvSpPr>
        <xdr:cNvPr id="15" name="文字方塊 14"/>
        <xdr:cNvSpPr txBox="1"/>
      </xdr:nvSpPr>
      <xdr:spPr>
        <a:xfrm>
          <a:off x="0" y="1332885"/>
          <a:ext cx="1099649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2380</xdr:colOff>
      <xdr:row>8</xdr:row>
      <xdr:rowOff>127444</xdr:rowOff>
    </xdr:from>
    <xdr:to>
      <xdr:col>1</xdr:col>
      <xdr:colOff>289611</xdr:colOff>
      <xdr:row>11</xdr:row>
      <xdr:rowOff>14924</xdr:rowOff>
    </xdr:to>
    <xdr:sp macro="" textlink="">
      <xdr:nvSpPr>
        <xdr:cNvPr id="16" name="文字方塊 15"/>
        <xdr:cNvSpPr txBox="1"/>
      </xdr:nvSpPr>
      <xdr:spPr>
        <a:xfrm>
          <a:off x="2380" y="1916027"/>
          <a:ext cx="996314" cy="33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刷毛布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719667</xdr:colOff>
      <xdr:row>20</xdr:row>
      <xdr:rowOff>105831</xdr:rowOff>
    </xdr:from>
    <xdr:to>
      <xdr:col>7</xdr:col>
      <xdr:colOff>763213</xdr:colOff>
      <xdr:row>34</xdr:row>
      <xdr:rowOff>21166</xdr:rowOff>
    </xdr:to>
    <xdr:sp macro="" textlink="">
      <xdr:nvSpPr>
        <xdr:cNvPr id="17" name="文字方塊 67"/>
        <xdr:cNvSpPr txBox="1">
          <a:spLocks noChangeArrowheads="1"/>
        </xdr:cNvSpPr>
      </xdr:nvSpPr>
      <xdr:spPr bwMode="auto">
        <a:xfrm>
          <a:off x="6434667" y="3672414"/>
          <a:ext cx="1070129" cy="1989669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lnSpc>
              <a:spcPts val="1500"/>
            </a:lnSpc>
            <a:defRPr sz="1000"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☆內門襟三角擋片尺寸:L: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 W: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6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內門襟車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#3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marL="0" indent="0" algn="l" rtl="0">
            <a:lnSpc>
              <a:spcPts val="1300"/>
            </a:lnSpc>
            <a:defRPr sz="1000"/>
          </a:pPr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687918</xdr:colOff>
      <xdr:row>15</xdr:row>
      <xdr:rowOff>84667</xdr:rowOff>
    </xdr:from>
    <xdr:to>
      <xdr:col>7</xdr:col>
      <xdr:colOff>734111</xdr:colOff>
      <xdr:row>26</xdr:row>
      <xdr:rowOff>83343</xdr:rowOff>
    </xdr:to>
    <xdr:sp macro="" textlink="">
      <xdr:nvSpPr>
        <xdr:cNvPr id="18" name="文字方塊 17"/>
        <xdr:cNvSpPr txBox="1"/>
      </xdr:nvSpPr>
      <xdr:spPr>
        <a:xfrm>
          <a:off x="6402918" y="2910417"/>
          <a:ext cx="1072776" cy="1628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lnSpc>
              <a:spcPts val="1300"/>
            </a:lnSpc>
          </a:pP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穿者左側表布內擋風片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116416</xdr:colOff>
      <xdr:row>5</xdr:row>
      <xdr:rowOff>2</xdr:rowOff>
    </xdr:from>
    <xdr:to>
      <xdr:col>5</xdr:col>
      <xdr:colOff>931333</xdr:colOff>
      <xdr:row>8</xdr:row>
      <xdr:rowOff>116417</xdr:rowOff>
    </xdr:to>
    <xdr:cxnSp macro="">
      <xdr:nvCxnSpPr>
        <xdr:cNvPr id="19" name="直線接點 18"/>
        <xdr:cNvCxnSpPr/>
      </xdr:nvCxnSpPr>
      <xdr:spPr>
        <a:xfrm flipH="1" flipV="1">
          <a:off x="4804833" y="1344085"/>
          <a:ext cx="814917" cy="56091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4956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3</xdr:row>
      <xdr:rowOff>66675</xdr:rowOff>
    </xdr:from>
    <xdr:to>
      <xdr:col>11</xdr:col>
      <xdr:colOff>314325</xdr:colOff>
      <xdr:row>37</xdr:row>
      <xdr:rowOff>1095375</xdr:rowOff>
    </xdr:to>
    <xdr:pic>
      <xdr:nvPicPr>
        <xdr:cNvPr id="4957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990600"/>
          <a:ext cx="9991725" cy="615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27</xdr:row>
      <xdr:rowOff>105302</xdr:rowOff>
    </xdr:from>
    <xdr:to>
      <xdr:col>5</xdr:col>
      <xdr:colOff>625212</xdr:colOff>
      <xdr:row>33</xdr:row>
      <xdr:rowOff>17571</xdr:rowOff>
    </xdr:to>
    <xdr:sp macro="" textlink="">
      <xdr:nvSpPr>
        <xdr:cNvPr id="4" name="文字方塊 79"/>
        <xdr:cNvSpPr txBox="1"/>
      </xdr:nvSpPr>
      <xdr:spPr bwMode="auto">
        <a:xfrm>
          <a:off x="2607469" y="4605865"/>
          <a:ext cx="2649274" cy="9123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可與領布條扣合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83344</xdr:colOff>
      <xdr:row>37</xdr:row>
      <xdr:rowOff>121971</xdr:rowOff>
    </xdr:from>
    <xdr:to>
      <xdr:col>9</xdr:col>
      <xdr:colOff>476254</xdr:colOff>
      <xdr:row>37</xdr:row>
      <xdr:rowOff>1026316</xdr:rowOff>
    </xdr:to>
    <xdr:sp macro="" textlink="">
      <xdr:nvSpPr>
        <xdr:cNvPr id="6" name="文字方塊 79"/>
        <xdr:cNvSpPr txBox="1"/>
      </xdr:nvSpPr>
      <xdr:spPr bwMode="auto">
        <a:xfrm>
          <a:off x="4714875" y="6194159"/>
          <a:ext cx="4536285" cy="904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中間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外領圍夾車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表布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領布條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W:3cm,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彈簧釦下半套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可與帽底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外領蓋片扣合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endParaRPr lang="zh-TW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8</xdr:col>
      <xdr:colOff>345281</xdr:colOff>
      <xdr:row>16</xdr:row>
      <xdr:rowOff>122612</xdr:rowOff>
    </xdr:from>
    <xdr:to>
      <xdr:col>11</xdr:col>
      <xdr:colOff>461960</xdr:colOff>
      <xdr:row>23</xdr:row>
      <xdr:rowOff>73818</xdr:rowOff>
    </xdr:to>
    <xdr:sp macro="" textlink="">
      <xdr:nvSpPr>
        <xdr:cNvPr id="7" name="文字方塊 6"/>
        <xdr:cNvSpPr txBox="1"/>
      </xdr:nvSpPr>
      <xdr:spPr>
        <a:xfrm>
          <a:off x="7917656" y="3051550"/>
          <a:ext cx="2390773" cy="95133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2cmx10cm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988219</xdr:colOff>
      <xdr:row>3</xdr:row>
      <xdr:rowOff>130968</xdr:rowOff>
    </xdr:from>
    <xdr:to>
      <xdr:col>7</xdr:col>
      <xdr:colOff>440533</xdr:colOff>
      <xdr:row>9</xdr:row>
      <xdr:rowOff>0</xdr:rowOff>
    </xdr:to>
    <xdr:sp macro="" textlink="">
      <xdr:nvSpPr>
        <xdr:cNvPr id="8" name="Text Box 97"/>
        <xdr:cNvSpPr txBox="1">
          <a:spLocks noChangeArrowheads="1"/>
        </xdr:cNvSpPr>
      </xdr:nvSpPr>
      <xdr:spPr bwMode="auto">
        <a:xfrm>
          <a:off x="4417219" y="1059656"/>
          <a:ext cx="2702720" cy="869157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lnSpc>
              <a:spcPts val="1300"/>
            </a:lnSpc>
            <a:defRPr sz="1000"/>
          </a:pP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12.5mm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彈簧壓釦上半套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假毛布條上釘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組下半套</a:t>
          </a:r>
          <a:r>
            <a:rPr lang="en-US" altLang="zh-TW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4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可與帽簷釦合。</a:t>
          </a:r>
          <a:endParaRPr lang="en-US" altLang="zh-TW" sz="14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5</xdr:row>
      <xdr:rowOff>38100</xdr:rowOff>
    </xdr:from>
    <xdr:to>
      <xdr:col>10</xdr:col>
      <xdr:colOff>342900</xdr:colOff>
      <xdr:row>34</xdr:row>
      <xdr:rowOff>152400</xdr:rowOff>
    </xdr:to>
    <xdr:pic>
      <xdr:nvPicPr>
        <xdr:cNvPr id="40381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343025"/>
          <a:ext cx="9248775" cy="425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4038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493607</xdr:colOff>
      <xdr:row>3</xdr:row>
      <xdr:rowOff>105833</xdr:rowOff>
    </xdr:from>
    <xdr:to>
      <xdr:col>6</xdr:col>
      <xdr:colOff>197212</xdr:colOff>
      <xdr:row>4</xdr:row>
      <xdr:rowOff>119591</xdr:rowOff>
    </xdr:to>
    <xdr:sp macro="" textlink="">
      <xdr:nvSpPr>
        <xdr:cNvPr id="7" name="ZoneTexte 6">
          <a:extLst>
            <a:ext uri="{FF2B5EF4-FFF2-40B4-BE49-F238E27FC236}"/>
          </a:extLst>
        </xdr:cNvPr>
        <xdr:cNvSpPr txBox="1"/>
      </xdr:nvSpPr>
      <xdr:spPr>
        <a:xfrm>
          <a:off x="3778250" y="1026583"/>
          <a:ext cx="1924050" cy="27622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>
              <a:solidFill>
                <a:srgbClr val="FF0000"/>
              </a:solidFill>
            </a:rPr>
            <a:t>QUILTING 2 INCH - 5 CM</a:t>
          </a:r>
        </a:p>
      </xdr:txBody>
    </xdr:sp>
    <xdr:clientData/>
  </xdr:twoCellAnchor>
  <xdr:twoCellAnchor>
    <xdr:from>
      <xdr:col>4</xdr:col>
      <xdr:colOff>299297</xdr:colOff>
      <xdr:row>5</xdr:row>
      <xdr:rowOff>0</xdr:rowOff>
    </xdr:from>
    <xdr:to>
      <xdr:col>5</xdr:col>
      <xdr:colOff>154994</xdr:colOff>
      <xdr:row>9</xdr:row>
      <xdr:rowOff>127974</xdr:rowOff>
    </xdr:to>
    <xdr:cxnSp macro="">
      <xdr:nvCxnSpPr>
        <xdr:cNvPr id="8" name="Connecteur droit avec flèche 7">
          <a:extLst>
            <a:ext uri="{FF2B5EF4-FFF2-40B4-BE49-F238E27FC236}"/>
          </a:extLst>
        </xdr:cNvPr>
        <xdr:cNvCxnSpPr/>
      </xdr:nvCxnSpPr>
      <xdr:spPr>
        <a:xfrm flipH="1">
          <a:off x="3587750" y="1312333"/>
          <a:ext cx="1047750" cy="730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140757</xdr:colOff>
      <xdr:row>12</xdr:row>
      <xdr:rowOff>26459</xdr:rowOff>
    </xdr:from>
    <xdr:to>
      <xdr:col>1</xdr:col>
      <xdr:colOff>913341</xdr:colOff>
      <xdr:row>14</xdr:row>
      <xdr:rowOff>52917</xdr:rowOff>
    </xdr:to>
    <xdr:sp macro="" textlink="">
      <xdr:nvSpPr>
        <xdr:cNvPr id="6" name="文字方塊 5"/>
        <xdr:cNvSpPr txBox="1"/>
      </xdr:nvSpPr>
      <xdr:spPr>
        <a:xfrm>
          <a:off x="140757" y="2375959"/>
          <a:ext cx="1354667" cy="3227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</a:p>
      </xdr:txBody>
    </xdr:sp>
    <xdr:clientData/>
  </xdr:twoCellAnchor>
  <xdr:twoCellAnchor>
    <xdr:from>
      <xdr:col>0</xdr:col>
      <xdr:colOff>116417</xdr:colOff>
      <xdr:row>5</xdr:row>
      <xdr:rowOff>48685</xdr:rowOff>
    </xdr:from>
    <xdr:to>
      <xdr:col>2</xdr:col>
      <xdr:colOff>3177</xdr:colOff>
      <xdr:row>12</xdr:row>
      <xdr:rowOff>105833</xdr:rowOff>
    </xdr:to>
    <xdr:sp macro="" textlink="">
      <xdr:nvSpPr>
        <xdr:cNvPr id="9" name="文字方塊 8"/>
        <xdr:cNvSpPr txBox="1"/>
      </xdr:nvSpPr>
      <xdr:spPr>
        <a:xfrm>
          <a:off x="116417" y="1361018"/>
          <a:ext cx="1283760" cy="10943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兩側底端打直結。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96308</xdr:colOff>
      <xdr:row>16</xdr:row>
      <xdr:rowOff>106891</xdr:rowOff>
    </xdr:from>
    <xdr:to>
      <xdr:col>6</xdr:col>
      <xdr:colOff>468842</xdr:colOff>
      <xdr:row>26</xdr:row>
      <xdr:rowOff>137584</xdr:rowOff>
    </xdr:to>
    <xdr:sp macro="" textlink="">
      <xdr:nvSpPr>
        <xdr:cNvPr id="10" name="文字方塊 9"/>
        <xdr:cNvSpPr txBox="1"/>
      </xdr:nvSpPr>
      <xdr:spPr>
        <a:xfrm>
          <a:off x="4721225" y="3049058"/>
          <a:ext cx="1399117" cy="15123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表布側袋唇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袋裏手心面為裏布背面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手背面為裏布正面。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1143001</xdr:colOff>
      <xdr:row>11</xdr:row>
      <xdr:rowOff>127001</xdr:rowOff>
    </xdr:from>
    <xdr:to>
      <xdr:col>5</xdr:col>
      <xdr:colOff>913342</xdr:colOff>
      <xdr:row>14</xdr:row>
      <xdr:rowOff>22377</xdr:rowOff>
    </xdr:to>
    <xdr:sp macro="" textlink="">
      <xdr:nvSpPr>
        <xdr:cNvPr id="12" name="文字方塊 11"/>
        <xdr:cNvSpPr txBox="1"/>
      </xdr:nvSpPr>
      <xdr:spPr>
        <a:xfrm>
          <a:off x="4572001" y="2328334"/>
          <a:ext cx="966258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</a:p>
      </xdr:txBody>
    </xdr:sp>
    <xdr:clientData/>
  </xdr:twoCellAnchor>
  <xdr:twoCellAnchor>
    <xdr:from>
      <xdr:col>0</xdr:col>
      <xdr:colOff>384175</xdr:colOff>
      <xdr:row>31</xdr:row>
      <xdr:rowOff>31926</xdr:rowOff>
    </xdr:from>
    <xdr:to>
      <xdr:col>3</xdr:col>
      <xdr:colOff>278342</xdr:colOff>
      <xdr:row>34</xdr:row>
      <xdr:rowOff>201083</xdr:rowOff>
    </xdr:to>
    <xdr:sp macro="" textlink="">
      <xdr:nvSpPr>
        <xdr:cNvPr id="13" name="文字方塊 12"/>
        <xdr:cNvSpPr txBox="1"/>
      </xdr:nvSpPr>
      <xdr:spPr>
        <a:xfrm>
          <a:off x="384175" y="5196593"/>
          <a:ext cx="1979084" cy="6136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袖下剪接距離袖口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處夾車織帶掛耳。</a:t>
          </a:r>
        </a:p>
      </xdr:txBody>
    </xdr:sp>
    <xdr:clientData/>
  </xdr:twoCellAnchor>
  <xdr:twoCellAnchor>
    <xdr:from>
      <xdr:col>5</xdr:col>
      <xdr:colOff>0</xdr:colOff>
      <xdr:row>7</xdr:row>
      <xdr:rowOff>52915</xdr:rowOff>
    </xdr:from>
    <xdr:to>
      <xdr:col>7</xdr:col>
      <xdr:colOff>418305</xdr:colOff>
      <xdr:row>10</xdr:row>
      <xdr:rowOff>53973</xdr:rowOff>
    </xdr:to>
    <xdr:sp macro="" textlink="">
      <xdr:nvSpPr>
        <xdr:cNvPr id="14" name="文字方塊 13"/>
        <xdr:cNvSpPr txBox="1"/>
      </xdr:nvSpPr>
      <xdr:spPr>
        <a:xfrm>
          <a:off x="4624917" y="1661582"/>
          <a:ext cx="2471471" cy="4455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外後領中心夾車織帶掛耳。</a:t>
          </a:r>
        </a:p>
      </xdr:txBody>
    </xdr:sp>
    <xdr:clientData/>
  </xdr:twoCellAnchor>
  <xdr:twoCellAnchor>
    <xdr:from>
      <xdr:col>3</xdr:col>
      <xdr:colOff>528109</xdr:colOff>
      <xdr:row>32</xdr:row>
      <xdr:rowOff>107951</xdr:rowOff>
    </xdr:from>
    <xdr:to>
      <xdr:col>5</xdr:col>
      <xdr:colOff>236009</xdr:colOff>
      <xdr:row>34</xdr:row>
      <xdr:rowOff>105833</xdr:rowOff>
    </xdr:to>
    <xdr:sp macro="" textlink="">
      <xdr:nvSpPr>
        <xdr:cNvPr id="15" name="文字方塊 14"/>
        <xdr:cNvSpPr txBox="1"/>
      </xdr:nvSpPr>
      <xdr:spPr>
        <a:xfrm>
          <a:off x="2613026" y="5420784"/>
          <a:ext cx="2099733" cy="2942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下襬高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不壓單針。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0</xdr:colOff>
      <xdr:row>27</xdr:row>
      <xdr:rowOff>127000</xdr:rowOff>
    </xdr:from>
    <xdr:to>
      <xdr:col>6</xdr:col>
      <xdr:colOff>680514</xdr:colOff>
      <xdr:row>32</xdr:row>
      <xdr:rowOff>69850</xdr:rowOff>
    </xdr:to>
    <xdr:sp macro="" textlink="">
      <xdr:nvSpPr>
        <xdr:cNvPr id="16" name="文字方塊 15"/>
        <xdr:cNvSpPr txBox="1"/>
      </xdr:nvSpPr>
      <xdr:spPr>
        <a:xfrm>
          <a:off x="4624917" y="4699000"/>
          <a:ext cx="1707097" cy="683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袖口內車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鬆緊帶。不壓單針。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184149</xdr:colOff>
      <xdr:row>2</xdr:row>
      <xdr:rowOff>169334</xdr:rowOff>
    </xdr:from>
    <xdr:to>
      <xdr:col>6</xdr:col>
      <xdr:colOff>892174</xdr:colOff>
      <xdr:row>8</xdr:row>
      <xdr:rowOff>10584</xdr:rowOff>
    </xdr:to>
    <xdr:sp macro="" textlink="">
      <xdr:nvSpPr>
        <xdr:cNvPr id="17" name="文字方塊 16"/>
        <xdr:cNvSpPr txBox="1"/>
      </xdr:nvSpPr>
      <xdr:spPr>
        <a:xfrm>
          <a:off x="3464982" y="899584"/>
          <a:ext cx="2930525" cy="867833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大身三層車棉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400" b="1">
              <a:solidFill>
                <a:srgbClr val="FF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5cm</a:t>
          </a:r>
        </a:p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大身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 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150g+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配布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 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100g+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配布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/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204258</xdr:colOff>
      <xdr:row>3</xdr:row>
      <xdr:rowOff>14818</xdr:rowOff>
    </xdr:from>
    <xdr:to>
      <xdr:col>3</xdr:col>
      <xdr:colOff>262467</xdr:colOff>
      <xdr:row>4</xdr:row>
      <xdr:rowOff>127001</xdr:rowOff>
    </xdr:to>
    <xdr:sp macro="" textlink="">
      <xdr:nvSpPr>
        <xdr:cNvPr id="18" name="文字方塊 17"/>
        <xdr:cNvSpPr txBox="1"/>
      </xdr:nvSpPr>
      <xdr:spPr>
        <a:xfrm>
          <a:off x="204258" y="935568"/>
          <a:ext cx="2143126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整件剪接不壓單針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714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331046</xdr:colOff>
      <xdr:row>4</xdr:row>
      <xdr:rowOff>76200</xdr:rowOff>
    </xdr:from>
    <xdr:to>
      <xdr:col>3</xdr:col>
      <xdr:colOff>681570</xdr:colOff>
      <xdr:row>6</xdr:row>
      <xdr:rowOff>77483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423583" y="1164167"/>
          <a:ext cx="338667" cy="306916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323850</xdr:colOff>
      <xdr:row>4</xdr:row>
      <xdr:rowOff>28575</xdr:rowOff>
    </xdr:from>
    <xdr:to>
      <xdr:col>9</xdr:col>
      <xdr:colOff>466725</xdr:colOff>
      <xdr:row>35</xdr:row>
      <xdr:rowOff>762000</xdr:rowOff>
    </xdr:to>
    <xdr:pic>
      <xdr:nvPicPr>
        <xdr:cNvPr id="714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095375"/>
          <a:ext cx="8372475" cy="516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993321</xdr:colOff>
      <xdr:row>4</xdr:row>
      <xdr:rowOff>54429</xdr:rowOff>
    </xdr:from>
    <xdr:to>
      <xdr:col>6</xdr:col>
      <xdr:colOff>994832</xdr:colOff>
      <xdr:row>9</xdr:row>
      <xdr:rowOff>66979</xdr:rowOff>
    </xdr:to>
    <xdr:sp macro="" textlink="">
      <xdr:nvSpPr>
        <xdr:cNvPr id="5" name="文字方塊 4"/>
        <xdr:cNvSpPr txBox="1"/>
      </xdr:nvSpPr>
      <xdr:spPr>
        <a:xfrm>
          <a:off x="4272642" y="1129393"/>
          <a:ext cx="2233083" cy="7609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內領夾車主標</a:t>
          </a:r>
          <a:r>
            <a:rPr lang="en-US" altLang="zh-TW" sz="1800" b="1">
              <a:latin typeface="標楷體" panose="03000509000000000000" pitchFamily="65" charset="-120"/>
              <a:ea typeface="標楷體" panose="03000509000000000000" pitchFamily="65" charset="-120"/>
            </a:rPr>
            <a:t>+ </a:t>
          </a:r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尺寸標</a:t>
          </a:r>
          <a:endParaRPr lang="en-US" altLang="zh-TW" sz="1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120500</xdr:colOff>
      <xdr:row>4</xdr:row>
      <xdr:rowOff>74539</xdr:rowOff>
    </xdr:from>
    <xdr:to>
      <xdr:col>11</xdr:col>
      <xdr:colOff>486832</xdr:colOff>
      <xdr:row>11</xdr:row>
      <xdr:rowOff>95706</xdr:rowOff>
    </xdr:to>
    <xdr:sp macro="" textlink="">
      <xdr:nvSpPr>
        <xdr:cNvPr id="6" name="文字方塊 5"/>
        <xdr:cNvSpPr txBox="1"/>
      </xdr:nvSpPr>
      <xdr:spPr>
        <a:xfrm>
          <a:off x="6665536" y="1149503"/>
          <a:ext cx="3523189" cy="1068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20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2000" b="1" u="sng">
              <a:latin typeface="標楷體" panose="03000509000000000000" pitchFamily="65" charset="-120"/>
              <a:ea typeface="標楷體" panose="03000509000000000000" pitchFamily="65" charset="-120"/>
            </a:rPr>
            <a:t>身裏</a:t>
          </a:r>
          <a:r>
            <a:rPr lang="en-US" altLang="zh-TW" sz="2000" b="1" u="sng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2000" b="1" u="sng">
              <a:latin typeface="標楷體" panose="03000509000000000000" pitchFamily="65" charset="-120"/>
              <a:ea typeface="標楷體" panose="03000509000000000000" pitchFamily="65" charset="-120"/>
            </a:rPr>
            <a:t>袖裏</a:t>
          </a:r>
          <a:r>
            <a:rPr lang="en-US" altLang="zh-TW" sz="2000" b="1" u="sng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2000" b="1" u="sng">
              <a:latin typeface="標楷體" panose="03000509000000000000" pitchFamily="65" charset="-120"/>
              <a:ea typeface="標楷體" panose="03000509000000000000" pitchFamily="65" charset="-120"/>
            </a:rPr>
            <a:t>帽裏剪接縫份以及門襟拉鍊需用裏布包邊</a:t>
          </a:r>
          <a:endParaRPr lang="en-US" altLang="zh-TW" sz="20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9</xdr:col>
      <xdr:colOff>278494</xdr:colOff>
      <xdr:row>28</xdr:row>
      <xdr:rowOff>126391</xdr:rowOff>
    </xdr:from>
    <xdr:to>
      <xdr:col>11</xdr:col>
      <xdr:colOff>523118</xdr:colOff>
      <xdr:row>35</xdr:row>
      <xdr:rowOff>751867</xdr:rowOff>
    </xdr:to>
    <xdr:sp macro="" textlink="">
      <xdr:nvSpPr>
        <xdr:cNvPr id="7" name="文字方塊 6"/>
        <xdr:cNvSpPr txBox="1"/>
      </xdr:nvSpPr>
      <xdr:spPr>
        <a:xfrm>
          <a:off x="8919030" y="4793641"/>
          <a:ext cx="1305981" cy="16732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袖口</a:t>
          </a:r>
          <a:r>
            <a:rPr lang="en-US" altLang="zh-TW" sz="18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下襬內貼表布</a:t>
          </a:r>
          <a:r>
            <a:rPr lang="en-US" altLang="zh-TW" sz="18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8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32297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3</xdr:row>
      <xdr:rowOff>57150</xdr:rowOff>
    </xdr:from>
    <xdr:to>
      <xdr:col>8</xdr:col>
      <xdr:colOff>1057275</xdr:colOff>
      <xdr:row>34</xdr:row>
      <xdr:rowOff>523875</xdr:rowOff>
    </xdr:to>
    <xdr:pic>
      <xdr:nvPicPr>
        <xdr:cNvPr id="32298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81075"/>
          <a:ext cx="8191500" cy="489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600073</xdr:colOff>
      <xdr:row>19</xdr:row>
      <xdr:rowOff>1055</xdr:rowOff>
    </xdr:from>
    <xdr:to>
      <xdr:col>8</xdr:col>
      <xdr:colOff>687917</xdr:colOff>
      <xdr:row>21</xdr:row>
      <xdr:rowOff>43389</xdr:rowOff>
    </xdr:to>
    <xdr:sp macro="" textlink="">
      <xdr:nvSpPr>
        <xdr:cNvPr id="4" name="文字方塊 63"/>
        <xdr:cNvSpPr txBox="1"/>
      </xdr:nvSpPr>
      <xdr:spPr bwMode="auto">
        <a:xfrm>
          <a:off x="6103406" y="3292472"/>
          <a:ext cx="2014011" cy="338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222250</xdr:colOff>
      <xdr:row>25</xdr:row>
      <xdr:rowOff>61379</xdr:rowOff>
    </xdr:from>
    <xdr:to>
      <xdr:col>9</xdr:col>
      <xdr:colOff>282183</xdr:colOff>
      <xdr:row>27</xdr:row>
      <xdr:rowOff>123017</xdr:rowOff>
    </xdr:to>
    <xdr:sp macro="" textlink="">
      <xdr:nvSpPr>
        <xdr:cNvPr id="5" name="文字方塊 63"/>
        <xdr:cNvSpPr txBox="1"/>
      </xdr:nvSpPr>
      <xdr:spPr bwMode="auto">
        <a:xfrm>
          <a:off x="5725583" y="4241796"/>
          <a:ext cx="3182017" cy="357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348184</xdr:colOff>
      <xdr:row>17</xdr:row>
      <xdr:rowOff>134406</xdr:rowOff>
    </xdr:from>
    <xdr:to>
      <xdr:col>3</xdr:col>
      <xdr:colOff>815967</xdr:colOff>
      <xdr:row>21</xdr:row>
      <xdr:rowOff>8464</xdr:rowOff>
    </xdr:to>
    <xdr:sp macro="" textlink="">
      <xdr:nvSpPr>
        <xdr:cNvPr id="6" name="文字方塊 63"/>
        <xdr:cNvSpPr txBox="1"/>
      </xdr:nvSpPr>
      <xdr:spPr bwMode="auto">
        <a:xfrm>
          <a:off x="348184" y="3129489"/>
          <a:ext cx="25527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206373</xdr:colOff>
      <xdr:row>25</xdr:row>
      <xdr:rowOff>2114</xdr:rowOff>
    </xdr:from>
    <xdr:to>
      <xdr:col>4</xdr:col>
      <xdr:colOff>30690</xdr:colOff>
      <xdr:row>27</xdr:row>
      <xdr:rowOff>115356</xdr:rowOff>
    </xdr:to>
    <xdr:sp macro="" textlink="">
      <xdr:nvSpPr>
        <xdr:cNvPr id="7" name="文字方塊 63"/>
        <xdr:cNvSpPr txBox="1"/>
      </xdr:nvSpPr>
      <xdr:spPr bwMode="auto">
        <a:xfrm>
          <a:off x="206373" y="4182531"/>
          <a:ext cx="3105150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女款內門襟拉鍊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:#3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7923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5</xdr:row>
      <xdr:rowOff>66675</xdr:rowOff>
    </xdr:from>
    <xdr:to>
      <xdr:col>10</xdr:col>
      <xdr:colOff>66675</xdr:colOff>
      <xdr:row>28</xdr:row>
      <xdr:rowOff>76200</xdr:rowOff>
    </xdr:to>
    <xdr:pic>
      <xdr:nvPicPr>
        <xdr:cNvPr id="7924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409700"/>
          <a:ext cx="8429625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57</xdr:row>
      <xdr:rowOff>104775</xdr:rowOff>
    </xdr:from>
    <xdr:to>
      <xdr:col>2</xdr:col>
      <xdr:colOff>600075</xdr:colOff>
      <xdr:row>57</xdr:row>
      <xdr:rowOff>847725</xdr:rowOff>
    </xdr:to>
    <xdr:pic>
      <xdr:nvPicPr>
        <xdr:cNvPr id="49794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2635150"/>
          <a:ext cx="22669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49795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17</xdr:row>
      <xdr:rowOff>28575</xdr:rowOff>
    </xdr:from>
    <xdr:to>
      <xdr:col>3</xdr:col>
      <xdr:colOff>828675</xdr:colOff>
      <xdr:row>17</xdr:row>
      <xdr:rowOff>609600</xdr:rowOff>
    </xdr:to>
    <xdr:pic>
      <xdr:nvPicPr>
        <xdr:cNvPr id="49796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10029825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28</xdr:row>
      <xdr:rowOff>28575</xdr:rowOff>
    </xdr:from>
    <xdr:to>
      <xdr:col>2</xdr:col>
      <xdr:colOff>1219200</xdr:colOff>
      <xdr:row>28</xdr:row>
      <xdr:rowOff>714375</xdr:rowOff>
    </xdr:to>
    <xdr:pic>
      <xdr:nvPicPr>
        <xdr:cNvPr id="49797" name="Imag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8926175"/>
          <a:ext cx="8382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46</xdr:row>
      <xdr:rowOff>190500</xdr:rowOff>
    </xdr:from>
    <xdr:to>
      <xdr:col>2</xdr:col>
      <xdr:colOff>1866900</xdr:colOff>
      <xdr:row>46</xdr:row>
      <xdr:rowOff>1171575</xdr:rowOff>
    </xdr:to>
    <xdr:pic>
      <xdr:nvPicPr>
        <xdr:cNvPr id="49798" name="Image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5194875"/>
          <a:ext cx="22860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48</xdr:row>
      <xdr:rowOff>209550</xdr:rowOff>
    </xdr:from>
    <xdr:to>
      <xdr:col>2</xdr:col>
      <xdr:colOff>1714500</xdr:colOff>
      <xdr:row>48</xdr:row>
      <xdr:rowOff>1104900</xdr:rowOff>
    </xdr:to>
    <xdr:pic>
      <xdr:nvPicPr>
        <xdr:cNvPr id="49799" name="Imag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38261925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54</xdr:row>
      <xdr:rowOff>95250</xdr:rowOff>
    </xdr:from>
    <xdr:to>
      <xdr:col>2</xdr:col>
      <xdr:colOff>1952625</xdr:colOff>
      <xdr:row>54</xdr:row>
      <xdr:rowOff>1152525</xdr:rowOff>
    </xdr:to>
    <xdr:pic>
      <xdr:nvPicPr>
        <xdr:cNvPr id="49800" name="Image 2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48939450"/>
          <a:ext cx="1152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56</xdr:row>
      <xdr:rowOff>142875</xdr:rowOff>
    </xdr:from>
    <xdr:to>
      <xdr:col>2</xdr:col>
      <xdr:colOff>2028825</xdr:colOff>
      <xdr:row>56</xdr:row>
      <xdr:rowOff>1219200</xdr:rowOff>
    </xdr:to>
    <xdr:pic>
      <xdr:nvPicPr>
        <xdr:cNvPr id="49801" name="Imag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1406425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43</xdr:row>
      <xdr:rowOff>247650</xdr:rowOff>
    </xdr:from>
    <xdr:to>
      <xdr:col>2</xdr:col>
      <xdr:colOff>1800225</xdr:colOff>
      <xdr:row>43</xdr:row>
      <xdr:rowOff>1143000</xdr:rowOff>
    </xdr:to>
    <xdr:pic>
      <xdr:nvPicPr>
        <xdr:cNvPr id="49802" name="Image 9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32518350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19</xdr:row>
      <xdr:rowOff>95250</xdr:rowOff>
    </xdr:from>
    <xdr:to>
      <xdr:col>3</xdr:col>
      <xdr:colOff>819150</xdr:colOff>
      <xdr:row>19</xdr:row>
      <xdr:rowOff>676275</xdr:rowOff>
    </xdr:to>
    <xdr:pic>
      <xdr:nvPicPr>
        <xdr:cNvPr id="49803" name="Image 3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1696700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20</xdr:row>
      <xdr:rowOff>19050</xdr:rowOff>
    </xdr:from>
    <xdr:to>
      <xdr:col>3</xdr:col>
      <xdr:colOff>800100</xdr:colOff>
      <xdr:row>20</xdr:row>
      <xdr:rowOff>762000</xdr:rowOff>
    </xdr:to>
    <xdr:pic>
      <xdr:nvPicPr>
        <xdr:cNvPr id="49804" name="Image 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2411075"/>
          <a:ext cx="6286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22</xdr:row>
      <xdr:rowOff>133350</xdr:rowOff>
    </xdr:from>
    <xdr:to>
      <xdr:col>3</xdr:col>
      <xdr:colOff>904875</xdr:colOff>
      <xdr:row>22</xdr:row>
      <xdr:rowOff>809625</xdr:rowOff>
    </xdr:to>
    <xdr:pic>
      <xdr:nvPicPr>
        <xdr:cNvPr id="49805" name="Image 2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14163675"/>
          <a:ext cx="8001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51</xdr:row>
      <xdr:rowOff>47625</xdr:rowOff>
    </xdr:from>
    <xdr:to>
      <xdr:col>2</xdr:col>
      <xdr:colOff>2047875</xdr:colOff>
      <xdr:row>51</xdr:row>
      <xdr:rowOff>2419350</xdr:rowOff>
    </xdr:to>
    <xdr:pic>
      <xdr:nvPicPr>
        <xdr:cNvPr id="49806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41586150"/>
          <a:ext cx="12763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54</xdr:row>
      <xdr:rowOff>0</xdr:rowOff>
    </xdr:from>
    <xdr:to>
      <xdr:col>2</xdr:col>
      <xdr:colOff>409575</xdr:colOff>
      <xdr:row>54</xdr:row>
      <xdr:rowOff>0</xdr:rowOff>
    </xdr:to>
    <xdr:pic>
      <xdr:nvPicPr>
        <xdr:cNvPr id="49807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48844200"/>
          <a:ext cx="14859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54</xdr:row>
      <xdr:rowOff>0</xdr:rowOff>
    </xdr:from>
    <xdr:to>
      <xdr:col>2</xdr:col>
      <xdr:colOff>333375</xdr:colOff>
      <xdr:row>54</xdr:row>
      <xdr:rowOff>0</xdr:rowOff>
    </xdr:to>
    <xdr:pic>
      <xdr:nvPicPr>
        <xdr:cNvPr id="49808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48844200"/>
          <a:ext cx="1476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54</xdr:row>
      <xdr:rowOff>0</xdr:rowOff>
    </xdr:from>
    <xdr:to>
      <xdr:col>2</xdr:col>
      <xdr:colOff>266700</xdr:colOff>
      <xdr:row>54</xdr:row>
      <xdr:rowOff>0</xdr:rowOff>
    </xdr:to>
    <xdr:pic>
      <xdr:nvPicPr>
        <xdr:cNvPr id="49809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8844200"/>
          <a:ext cx="1476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54</xdr:row>
      <xdr:rowOff>0</xdr:rowOff>
    </xdr:from>
    <xdr:to>
      <xdr:col>2</xdr:col>
      <xdr:colOff>400050</xdr:colOff>
      <xdr:row>54</xdr:row>
      <xdr:rowOff>0</xdr:rowOff>
    </xdr:to>
    <xdr:pic>
      <xdr:nvPicPr>
        <xdr:cNvPr id="49810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48844200"/>
          <a:ext cx="1476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35</xdr:row>
      <xdr:rowOff>400050</xdr:rowOff>
    </xdr:from>
    <xdr:to>
      <xdr:col>2</xdr:col>
      <xdr:colOff>952500</xdr:colOff>
      <xdr:row>35</xdr:row>
      <xdr:rowOff>1219200</xdr:rowOff>
    </xdr:to>
    <xdr:pic>
      <xdr:nvPicPr>
        <xdr:cNvPr id="49811" name="Image 5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3736300"/>
          <a:ext cx="26003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36</xdr:row>
      <xdr:rowOff>333375</xdr:rowOff>
    </xdr:from>
    <xdr:to>
      <xdr:col>2</xdr:col>
      <xdr:colOff>704850</xdr:colOff>
      <xdr:row>36</xdr:row>
      <xdr:rowOff>1304925</xdr:rowOff>
    </xdr:to>
    <xdr:pic>
      <xdr:nvPicPr>
        <xdr:cNvPr id="49812" name="Image 5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012650"/>
          <a:ext cx="16192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38</xdr:row>
      <xdr:rowOff>400050</xdr:rowOff>
    </xdr:from>
    <xdr:to>
      <xdr:col>2</xdr:col>
      <xdr:colOff>1181100</xdr:colOff>
      <xdr:row>38</xdr:row>
      <xdr:rowOff>1190625</xdr:rowOff>
    </xdr:to>
    <xdr:pic>
      <xdr:nvPicPr>
        <xdr:cNvPr id="49813" name="Image 5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6689050"/>
          <a:ext cx="25908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39</xdr:row>
      <xdr:rowOff>314325</xdr:rowOff>
    </xdr:from>
    <xdr:to>
      <xdr:col>2</xdr:col>
      <xdr:colOff>809625</xdr:colOff>
      <xdr:row>39</xdr:row>
      <xdr:rowOff>1285875</xdr:rowOff>
    </xdr:to>
    <xdr:pic>
      <xdr:nvPicPr>
        <xdr:cNvPr id="49814" name="Image 5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7946350"/>
          <a:ext cx="1609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52</xdr:row>
      <xdr:rowOff>9525</xdr:rowOff>
    </xdr:from>
    <xdr:to>
      <xdr:col>2</xdr:col>
      <xdr:colOff>1924050</xdr:colOff>
      <xdr:row>52</xdr:row>
      <xdr:rowOff>2400300</xdr:rowOff>
    </xdr:to>
    <xdr:pic>
      <xdr:nvPicPr>
        <xdr:cNvPr id="49815" name="Image 4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44043600"/>
          <a:ext cx="1590675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23</xdr:row>
      <xdr:rowOff>219075</xdr:rowOff>
    </xdr:from>
    <xdr:to>
      <xdr:col>3</xdr:col>
      <xdr:colOff>885825</xdr:colOff>
      <xdr:row>23</xdr:row>
      <xdr:rowOff>495300</xdr:rowOff>
    </xdr:to>
    <xdr:pic>
      <xdr:nvPicPr>
        <xdr:cNvPr id="49816" name="Image 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325" y="15411450"/>
          <a:ext cx="8001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24</xdr:row>
      <xdr:rowOff>76200</xdr:rowOff>
    </xdr:from>
    <xdr:to>
      <xdr:col>3</xdr:col>
      <xdr:colOff>952500</xdr:colOff>
      <xdr:row>24</xdr:row>
      <xdr:rowOff>752475</xdr:rowOff>
    </xdr:to>
    <xdr:pic>
      <xdr:nvPicPr>
        <xdr:cNvPr id="49817" name="Image 2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6049625"/>
          <a:ext cx="8001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128075</xdr:colOff>
      <xdr:row>24</xdr:row>
      <xdr:rowOff>58616</xdr:rowOff>
    </xdr:from>
    <xdr:to>
      <xdr:col>3</xdr:col>
      <xdr:colOff>954073</xdr:colOff>
      <xdr:row>24</xdr:row>
      <xdr:rowOff>381000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3429000" y="13159154"/>
          <a:ext cx="835269" cy="322384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409575</xdr:colOff>
      <xdr:row>44</xdr:row>
      <xdr:rowOff>219075</xdr:rowOff>
    </xdr:from>
    <xdr:to>
      <xdr:col>2</xdr:col>
      <xdr:colOff>533400</xdr:colOff>
      <xdr:row>44</xdr:row>
      <xdr:rowOff>219075</xdr:rowOff>
    </xdr:to>
    <xdr:pic>
      <xdr:nvPicPr>
        <xdr:cNvPr id="49819" name="Image 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33747075"/>
          <a:ext cx="19907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1085850</xdr:colOff>
      <xdr:row>44</xdr:row>
      <xdr:rowOff>209550</xdr:rowOff>
    </xdr:from>
    <xdr:to>
      <xdr:col>2</xdr:col>
      <xdr:colOff>1847850</xdr:colOff>
      <xdr:row>44</xdr:row>
      <xdr:rowOff>1085850</xdr:rowOff>
    </xdr:to>
    <xdr:pic>
      <xdr:nvPicPr>
        <xdr:cNvPr id="49820" name="Image 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3737550"/>
          <a:ext cx="19240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1019175</xdr:colOff>
      <xdr:row>55</xdr:row>
      <xdr:rowOff>66675</xdr:rowOff>
    </xdr:from>
    <xdr:to>
      <xdr:col>2</xdr:col>
      <xdr:colOff>1990725</xdr:colOff>
      <xdr:row>55</xdr:row>
      <xdr:rowOff>1181100</xdr:rowOff>
    </xdr:to>
    <xdr:pic>
      <xdr:nvPicPr>
        <xdr:cNvPr id="49821" name="Imag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50120550"/>
          <a:ext cx="9715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54</xdr:row>
      <xdr:rowOff>0</xdr:rowOff>
    </xdr:from>
    <xdr:to>
      <xdr:col>2</xdr:col>
      <xdr:colOff>1238250</xdr:colOff>
      <xdr:row>54</xdr:row>
      <xdr:rowOff>0</xdr:rowOff>
    </xdr:to>
    <xdr:pic>
      <xdr:nvPicPr>
        <xdr:cNvPr id="49822" name="Image 2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884420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952500</xdr:colOff>
      <xdr:row>42</xdr:row>
      <xdr:rowOff>76200</xdr:rowOff>
    </xdr:from>
    <xdr:to>
      <xdr:col>2</xdr:col>
      <xdr:colOff>1628775</xdr:colOff>
      <xdr:row>42</xdr:row>
      <xdr:rowOff>1695450</xdr:rowOff>
    </xdr:to>
    <xdr:pic>
      <xdr:nvPicPr>
        <xdr:cNvPr id="49823" name="Image 38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0613350"/>
          <a:ext cx="67627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32</xdr:row>
      <xdr:rowOff>371475</xdr:rowOff>
    </xdr:from>
    <xdr:to>
      <xdr:col>2</xdr:col>
      <xdr:colOff>2162175</xdr:colOff>
      <xdr:row>32</xdr:row>
      <xdr:rowOff>723900</xdr:rowOff>
    </xdr:to>
    <xdr:pic>
      <xdr:nvPicPr>
        <xdr:cNvPr id="49824" name="Image 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1764625"/>
          <a:ext cx="39909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1123950</xdr:colOff>
      <xdr:row>47</xdr:row>
      <xdr:rowOff>57150</xdr:rowOff>
    </xdr:from>
    <xdr:to>
      <xdr:col>2</xdr:col>
      <xdr:colOff>1876425</xdr:colOff>
      <xdr:row>47</xdr:row>
      <xdr:rowOff>1685925</xdr:rowOff>
    </xdr:to>
    <xdr:pic>
      <xdr:nvPicPr>
        <xdr:cNvPr id="49825" name="Image 3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36375975"/>
          <a:ext cx="752475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31</xdr:row>
      <xdr:rowOff>133350</xdr:rowOff>
    </xdr:from>
    <xdr:to>
      <xdr:col>3</xdr:col>
      <xdr:colOff>676275</xdr:colOff>
      <xdr:row>31</xdr:row>
      <xdr:rowOff>742950</xdr:rowOff>
    </xdr:to>
    <xdr:pic>
      <xdr:nvPicPr>
        <xdr:cNvPr id="49826" name="Image 4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0593050"/>
          <a:ext cx="5238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219075</xdr:colOff>
      <xdr:row>18</xdr:row>
      <xdr:rowOff>85725</xdr:rowOff>
    </xdr:from>
    <xdr:to>
      <xdr:col>3</xdr:col>
      <xdr:colOff>866775</xdr:colOff>
      <xdr:row>18</xdr:row>
      <xdr:rowOff>847725</xdr:rowOff>
    </xdr:to>
    <xdr:pic>
      <xdr:nvPicPr>
        <xdr:cNvPr id="49827" name="Image 4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10782300"/>
          <a:ext cx="6477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53</xdr:row>
      <xdr:rowOff>76200</xdr:rowOff>
    </xdr:from>
    <xdr:to>
      <xdr:col>2</xdr:col>
      <xdr:colOff>1419225</xdr:colOff>
      <xdr:row>53</xdr:row>
      <xdr:rowOff>2190750</xdr:rowOff>
    </xdr:to>
    <xdr:pic>
      <xdr:nvPicPr>
        <xdr:cNvPr id="49828" name="Image 8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46577250"/>
          <a:ext cx="9906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41</xdr:row>
      <xdr:rowOff>257175</xdr:rowOff>
    </xdr:from>
    <xdr:to>
      <xdr:col>2</xdr:col>
      <xdr:colOff>1866900</xdr:colOff>
      <xdr:row>41</xdr:row>
      <xdr:rowOff>1238250</xdr:rowOff>
    </xdr:to>
    <xdr:pic>
      <xdr:nvPicPr>
        <xdr:cNvPr id="49829" name="Image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9498925"/>
          <a:ext cx="22860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21</xdr:row>
      <xdr:rowOff>209550</xdr:rowOff>
    </xdr:from>
    <xdr:to>
      <xdr:col>2</xdr:col>
      <xdr:colOff>1219200</xdr:colOff>
      <xdr:row>21</xdr:row>
      <xdr:rowOff>714375</xdr:rowOff>
    </xdr:to>
    <xdr:pic>
      <xdr:nvPicPr>
        <xdr:cNvPr id="49830" name="Image 4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3392150"/>
          <a:ext cx="22098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51</xdr:row>
      <xdr:rowOff>0</xdr:rowOff>
    </xdr:from>
    <xdr:to>
      <xdr:col>2</xdr:col>
      <xdr:colOff>952500</xdr:colOff>
      <xdr:row>51</xdr:row>
      <xdr:rowOff>0</xdr:rowOff>
    </xdr:to>
    <xdr:grpSp>
      <xdr:nvGrpSpPr>
        <xdr:cNvPr id="49831" name="Groupe 47"/>
        <xdr:cNvGrpSpPr>
          <a:grpSpLocks/>
        </xdr:cNvGrpSpPr>
      </xdr:nvGrpSpPr>
      <xdr:grpSpPr bwMode="auto">
        <a:xfrm>
          <a:off x="219075" y="41538525"/>
          <a:ext cx="2600325" cy="0"/>
          <a:chOff x="6147955" y="7273636"/>
          <a:chExt cx="2914840" cy="1442796"/>
        </a:xfrm>
      </xdr:grpSpPr>
      <xdr:pic>
        <xdr:nvPicPr>
          <xdr:cNvPr id="49835" name="Image 48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836" name="Image 49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542925</xdr:colOff>
      <xdr:row>50</xdr:row>
      <xdr:rowOff>352425</xdr:rowOff>
    </xdr:from>
    <xdr:to>
      <xdr:col>2</xdr:col>
      <xdr:colOff>1590675</xdr:colOff>
      <xdr:row>50</xdr:row>
      <xdr:rowOff>1733550</xdr:rowOff>
    </xdr:to>
    <xdr:grpSp>
      <xdr:nvGrpSpPr>
        <xdr:cNvPr id="49832" name="Groupe 47"/>
        <xdr:cNvGrpSpPr>
          <a:grpSpLocks/>
        </xdr:cNvGrpSpPr>
      </xdr:nvGrpSpPr>
      <xdr:grpSpPr bwMode="auto">
        <a:xfrm>
          <a:off x="542925" y="39909750"/>
          <a:ext cx="2914650" cy="1381125"/>
          <a:chOff x="6147955" y="7273636"/>
          <a:chExt cx="2914840" cy="1442796"/>
        </a:xfrm>
      </xdr:grpSpPr>
      <xdr:pic>
        <xdr:nvPicPr>
          <xdr:cNvPr id="49833" name="Image 48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834" name="Image 49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</xdr:row>
      <xdr:rowOff>276225</xdr:rowOff>
    </xdr:from>
    <xdr:to>
      <xdr:col>2</xdr:col>
      <xdr:colOff>647700</xdr:colOff>
      <xdr:row>5</xdr:row>
      <xdr:rowOff>276225</xdr:rowOff>
    </xdr:to>
    <xdr:pic>
      <xdr:nvPicPr>
        <xdr:cNvPr id="50390" name="Imag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02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8</xdr:row>
      <xdr:rowOff>0</xdr:rowOff>
    </xdr:from>
    <xdr:to>
      <xdr:col>2</xdr:col>
      <xdr:colOff>514350</xdr:colOff>
      <xdr:row>8</xdr:row>
      <xdr:rowOff>0</xdr:rowOff>
    </xdr:to>
    <xdr:pic>
      <xdr:nvPicPr>
        <xdr:cNvPr id="50391" name="Imag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162925"/>
          <a:ext cx="2238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</xdr:row>
      <xdr:rowOff>0</xdr:rowOff>
    </xdr:from>
    <xdr:to>
      <xdr:col>2</xdr:col>
      <xdr:colOff>647700</xdr:colOff>
      <xdr:row>11</xdr:row>
      <xdr:rowOff>0</xdr:rowOff>
    </xdr:to>
    <xdr:pic>
      <xdr:nvPicPr>
        <xdr:cNvPr id="50392" name="Image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52537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</xdr:row>
      <xdr:rowOff>0</xdr:rowOff>
    </xdr:from>
    <xdr:to>
      <xdr:col>2</xdr:col>
      <xdr:colOff>647700</xdr:colOff>
      <xdr:row>11</xdr:row>
      <xdr:rowOff>0</xdr:rowOff>
    </xdr:to>
    <xdr:pic>
      <xdr:nvPicPr>
        <xdr:cNvPr id="50393" name="Imag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52537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50394" name="Imag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5</xdr:row>
      <xdr:rowOff>647700</xdr:rowOff>
    </xdr:from>
    <xdr:to>
      <xdr:col>5</xdr:col>
      <xdr:colOff>200025</xdr:colOff>
      <xdr:row>5</xdr:row>
      <xdr:rowOff>1676400</xdr:rowOff>
    </xdr:to>
    <xdr:pic>
      <xdr:nvPicPr>
        <xdr:cNvPr id="50395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171700"/>
          <a:ext cx="34194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647700</xdr:colOff>
      <xdr:row>5</xdr:row>
      <xdr:rowOff>28575</xdr:rowOff>
    </xdr:from>
    <xdr:to>
      <xdr:col>11</xdr:col>
      <xdr:colOff>1419225</xdr:colOff>
      <xdr:row>6</xdr:row>
      <xdr:rowOff>28575</xdr:rowOff>
    </xdr:to>
    <xdr:pic>
      <xdr:nvPicPr>
        <xdr:cNvPr id="50396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552575"/>
          <a:ext cx="271462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6</xdr:row>
      <xdr:rowOff>266700</xdr:rowOff>
    </xdr:from>
    <xdr:to>
      <xdr:col>3</xdr:col>
      <xdr:colOff>866775</xdr:colOff>
      <xdr:row>6</xdr:row>
      <xdr:rowOff>1524000</xdr:rowOff>
    </xdr:to>
    <xdr:pic>
      <xdr:nvPicPr>
        <xdr:cNvPr id="50397" name="Image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000625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542925</xdr:colOff>
      <xdr:row>6</xdr:row>
      <xdr:rowOff>85725</xdr:rowOff>
    </xdr:from>
    <xdr:to>
      <xdr:col>11</xdr:col>
      <xdr:colOff>1352550</xdr:colOff>
      <xdr:row>6</xdr:row>
      <xdr:rowOff>2047875</xdr:rowOff>
    </xdr:to>
    <xdr:pic>
      <xdr:nvPicPr>
        <xdr:cNvPr id="50398" name="Imag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819650"/>
          <a:ext cx="275272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923925</xdr:colOff>
      <xdr:row>9</xdr:row>
      <xdr:rowOff>666750</xdr:rowOff>
    </xdr:from>
    <xdr:to>
      <xdr:col>5</xdr:col>
      <xdr:colOff>447675</xdr:colOff>
      <xdr:row>9</xdr:row>
      <xdr:rowOff>1695450</xdr:rowOff>
    </xdr:to>
    <xdr:pic>
      <xdr:nvPicPr>
        <xdr:cNvPr id="50399" name="Image 1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9134475"/>
          <a:ext cx="34194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876300</xdr:colOff>
      <xdr:row>10</xdr:row>
      <xdr:rowOff>361950</xdr:rowOff>
    </xdr:from>
    <xdr:to>
      <xdr:col>3</xdr:col>
      <xdr:colOff>819150</xdr:colOff>
      <xdr:row>10</xdr:row>
      <xdr:rowOff>1524000</xdr:rowOff>
    </xdr:to>
    <xdr:pic>
      <xdr:nvPicPr>
        <xdr:cNvPr id="50400" name="Imag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11306175"/>
          <a:ext cx="1924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</xdr:row>
      <xdr:rowOff>0</xdr:rowOff>
    </xdr:from>
    <xdr:to>
      <xdr:col>2</xdr:col>
      <xdr:colOff>647700</xdr:colOff>
      <xdr:row>11</xdr:row>
      <xdr:rowOff>0</xdr:rowOff>
    </xdr:to>
    <xdr:pic>
      <xdr:nvPicPr>
        <xdr:cNvPr id="50401" name="Image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52537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</xdr:row>
      <xdr:rowOff>0</xdr:rowOff>
    </xdr:from>
    <xdr:to>
      <xdr:col>2</xdr:col>
      <xdr:colOff>647700</xdr:colOff>
      <xdr:row>11</xdr:row>
      <xdr:rowOff>0</xdr:rowOff>
    </xdr:to>
    <xdr:pic>
      <xdr:nvPicPr>
        <xdr:cNvPr id="50402" name="Imag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52537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</xdr:row>
      <xdr:rowOff>0</xdr:rowOff>
    </xdr:from>
    <xdr:to>
      <xdr:col>2</xdr:col>
      <xdr:colOff>638175</xdr:colOff>
      <xdr:row>11</xdr:row>
      <xdr:rowOff>0</xdr:rowOff>
    </xdr:to>
    <xdr:pic>
      <xdr:nvPicPr>
        <xdr:cNvPr id="50403" name="Image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525375"/>
          <a:ext cx="1800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11</xdr:row>
      <xdr:rowOff>0</xdr:rowOff>
    </xdr:from>
    <xdr:to>
      <xdr:col>2</xdr:col>
      <xdr:colOff>495300</xdr:colOff>
      <xdr:row>11</xdr:row>
      <xdr:rowOff>0</xdr:rowOff>
    </xdr:to>
    <xdr:pic>
      <xdr:nvPicPr>
        <xdr:cNvPr id="50404" name="Image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2525375"/>
          <a:ext cx="2219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11</xdr:row>
      <xdr:rowOff>0</xdr:rowOff>
    </xdr:from>
    <xdr:to>
      <xdr:col>2</xdr:col>
      <xdr:colOff>495300</xdr:colOff>
      <xdr:row>11</xdr:row>
      <xdr:rowOff>0</xdr:rowOff>
    </xdr:to>
    <xdr:pic>
      <xdr:nvPicPr>
        <xdr:cNvPr id="50405" name="Image 2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2525375"/>
          <a:ext cx="2219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7</xdr:row>
      <xdr:rowOff>342900</xdr:rowOff>
    </xdr:from>
    <xdr:to>
      <xdr:col>4</xdr:col>
      <xdr:colOff>123825</xdr:colOff>
      <xdr:row>7</xdr:row>
      <xdr:rowOff>1219200</xdr:rowOff>
    </xdr:to>
    <xdr:pic>
      <xdr:nvPicPr>
        <xdr:cNvPr id="50406" name="Image 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7162800"/>
          <a:ext cx="2066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600075</xdr:colOff>
      <xdr:row>9</xdr:row>
      <xdr:rowOff>9525</xdr:rowOff>
    </xdr:from>
    <xdr:to>
      <xdr:col>11</xdr:col>
      <xdr:colOff>1438275</xdr:colOff>
      <xdr:row>9</xdr:row>
      <xdr:rowOff>2457450</xdr:rowOff>
    </xdr:to>
    <xdr:pic>
      <xdr:nvPicPr>
        <xdr:cNvPr id="50407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8477250"/>
          <a:ext cx="2095500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628650</xdr:colOff>
      <xdr:row>10</xdr:row>
      <xdr:rowOff>47625</xdr:rowOff>
    </xdr:from>
    <xdr:to>
      <xdr:col>11</xdr:col>
      <xdr:colOff>1476375</xdr:colOff>
      <xdr:row>10</xdr:row>
      <xdr:rowOff>1543050</xdr:rowOff>
    </xdr:to>
    <xdr:pic>
      <xdr:nvPicPr>
        <xdr:cNvPr id="50408" name="Imag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2725" y="10991850"/>
          <a:ext cx="2105025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87923</xdr:colOff>
      <xdr:row>5</xdr:row>
      <xdr:rowOff>2541709</xdr:rowOff>
    </xdr:from>
    <xdr:to>
      <xdr:col>5</xdr:col>
      <xdr:colOff>449873</xdr:colOff>
      <xdr:row>5</xdr:row>
      <xdr:rowOff>3160834</xdr:rowOff>
    </xdr:to>
    <xdr:sp macro="" textlink="">
      <xdr:nvSpPr>
        <xdr:cNvPr id="21" name="文字方塊 20"/>
        <xdr:cNvSpPr txBox="1"/>
      </xdr:nvSpPr>
      <xdr:spPr>
        <a:xfrm>
          <a:off x="87923" y="4080363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6cm</a:t>
          </a:r>
          <a:endParaRPr lang="zh-TW" altLang="en-US" sz="2800" b="1"/>
        </a:p>
      </xdr:txBody>
    </xdr:sp>
    <xdr:clientData/>
  </xdr:twoCellAnchor>
  <xdr:twoCellAnchor>
    <xdr:from>
      <xdr:col>0</xdr:col>
      <xdr:colOff>26380</xdr:colOff>
      <xdr:row>6</xdr:row>
      <xdr:rowOff>1388452</xdr:rowOff>
    </xdr:from>
    <xdr:to>
      <xdr:col>3</xdr:col>
      <xdr:colOff>146538</xdr:colOff>
      <xdr:row>6</xdr:row>
      <xdr:rowOff>2017102</xdr:rowOff>
    </xdr:to>
    <xdr:sp macro="" textlink="">
      <xdr:nvSpPr>
        <xdr:cNvPr id="22" name="文字方塊 21"/>
        <xdr:cNvSpPr txBox="1"/>
      </xdr:nvSpPr>
      <xdr:spPr>
        <a:xfrm>
          <a:off x="26380" y="6136298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21978</xdr:colOff>
      <xdr:row>5</xdr:row>
      <xdr:rowOff>1943833</xdr:rowOff>
    </xdr:from>
    <xdr:to>
      <xdr:col>10</xdr:col>
      <xdr:colOff>1040420</xdr:colOff>
      <xdr:row>5</xdr:row>
      <xdr:rowOff>3179757</xdr:rowOff>
    </xdr:to>
    <xdr:sp macro="" textlink="">
      <xdr:nvSpPr>
        <xdr:cNvPr id="23" name="文字方塊 22"/>
        <xdr:cNvSpPr txBox="1"/>
      </xdr:nvSpPr>
      <xdr:spPr>
        <a:xfrm>
          <a:off x="6191247" y="3482487"/>
          <a:ext cx="4579327" cy="1235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6</xdr:col>
      <xdr:colOff>674077</xdr:colOff>
      <xdr:row>7</xdr:row>
      <xdr:rowOff>820618</xdr:rowOff>
    </xdr:from>
    <xdr:to>
      <xdr:col>10</xdr:col>
      <xdr:colOff>996461</xdr:colOff>
      <xdr:row>7</xdr:row>
      <xdr:rowOff>1509347</xdr:rowOff>
    </xdr:to>
    <xdr:sp macro="" textlink="">
      <xdr:nvSpPr>
        <xdr:cNvPr id="24" name="文字方塊 23"/>
        <xdr:cNvSpPr txBox="1"/>
      </xdr:nvSpPr>
      <xdr:spPr>
        <a:xfrm>
          <a:off x="6154615" y="7649310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15cm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20515</xdr:colOff>
      <xdr:row>9</xdr:row>
      <xdr:rowOff>1814879</xdr:rowOff>
    </xdr:from>
    <xdr:to>
      <xdr:col>5</xdr:col>
      <xdr:colOff>382465</xdr:colOff>
      <xdr:row>9</xdr:row>
      <xdr:rowOff>2434004</xdr:rowOff>
    </xdr:to>
    <xdr:sp macro="" textlink="">
      <xdr:nvSpPr>
        <xdr:cNvPr id="25" name="文字方塊 24"/>
        <xdr:cNvSpPr txBox="1"/>
      </xdr:nvSpPr>
      <xdr:spPr>
        <a:xfrm>
          <a:off x="20515" y="10504610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6cm</a:t>
          </a:r>
          <a:endParaRPr lang="zh-TW" altLang="en-US" sz="2800" b="1"/>
        </a:p>
      </xdr:txBody>
    </xdr:sp>
    <xdr:clientData/>
  </xdr:twoCellAnchor>
  <xdr:twoCellAnchor>
    <xdr:from>
      <xdr:col>3</xdr:col>
      <xdr:colOff>677012</xdr:colOff>
      <xdr:row>10</xdr:row>
      <xdr:rowOff>901211</xdr:rowOff>
    </xdr:from>
    <xdr:to>
      <xdr:col>6</xdr:col>
      <xdr:colOff>650632</xdr:colOff>
      <xdr:row>10</xdr:row>
      <xdr:rowOff>1539386</xdr:rowOff>
    </xdr:to>
    <xdr:sp macro="" textlink="">
      <xdr:nvSpPr>
        <xdr:cNvPr id="26" name="文字方塊 25"/>
        <xdr:cNvSpPr txBox="1"/>
      </xdr:nvSpPr>
      <xdr:spPr>
        <a:xfrm>
          <a:off x="3344012" y="12067442"/>
          <a:ext cx="2787158" cy="638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13186</xdr:colOff>
      <xdr:row>9</xdr:row>
      <xdr:rowOff>1212605</xdr:rowOff>
    </xdr:from>
    <xdr:to>
      <xdr:col>10</xdr:col>
      <xdr:colOff>1031628</xdr:colOff>
      <xdr:row>9</xdr:row>
      <xdr:rowOff>2467692</xdr:rowOff>
    </xdr:to>
    <xdr:sp macro="" textlink="">
      <xdr:nvSpPr>
        <xdr:cNvPr id="27" name="文字方塊 26"/>
        <xdr:cNvSpPr txBox="1"/>
      </xdr:nvSpPr>
      <xdr:spPr>
        <a:xfrm>
          <a:off x="6182455" y="9902336"/>
          <a:ext cx="4579327" cy="1255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35171</xdr:colOff>
      <xdr:row>10</xdr:row>
      <xdr:rowOff>764197</xdr:rowOff>
    </xdr:from>
    <xdr:to>
      <xdr:col>10</xdr:col>
      <xdr:colOff>718038</xdr:colOff>
      <xdr:row>10</xdr:row>
      <xdr:rowOff>1535722</xdr:rowOff>
    </xdr:to>
    <xdr:sp macro="" textlink="">
      <xdr:nvSpPr>
        <xdr:cNvPr id="28" name="文字方塊 27"/>
        <xdr:cNvSpPr txBox="1"/>
      </xdr:nvSpPr>
      <xdr:spPr>
        <a:xfrm>
          <a:off x="6204440" y="11930428"/>
          <a:ext cx="4243752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7</xdr:col>
      <xdr:colOff>29311</xdr:colOff>
      <xdr:row>6</xdr:row>
      <xdr:rowOff>1295399</xdr:rowOff>
    </xdr:from>
    <xdr:to>
      <xdr:col>10</xdr:col>
      <xdr:colOff>68876</xdr:colOff>
      <xdr:row>6</xdr:row>
      <xdr:rowOff>2057399</xdr:rowOff>
    </xdr:to>
    <xdr:sp macro="" textlink="">
      <xdr:nvSpPr>
        <xdr:cNvPr id="29" name="文字方塊 28"/>
        <xdr:cNvSpPr txBox="1"/>
      </xdr:nvSpPr>
      <xdr:spPr>
        <a:xfrm>
          <a:off x="6198580" y="6043245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3</xdr:col>
      <xdr:colOff>791309</xdr:colOff>
      <xdr:row>5</xdr:row>
      <xdr:rowOff>29307</xdr:rowOff>
    </xdr:from>
    <xdr:to>
      <xdr:col>6</xdr:col>
      <xdr:colOff>658378</xdr:colOff>
      <xdr:row>5</xdr:row>
      <xdr:rowOff>713765</xdr:rowOff>
    </xdr:to>
    <xdr:sp macro="" textlink="">
      <xdr:nvSpPr>
        <xdr:cNvPr id="31" name="文字方塊 30"/>
        <xdr:cNvSpPr txBox="1"/>
      </xdr:nvSpPr>
      <xdr:spPr>
        <a:xfrm>
          <a:off x="3458309" y="1567961"/>
          <a:ext cx="2680607" cy="684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外夾克</a:t>
          </a:r>
        </a:p>
      </xdr:txBody>
    </xdr:sp>
    <xdr:clientData/>
  </xdr:twoCellAnchor>
  <xdr:twoCellAnchor>
    <xdr:from>
      <xdr:col>3</xdr:col>
      <xdr:colOff>527540</xdr:colOff>
      <xdr:row>9</xdr:row>
      <xdr:rowOff>9106</xdr:rowOff>
    </xdr:from>
    <xdr:to>
      <xdr:col>6</xdr:col>
      <xdr:colOff>394609</xdr:colOff>
      <xdr:row>9</xdr:row>
      <xdr:rowOff>693564</xdr:rowOff>
    </xdr:to>
    <xdr:sp macro="" textlink="">
      <xdr:nvSpPr>
        <xdr:cNvPr id="32" name="文字方塊 31"/>
        <xdr:cNvSpPr txBox="1"/>
      </xdr:nvSpPr>
      <xdr:spPr>
        <a:xfrm>
          <a:off x="3194540" y="8698837"/>
          <a:ext cx="2680607" cy="684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內夾克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1</xdr:row>
      <xdr:rowOff>0</xdr:rowOff>
    </xdr:to>
    <xdr:pic>
      <xdr:nvPicPr>
        <xdr:cNvPr id="14737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2287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200025</xdr:rowOff>
    </xdr:from>
    <xdr:to>
      <xdr:col>10</xdr:col>
      <xdr:colOff>304800</xdr:colOff>
      <xdr:row>43</xdr:row>
      <xdr:rowOff>104775</xdr:rowOff>
    </xdr:to>
    <xdr:pic>
      <xdr:nvPicPr>
        <xdr:cNvPr id="4222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9225"/>
          <a:ext cx="9220200" cy="601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42230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180975</xdr:colOff>
      <xdr:row>3</xdr:row>
      <xdr:rowOff>28575</xdr:rowOff>
    </xdr:from>
    <xdr:to>
      <xdr:col>12</xdr:col>
      <xdr:colOff>1562100</xdr:colOff>
      <xdr:row>14</xdr:row>
      <xdr:rowOff>123825</xdr:rowOff>
    </xdr:to>
    <xdr:pic>
      <xdr:nvPicPr>
        <xdr:cNvPr id="42231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038225"/>
          <a:ext cx="5000625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57150</xdr:rowOff>
    </xdr:from>
    <xdr:to>
      <xdr:col>1</xdr:col>
      <xdr:colOff>638175</xdr:colOff>
      <xdr:row>0</xdr:row>
      <xdr:rowOff>466725</xdr:rowOff>
    </xdr:to>
    <xdr:pic>
      <xdr:nvPicPr>
        <xdr:cNvPr id="36358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715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718186</xdr:colOff>
      <xdr:row>37</xdr:row>
      <xdr:rowOff>24408</xdr:rowOff>
    </xdr:from>
    <xdr:to>
      <xdr:col>12</xdr:col>
      <xdr:colOff>991326</xdr:colOff>
      <xdr:row>40</xdr:row>
      <xdr:rowOff>59611</xdr:rowOff>
    </xdr:to>
    <xdr:sp macro="" textlink="">
      <xdr:nvSpPr>
        <xdr:cNvPr id="5" name="Ellipse 4">
          <a:extLst>
            <a:ext uri="{FF2B5EF4-FFF2-40B4-BE49-F238E27FC236}"/>
          </a:extLst>
        </xdr:cNvPr>
        <xdr:cNvSpPr/>
      </xdr:nvSpPr>
      <xdr:spPr>
        <a:xfrm rot="19665280">
          <a:off x="11340704" y="6414492"/>
          <a:ext cx="1116211" cy="491133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6</xdr:col>
      <xdr:colOff>1371600</xdr:colOff>
      <xdr:row>14</xdr:row>
      <xdr:rowOff>95250</xdr:rowOff>
    </xdr:from>
    <xdr:to>
      <xdr:col>12</xdr:col>
      <xdr:colOff>1571625</xdr:colOff>
      <xdr:row>49</xdr:row>
      <xdr:rowOff>66675</xdr:rowOff>
    </xdr:to>
    <xdr:pic>
      <xdr:nvPicPr>
        <xdr:cNvPr id="36360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076575"/>
          <a:ext cx="6391275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3</xdr:row>
      <xdr:rowOff>123825</xdr:rowOff>
    </xdr:from>
    <xdr:to>
      <xdr:col>6</xdr:col>
      <xdr:colOff>1028700</xdr:colOff>
      <xdr:row>33</xdr:row>
      <xdr:rowOff>19050</xdr:rowOff>
    </xdr:to>
    <xdr:pic>
      <xdr:nvPicPr>
        <xdr:cNvPr id="36361" name="Imag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33475"/>
          <a:ext cx="607695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5"/>
  <sheetViews>
    <sheetView showGridLines="0" view="pageBreakPreview" zoomScale="70" zoomScaleNormal="100" zoomScaleSheetLayoutView="70" workbookViewId="0">
      <selection activeCell="M24" sqref="M24"/>
    </sheetView>
  </sheetViews>
  <sheetFormatPr defaultColWidth="12" defaultRowHeight="11.25" x14ac:dyDescent="0.15"/>
  <cols>
    <col min="1" max="1" width="10.1640625" customWidth="1"/>
    <col min="2" max="2" width="17.33203125" bestFit="1" customWidth="1"/>
    <col min="3" max="3" width="12" customWidth="1"/>
    <col min="4" max="4" width="18" customWidth="1"/>
    <col min="5" max="5" width="14.83203125" customWidth="1"/>
    <col min="6" max="8" width="12" customWidth="1"/>
    <col min="9" max="9" width="13.83203125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x14ac:dyDescent="0.15">
      <c r="A1" s="35"/>
      <c r="B1" s="36"/>
      <c r="C1" s="36"/>
      <c r="D1" s="36"/>
      <c r="E1" s="44" t="s">
        <v>0</v>
      </c>
      <c r="F1" s="36"/>
      <c r="G1" s="36"/>
      <c r="H1" s="36"/>
      <c r="I1" s="36"/>
      <c r="J1" s="629" t="s">
        <v>181</v>
      </c>
      <c r="K1" s="629"/>
      <c r="L1" s="630"/>
    </row>
    <row r="2" spans="1:12" s="4" customFormat="1" ht="18.75" customHeight="1" x14ac:dyDescent="0.15">
      <c r="A2" s="294" t="s">
        <v>180</v>
      </c>
      <c r="B2" s="295"/>
      <c r="C2" s="631" t="s">
        <v>228</v>
      </c>
      <c r="D2" s="631"/>
      <c r="E2" s="631"/>
      <c r="F2" s="631"/>
      <c r="G2" s="631"/>
      <c r="H2" s="631"/>
      <c r="I2" s="631"/>
      <c r="J2" s="296" t="s">
        <v>2</v>
      </c>
      <c r="K2" s="297" t="s">
        <v>306</v>
      </c>
      <c r="L2" s="298"/>
    </row>
    <row r="3" spans="1:12" s="3" customFormat="1" ht="16.5" x14ac:dyDescent="0.15">
      <c r="A3" s="290" t="s">
        <v>1</v>
      </c>
      <c r="B3" s="291">
        <f ca="1">TODAY()</f>
        <v>43833</v>
      </c>
      <c r="C3" s="51"/>
      <c r="D3" s="51"/>
      <c r="E3" s="51" t="s">
        <v>106</v>
      </c>
      <c r="F3" s="299"/>
      <c r="G3" s="293" t="s">
        <v>80</v>
      </c>
      <c r="H3" s="299"/>
      <c r="I3" s="51"/>
      <c r="J3" s="292" t="s">
        <v>105</v>
      </c>
      <c r="K3" s="51"/>
      <c r="L3" s="300" t="s">
        <v>182</v>
      </c>
    </row>
    <row r="4" spans="1:12" s="1" customFormat="1" ht="16.5" x14ac:dyDescent="0.15">
      <c r="A4" s="633" t="s">
        <v>176</v>
      </c>
      <c r="B4" s="634"/>
      <c r="C4" s="634"/>
      <c r="D4" s="634"/>
      <c r="E4" s="634"/>
      <c r="F4" s="40"/>
      <c r="G4" s="40"/>
      <c r="H4" s="633" t="s">
        <v>177</v>
      </c>
      <c r="I4" s="634"/>
      <c r="J4" s="634"/>
      <c r="K4" s="634"/>
      <c r="L4" s="634"/>
    </row>
    <row r="5" spans="1:12" s="1" customFormat="1" ht="17.25" customHeight="1" x14ac:dyDescent="0.15">
      <c r="A5" s="632" t="s">
        <v>187</v>
      </c>
      <c r="B5" s="632"/>
      <c r="C5" s="632"/>
      <c r="D5" s="632"/>
      <c r="E5" s="632"/>
      <c r="F5" s="208"/>
      <c r="G5" s="208"/>
      <c r="H5" s="635" t="s">
        <v>188</v>
      </c>
      <c r="I5" s="635"/>
      <c r="J5" s="635"/>
      <c r="K5" s="635"/>
      <c r="L5" s="635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 t="s">
        <v>52</v>
      </c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 t="s">
        <v>52</v>
      </c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ht="12" thickBot="1" x14ac:dyDescent="0.2">
      <c r="A34" s="48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50"/>
    </row>
    <row r="35" spans="1:12" s="1" customFormat="1" x14ac:dyDescent="0.15"/>
  </sheetData>
  <mergeCells count="6">
    <mergeCell ref="J1:L1"/>
    <mergeCell ref="C2:I2"/>
    <mergeCell ref="A5:E5"/>
    <mergeCell ref="A4:E4"/>
    <mergeCell ref="H5:L5"/>
    <mergeCell ref="H4:L4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11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V203"/>
  <sheetViews>
    <sheetView showGridLines="0" view="pageBreakPreview" topLeftCell="C10" zoomScale="70" zoomScaleNormal="60" zoomScaleSheetLayoutView="70" workbookViewId="0">
      <selection activeCell="F40" sqref="F8:F40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37.83203125" customWidth="1"/>
    <col min="4" max="4" width="14.33203125" customWidth="1"/>
    <col min="5" max="5" width="19.83203125" customWidth="1"/>
    <col min="6" max="6" width="66.6640625" bestFit="1" customWidth="1"/>
    <col min="7" max="7" width="18.83203125" customWidth="1"/>
    <col min="8" max="8" width="15.33203125" hidden="1" customWidth="1"/>
    <col min="9" max="9" width="17" hidden="1" customWidth="1"/>
    <col min="10" max="10" width="15.33203125" style="249" hidden="1" customWidth="1"/>
    <col min="11" max="11" width="15.33203125" style="329" hidden="1" customWidth="1"/>
    <col min="12" max="12" width="15.33203125" style="325" customWidth="1"/>
    <col min="13" max="13" width="15.33203125" customWidth="1"/>
    <col min="14" max="14" width="32" style="525" customWidth="1"/>
    <col min="15" max="16" width="15.33203125" customWidth="1"/>
    <col min="17" max="17" width="8.83203125" customWidth="1"/>
    <col min="18" max="18" width="12.6640625" customWidth="1"/>
  </cols>
  <sheetData>
    <row r="1" spans="1:48" s="1" customFormat="1" ht="42" customHeight="1" x14ac:dyDescent="0.15">
      <c r="A1" s="59"/>
      <c r="B1" s="60"/>
      <c r="C1" s="60"/>
      <c r="D1" s="636" t="s">
        <v>14</v>
      </c>
      <c r="E1" s="636"/>
      <c r="F1" s="636"/>
      <c r="G1" s="636"/>
      <c r="H1" s="636"/>
      <c r="I1" s="636"/>
      <c r="J1" s="636"/>
      <c r="K1" s="636"/>
      <c r="L1" s="636"/>
      <c r="M1" s="636"/>
      <c r="N1" s="636"/>
      <c r="O1" s="61" t="str">
        <f>'TECHNICAL SHEET GARMENT'!J1</f>
        <v>WINTER 2018/19</v>
      </c>
      <c r="P1" s="60"/>
      <c r="Q1" s="62"/>
      <c r="R1" s="6"/>
    </row>
    <row r="2" spans="1:48" s="4" customFormat="1" ht="19.5" x14ac:dyDescent="0.15">
      <c r="A2" s="68"/>
      <c r="B2" s="64" t="str">
        <f>'TECHNICAL SHEET GARMENT'!A2</f>
        <v>LFV11489</v>
      </c>
      <c r="C2" s="63"/>
      <c r="D2" s="63"/>
      <c r="E2" s="114" t="str">
        <f>'TECHNICAL SHEET GARMENT'!C2</f>
        <v>LD CONEY 3in1 PARKA</v>
      </c>
      <c r="F2" s="63"/>
      <c r="G2" s="63"/>
      <c r="H2" s="63"/>
      <c r="I2" s="63"/>
      <c r="J2" s="250"/>
      <c r="K2" s="63"/>
      <c r="L2" s="318"/>
      <c r="M2" s="63"/>
      <c r="N2" s="460"/>
      <c r="O2" s="63" t="s">
        <v>2</v>
      </c>
      <c r="P2" s="64" t="str">
        <f>'TECHNICAL SHEET GARMENT'!K2</f>
        <v>V1</v>
      </c>
      <c r="Q2" s="65"/>
      <c r="R2" s="8"/>
    </row>
    <row r="3" spans="1:48" s="3" customFormat="1" ht="17.25" thickBot="1" x14ac:dyDescent="0.2">
      <c r="A3" s="70"/>
      <c r="B3" s="152" t="s">
        <v>1</v>
      </c>
      <c r="C3" s="66">
        <f ca="1">'TECHNICAL SHEET GARMENT'!B3</f>
        <v>43833</v>
      </c>
      <c r="D3" s="67"/>
      <c r="E3" s="67"/>
      <c r="F3" s="67"/>
      <c r="G3" s="67"/>
      <c r="H3" s="67"/>
      <c r="I3" s="67"/>
      <c r="J3" s="251"/>
      <c r="K3" s="71"/>
      <c r="L3" s="319"/>
      <c r="M3" s="67"/>
      <c r="N3" s="514"/>
      <c r="O3" s="81" t="str">
        <f>'TECHNICAL SHEET GARMENT'!J3</f>
        <v xml:space="preserve">SUPPLIER : </v>
      </c>
      <c r="P3" s="198" t="str">
        <f>'TECHNICAL SHEET GARMENT'!L3</f>
        <v>PRIMA CHANNEL</v>
      </c>
      <c r="Q3" s="72"/>
      <c r="R3" s="23"/>
    </row>
    <row r="4" spans="1:48" s="1" customFormat="1" ht="6.75" customHeight="1" x14ac:dyDescent="0.15">
      <c r="A4" s="29"/>
      <c r="B4" s="102"/>
      <c r="C4" s="26"/>
      <c r="D4" s="26"/>
      <c r="E4" s="26"/>
      <c r="F4" s="26"/>
      <c r="G4" s="26"/>
      <c r="H4" s="26"/>
      <c r="I4" s="26"/>
      <c r="J4" s="246"/>
      <c r="K4" s="326"/>
      <c r="L4" s="320"/>
      <c r="M4" s="26"/>
      <c r="N4" s="518"/>
      <c r="O4" s="43"/>
      <c r="P4" s="43"/>
      <c r="Q4" s="43"/>
      <c r="R4" s="6"/>
    </row>
    <row r="5" spans="1:48" ht="30.75" thickBot="1" x14ac:dyDescent="0.5">
      <c r="A5" s="104"/>
      <c r="B5" s="22"/>
      <c r="C5" s="28" t="s">
        <v>15</v>
      </c>
      <c r="D5" s="22"/>
      <c r="E5" s="22"/>
      <c r="F5" s="22"/>
      <c r="G5" s="22"/>
      <c r="H5" s="22"/>
      <c r="I5" s="22"/>
      <c r="J5" s="247"/>
      <c r="K5" s="327"/>
      <c r="L5" s="547" t="s">
        <v>386</v>
      </c>
      <c r="M5" s="548"/>
      <c r="N5" s="546" t="s">
        <v>387</v>
      </c>
      <c r="O5" s="22"/>
      <c r="P5" s="22"/>
      <c r="Q5" s="22"/>
      <c r="R5" s="22"/>
    </row>
    <row r="6" spans="1:48" s="96" customFormat="1" ht="57" x14ac:dyDescent="0.25">
      <c r="A6" s="132"/>
      <c r="B6" s="647" t="s">
        <v>416</v>
      </c>
      <c r="C6" s="648"/>
      <c r="D6" s="648"/>
      <c r="E6" s="648"/>
      <c r="F6" s="649"/>
      <c r="G6" s="187" t="s">
        <v>16</v>
      </c>
      <c r="H6" s="188" t="s">
        <v>128</v>
      </c>
      <c r="I6" s="189" t="s">
        <v>229</v>
      </c>
      <c r="J6" s="347" t="s">
        <v>258</v>
      </c>
      <c r="K6" s="189" t="s">
        <v>283</v>
      </c>
      <c r="L6" s="347" t="s">
        <v>285</v>
      </c>
      <c r="M6" s="189" t="s">
        <v>314</v>
      </c>
      <c r="N6" s="553" t="s">
        <v>317</v>
      </c>
      <c r="O6" s="189"/>
      <c r="P6" s="189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</row>
    <row r="7" spans="1:48" ht="30" x14ac:dyDescent="0.15">
      <c r="A7" s="104"/>
      <c r="B7" s="190" t="s">
        <v>22</v>
      </c>
      <c r="C7" s="88"/>
      <c r="D7" s="88"/>
      <c r="E7" s="88"/>
      <c r="F7" s="88"/>
      <c r="G7" s="153"/>
      <c r="H7" s="111"/>
      <c r="I7" s="111"/>
      <c r="J7" s="248"/>
      <c r="K7" s="328"/>
      <c r="L7" s="202"/>
      <c r="M7" s="464" t="s">
        <v>9</v>
      </c>
      <c r="N7" s="549" t="s">
        <v>9</v>
      </c>
      <c r="O7" s="111"/>
      <c r="P7" s="111"/>
      <c r="Q7" s="22"/>
      <c r="R7" s="22"/>
    </row>
    <row r="8" spans="1:48" s="96" customFormat="1" ht="30" x14ac:dyDescent="0.45">
      <c r="A8" s="132"/>
      <c r="B8" s="109" t="s">
        <v>31</v>
      </c>
      <c r="C8" s="108" t="s">
        <v>315</v>
      </c>
      <c r="D8" s="148"/>
      <c r="E8" s="113"/>
      <c r="F8" s="555" t="s">
        <v>417</v>
      </c>
      <c r="G8" s="154" t="s">
        <v>19</v>
      </c>
      <c r="H8" s="468">
        <v>39</v>
      </c>
      <c r="I8" s="469">
        <v>40</v>
      </c>
      <c r="J8" s="468">
        <v>37</v>
      </c>
      <c r="K8" s="469">
        <v>38</v>
      </c>
      <c r="L8" s="470">
        <v>37</v>
      </c>
      <c r="M8" s="401">
        <v>38</v>
      </c>
      <c r="N8" s="550">
        <v>37</v>
      </c>
      <c r="O8" s="554">
        <f>M8-N8</f>
        <v>1</v>
      </c>
      <c r="P8" s="33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</row>
    <row r="9" spans="1:48" s="96" customFormat="1" ht="30" x14ac:dyDescent="0.45">
      <c r="A9" s="132"/>
      <c r="B9" s="121" t="s">
        <v>32</v>
      </c>
      <c r="C9" s="204" t="s">
        <v>17</v>
      </c>
      <c r="D9" s="73"/>
      <c r="E9" s="110"/>
      <c r="F9" s="556" t="s">
        <v>388</v>
      </c>
      <c r="G9" s="154" t="s">
        <v>18</v>
      </c>
      <c r="H9" s="471">
        <v>53</v>
      </c>
      <c r="I9" s="472">
        <v>52</v>
      </c>
      <c r="J9" s="471"/>
      <c r="K9" s="472">
        <v>53</v>
      </c>
      <c r="L9" s="473">
        <v>53</v>
      </c>
      <c r="M9" s="401">
        <v>52.5</v>
      </c>
      <c r="N9" s="551">
        <v>53</v>
      </c>
      <c r="O9" s="554">
        <f t="shared" ref="O9:O39" si="0">M9-N9</f>
        <v>-0.5</v>
      </c>
      <c r="P9" s="338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</row>
    <row r="10" spans="1:48" s="96" customFormat="1" ht="30" x14ac:dyDescent="0.45">
      <c r="A10" s="132"/>
      <c r="B10" s="121" t="s">
        <v>33</v>
      </c>
      <c r="C10" s="204" t="s">
        <v>144</v>
      </c>
      <c r="D10" s="73"/>
      <c r="E10" s="110"/>
      <c r="F10" s="556" t="s">
        <v>389</v>
      </c>
      <c r="G10" s="154" t="s">
        <v>18</v>
      </c>
      <c r="H10" s="474">
        <v>47</v>
      </c>
      <c r="I10" s="472">
        <v>48.5</v>
      </c>
      <c r="J10" s="474"/>
      <c r="K10" s="472">
        <v>48.5</v>
      </c>
      <c r="L10" s="475">
        <v>48</v>
      </c>
      <c r="M10" s="401">
        <v>48</v>
      </c>
      <c r="N10" s="550">
        <v>50</v>
      </c>
      <c r="O10" s="554">
        <f t="shared" si="0"/>
        <v>-2</v>
      </c>
      <c r="P10" s="338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</row>
    <row r="11" spans="1:48" s="96" customFormat="1" ht="30" x14ac:dyDescent="0.45">
      <c r="A11" s="132"/>
      <c r="B11" s="125" t="s">
        <v>116</v>
      </c>
      <c r="C11" s="242" t="s">
        <v>127</v>
      </c>
      <c r="D11" s="126"/>
      <c r="E11" s="127"/>
      <c r="F11" s="557" t="s">
        <v>390</v>
      </c>
      <c r="G11" s="160" t="s">
        <v>18</v>
      </c>
      <c r="H11" s="476">
        <v>53</v>
      </c>
      <c r="I11" s="472">
        <v>54</v>
      </c>
      <c r="J11" s="476"/>
      <c r="K11" s="472">
        <v>54</v>
      </c>
      <c r="L11" s="477">
        <v>53</v>
      </c>
      <c r="M11" s="466">
        <v>54</v>
      </c>
      <c r="N11" s="551">
        <v>53</v>
      </c>
      <c r="O11" s="554">
        <f t="shared" si="0"/>
        <v>1</v>
      </c>
      <c r="P11" s="339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</row>
    <row r="12" spans="1:48" s="96" customFormat="1" ht="30" x14ac:dyDescent="0.45">
      <c r="A12" s="132"/>
      <c r="B12" s="121" t="s">
        <v>34</v>
      </c>
      <c r="C12" s="204" t="s">
        <v>98</v>
      </c>
      <c r="D12" s="73"/>
      <c r="E12" s="110"/>
      <c r="F12" s="556" t="s">
        <v>391</v>
      </c>
      <c r="G12" s="154" t="s">
        <v>18</v>
      </c>
      <c r="H12" s="471">
        <v>60</v>
      </c>
      <c r="I12" s="472">
        <v>59.5</v>
      </c>
      <c r="J12" s="471"/>
      <c r="K12" s="472">
        <v>61</v>
      </c>
      <c r="L12" s="473">
        <v>60</v>
      </c>
      <c r="M12" s="401">
        <v>60</v>
      </c>
      <c r="N12" s="550">
        <v>58</v>
      </c>
      <c r="O12" s="554">
        <f t="shared" si="0"/>
        <v>2</v>
      </c>
      <c r="P12" s="338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</row>
    <row r="13" spans="1:48" s="96" customFormat="1" ht="30" x14ac:dyDescent="0.45">
      <c r="A13" s="132"/>
      <c r="B13" s="125" t="s">
        <v>94</v>
      </c>
      <c r="C13" s="206" t="s">
        <v>95</v>
      </c>
      <c r="D13" s="126"/>
      <c r="E13" s="127"/>
      <c r="F13" s="557" t="s">
        <v>392</v>
      </c>
      <c r="G13" s="160" t="s">
        <v>18</v>
      </c>
      <c r="H13" s="471">
        <v>84</v>
      </c>
      <c r="I13" s="472">
        <v>83</v>
      </c>
      <c r="J13" s="471">
        <v>77</v>
      </c>
      <c r="K13" s="472">
        <v>76</v>
      </c>
      <c r="L13" s="473">
        <v>77</v>
      </c>
      <c r="M13" s="401">
        <v>76</v>
      </c>
      <c r="N13" s="551">
        <v>76</v>
      </c>
      <c r="O13" s="554"/>
      <c r="P13" s="339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</row>
    <row r="14" spans="1:48" s="96" customFormat="1" ht="30" x14ac:dyDescent="0.45">
      <c r="A14" s="132"/>
      <c r="B14" s="121" t="s">
        <v>29</v>
      </c>
      <c r="C14" s="229" t="s">
        <v>35</v>
      </c>
      <c r="D14" s="73"/>
      <c r="E14" s="110"/>
      <c r="F14" s="556" t="s">
        <v>393</v>
      </c>
      <c r="G14" s="154" t="s">
        <v>19</v>
      </c>
      <c r="H14" s="471">
        <v>12</v>
      </c>
      <c r="I14" s="472">
        <v>13</v>
      </c>
      <c r="J14" s="471">
        <v>12</v>
      </c>
      <c r="K14" s="472">
        <v>12</v>
      </c>
      <c r="L14" s="473">
        <v>12</v>
      </c>
      <c r="M14" s="401">
        <v>11.5</v>
      </c>
      <c r="N14" s="550">
        <v>11</v>
      </c>
      <c r="O14" s="554">
        <f t="shared" si="0"/>
        <v>0.5</v>
      </c>
      <c r="P14" s="338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</row>
    <row r="15" spans="1:48" s="96" customFormat="1" ht="30" x14ac:dyDescent="0.45">
      <c r="A15" s="132"/>
      <c r="B15" s="121" t="s">
        <v>96</v>
      </c>
      <c r="C15" s="229" t="s">
        <v>97</v>
      </c>
      <c r="D15" s="73"/>
      <c r="E15" s="110"/>
      <c r="F15" s="556" t="s">
        <v>394</v>
      </c>
      <c r="G15" s="154" t="s">
        <v>19</v>
      </c>
      <c r="H15" s="474">
        <v>23.5</v>
      </c>
      <c r="I15" s="472">
        <v>24</v>
      </c>
      <c r="J15" s="474"/>
      <c r="K15" s="472">
        <v>24</v>
      </c>
      <c r="L15" s="475">
        <v>23.5</v>
      </c>
      <c r="M15" s="401">
        <v>23.5</v>
      </c>
      <c r="N15" s="551">
        <v>23.5</v>
      </c>
      <c r="O15" s="554"/>
      <c r="P15" s="338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</row>
    <row r="16" spans="1:48" s="96" customFormat="1" ht="30" x14ac:dyDescent="0.45">
      <c r="A16" s="132"/>
      <c r="B16" s="121" t="s">
        <v>36</v>
      </c>
      <c r="C16" s="204" t="s">
        <v>99</v>
      </c>
      <c r="D16" s="73"/>
      <c r="E16" s="110"/>
      <c r="F16" s="556" t="s">
        <v>395</v>
      </c>
      <c r="G16" s="154" t="s">
        <v>19</v>
      </c>
      <c r="H16" s="471">
        <v>23</v>
      </c>
      <c r="I16" s="472">
        <v>23</v>
      </c>
      <c r="J16" s="471"/>
      <c r="K16" s="472">
        <v>23</v>
      </c>
      <c r="L16" s="473">
        <v>23</v>
      </c>
      <c r="M16" s="401">
        <v>23</v>
      </c>
      <c r="N16" s="550">
        <v>21.5</v>
      </c>
      <c r="O16" s="554">
        <f t="shared" si="0"/>
        <v>1.5</v>
      </c>
      <c r="P16" s="338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</row>
    <row r="17" spans="1:48" s="96" customFormat="1" ht="30" x14ac:dyDescent="0.45">
      <c r="A17" s="132"/>
      <c r="B17" s="121" t="s">
        <v>37</v>
      </c>
      <c r="C17" s="204" t="s">
        <v>117</v>
      </c>
      <c r="D17" s="73"/>
      <c r="E17" s="110"/>
      <c r="F17" s="556" t="s">
        <v>396</v>
      </c>
      <c r="G17" s="154" t="s">
        <v>19</v>
      </c>
      <c r="H17" s="471">
        <v>18</v>
      </c>
      <c r="I17" s="472">
        <v>18.5</v>
      </c>
      <c r="J17" s="471">
        <v>17</v>
      </c>
      <c r="K17" s="472">
        <v>17</v>
      </c>
      <c r="L17" s="473">
        <v>17</v>
      </c>
      <c r="M17" s="401">
        <v>17</v>
      </c>
      <c r="N17" s="551">
        <v>17</v>
      </c>
      <c r="O17" s="554"/>
      <c r="P17" s="338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</row>
    <row r="18" spans="1:48" s="96" customFormat="1" ht="30" x14ac:dyDescent="0.45">
      <c r="A18" s="132"/>
      <c r="B18" s="121" t="s">
        <v>38</v>
      </c>
      <c r="C18" s="204" t="s">
        <v>100</v>
      </c>
      <c r="D18" s="73"/>
      <c r="E18" s="110"/>
      <c r="F18" s="556" t="s">
        <v>397</v>
      </c>
      <c r="G18" s="154" t="s">
        <v>19</v>
      </c>
      <c r="H18" s="476">
        <v>14</v>
      </c>
      <c r="I18" s="472">
        <v>14.5</v>
      </c>
      <c r="J18" s="476"/>
      <c r="K18" s="472">
        <v>14</v>
      </c>
      <c r="L18" s="473">
        <v>14</v>
      </c>
      <c r="M18" s="401">
        <v>14</v>
      </c>
      <c r="N18" s="551">
        <v>14</v>
      </c>
      <c r="O18" s="554"/>
      <c r="P18" s="338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</row>
    <row r="19" spans="1:48" s="96" customFormat="1" ht="30" x14ac:dyDescent="0.45">
      <c r="A19" s="132"/>
      <c r="B19" s="191" t="s">
        <v>101</v>
      </c>
      <c r="C19" s="122" t="s">
        <v>102</v>
      </c>
      <c r="D19" s="123"/>
      <c r="E19" s="124"/>
      <c r="F19" s="558" t="s">
        <v>398</v>
      </c>
      <c r="G19" s="210" t="s">
        <v>19</v>
      </c>
      <c r="H19" s="478">
        <v>5</v>
      </c>
      <c r="I19" s="479">
        <v>5</v>
      </c>
      <c r="J19" s="478">
        <v>6</v>
      </c>
      <c r="K19" s="479">
        <v>6</v>
      </c>
      <c r="L19" s="480">
        <v>6</v>
      </c>
      <c r="M19" s="401">
        <v>6</v>
      </c>
      <c r="N19" s="551">
        <v>6</v>
      </c>
      <c r="O19" s="554"/>
      <c r="P19" s="340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</row>
    <row r="20" spans="1:48" s="96" customFormat="1" ht="30" x14ac:dyDescent="0.45">
      <c r="A20" s="132"/>
      <c r="B20" s="191" t="s">
        <v>40</v>
      </c>
      <c r="C20" s="122" t="s">
        <v>41</v>
      </c>
      <c r="D20" s="123"/>
      <c r="E20" s="124"/>
      <c r="F20" s="558" t="s">
        <v>399</v>
      </c>
      <c r="G20" s="210" t="s">
        <v>18</v>
      </c>
      <c r="H20" s="478">
        <v>64</v>
      </c>
      <c r="I20" s="479">
        <v>65</v>
      </c>
      <c r="J20" s="478"/>
      <c r="K20" s="479">
        <v>63.5</v>
      </c>
      <c r="L20" s="480">
        <v>64</v>
      </c>
      <c r="M20" s="401">
        <v>64</v>
      </c>
      <c r="N20" s="550">
        <v>64.5</v>
      </c>
      <c r="O20" s="554">
        <f t="shared" si="0"/>
        <v>-0.5</v>
      </c>
      <c r="P20" s="340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</row>
    <row r="21" spans="1:48" s="96" customFormat="1" ht="30" x14ac:dyDescent="0.45">
      <c r="A21" s="132"/>
      <c r="B21" s="207" t="s">
        <v>24</v>
      </c>
      <c r="C21" s="88"/>
      <c r="D21" s="88"/>
      <c r="E21" s="88"/>
      <c r="F21" s="559"/>
      <c r="G21" s="201"/>
      <c r="H21" s="481"/>
      <c r="I21" s="482"/>
      <c r="J21" s="481"/>
      <c r="K21" s="482"/>
      <c r="L21" s="481"/>
      <c r="M21" s="467"/>
      <c r="N21" s="552"/>
      <c r="O21" s="552"/>
      <c r="P21" s="111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</row>
    <row r="22" spans="1:48" s="96" customFormat="1" ht="30" x14ac:dyDescent="0.45">
      <c r="A22" s="132"/>
      <c r="B22" s="109" t="s">
        <v>42</v>
      </c>
      <c r="C22" s="112" t="s">
        <v>316</v>
      </c>
      <c r="D22" s="148"/>
      <c r="E22" s="113"/>
      <c r="F22" s="555" t="s">
        <v>400</v>
      </c>
      <c r="G22" s="211" t="s">
        <v>19</v>
      </c>
      <c r="H22" s="468">
        <v>40</v>
      </c>
      <c r="I22" s="469">
        <v>40.5</v>
      </c>
      <c r="J22" s="468">
        <v>39</v>
      </c>
      <c r="K22" s="469">
        <v>39</v>
      </c>
      <c r="L22" s="470">
        <v>39</v>
      </c>
      <c r="M22" s="401">
        <v>40</v>
      </c>
      <c r="N22" s="550">
        <v>39</v>
      </c>
      <c r="O22" s="554">
        <f t="shared" si="0"/>
        <v>1</v>
      </c>
      <c r="P22" s="33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</row>
    <row r="23" spans="1:48" s="96" customFormat="1" ht="30" x14ac:dyDescent="0.45">
      <c r="A23" s="132"/>
      <c r="B23" s="192" t="s">
        <v>8</v>
      </c>
      <c r="C23" s="107" t="s">
        <v>20</v>
      </c>
      <c r="D23" s="123"/>
      <c r="E23" s="124"/>
      <c r="F23" s="558" t="s">
        <v>401</v>
      </c>
      <c r="G23" s="154" t="s">
        <v>18</v>
      </c>
      <c r="H23" s="478">
        <v>86</v>
      </c>
      <c r="I23" s="479">
        <v>86</v>
      </c>
      <c r="J23" s="478">
        <v>77</v>
      </c>
      <c r="K23" s="479">
        <v>77</v>
      </c>
      <c r="L23" s="480">
        <v>77</v>
      </c>
      <c r="M23" s="401">
        <v>76.5</v>
      </c>
      <c r="N23" s="551">
        <v>77</v>
      </c>
      <c r="O23" s="554">
        <f t="shared" si="0"/>
        <v>-0.5</v>
      </c>
      <c r="P23" s="340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</row>
    <row r="24" spans="1:48" s="96" customFormat="1" ht="30" x14ac:dyDescent="0.45">
      <c r="A24" s="132"/>
      <c r="B24" s="192" t="s">
        <v>103</v>
      </c>
      <c r="C24" s="107" t="s">
        <v>104</v>
      </c>
      <c r="D24" s="123"/>
      <c r="E24" s="124"/>
      <c r="F24" s="558" t="s">
        <v>402</v>
      </c>
      <c r="G24" s="154" t="s">
        <v>19</v>
      </c>
      <c r="H24" s="478">
        <v>17</v>
      </c>
      <c r="I24" s="479">
        <v>17.5</v>
      </c>
      <c r="J24" s="478"/>
      <c r="K24" s="479">
        <v>16.5</v>
      </c>
      <c r="L24" s="480">
        <v>17</v>
      </c>
      <c r="M24" s="401">
        <v>17</v>
      </c>
      <c r="N24" s="551">
        <v>17</v>
      </c>
      <c r="O24" s="554"/>
      <c r="P24" s="340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</row>
    <row r="25" spans="1:48" s="96" customFormat="1" ht="30" x14ac:dyDescent="0.45">
      <c r="A25" s="132"/>
      <c r="B25" s="207" t="s">
        <v>25</v>
      </c>
      <c r="C25" s="88"/>
      <c r="D25" s="88"/>
      <c r="E25" s="88"/>
      <c r="F25" s="559"/>
      <c r="G25" s="201"/>
      <c r="H25" s="481"/>
      <c r="I25" s="482"/>
      <c r="J25" s="481"/>
      <c r="K25" s="482"/>
      <c r="L25" s="481"/>
      <c r="M25" s="467"/>
      <c r="N25" s="552"/>
      <c r="O25" s="552"/>
      <c r="P25" s="111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</row>
    <row r="26" spans="1:48" s="96" customFormat="1" ht="30" x14ac:dyDescent="0.45">
      <c r="A26" s="132"/>
      <c r="B26" s="264" t="s">
        <v>162</v>
      </c>
      <c r="C26" s="265" t="s">
        <v>163</v>
      </c>
      <c r="D26" s="266"/>
      <c r="E26" s="267"/>
      <c r="F26" s="560" t="s">
        <v>403</v>
      </c>
      <c r="G26" s="261" t="s">
        <v>18</v>
      </c>
      <c r="H26" s="483">
        <v>20</v>
      </c>
      <c r="I26" s="484">
        <v>22</v>
      </c>
      <c r="J26" s="483"/>
      <c r="K26" s="484">
        <v>22</v>
      </c>
      <c r="L26" s="485">
        <v>22</v>
      </c>
      <c r="M26" s="465">
        <v>22</v>
      </c>
      <c r="N26" s="550">
        <v>21</v>
      </c>
      <c r="O26" s="554">
        <f t="shared" si="0"/>
        <v>1</v>
      </c>
      <c r="P26" s="262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</row>
    <row r="27" spans="1:48" s="96" customFormat="1" ht="30" x14ac:dyDescent="0.45">
      <c r="A27" s="132"/>
      <c r="B27" s="264" t="s">
        <v>164</v>
      </c>
      <c r="C27" s="265" t="s">
        <v>165</v>
      </c>
      <c r="D27" s="266"/>
      <c r="E27" s="267"/>
      <c r="F27" s="560" t="s">
        <v>404</v>
      </c>
      <c r="G27" s="261" t="s">
        <v>18</v>
      </c>
      <c r="H27" s="483">
        <v>9</v>
      </c>
      <c r="I27" s="484">
        <v>8.5</v>
      </c>
      <c r="J27" s="483"/>
      <c r="K27" s="484">
        <v>8.5</v>
      </c>
      <c r="L27" s="485">
        <v>9</v>
      </c>
      <c r="M27" s="465">
        <v>8.5</v>
      </c>
      <c r="N27" s="550">
        <v>9.5</v>
      </c>
      <c r="O27" s="554">
        <f t="shared" si="0"/>
        <v>-1</v>
      </c>
      <c r="P27" s="262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</row>
    <row r="28" spans="1:48" s="96" customFormat="1" ht="30" x14ac:dyDescent="0.45">
      <c r="A28" s="132"/>
      <c r="B28" s="109" t="s">
        <v>43</v>
      </c>
      <c r="C28" s="112" t="s">
        <v>44</v>
      </c>
      <c r="D28" s="148"/>
      <c r="E28" s="113"/>
      <c r="F28" s="555" t="s">
        <v>405</v>
      </c>
      <c r="G28" s="154" t="s">
        <v>18</v>
      </c>
      <c r="H28" s="486">
        <v>53</v>
      </c>
      <c r="I28" s="469">
        <v>54.5</v>
      </c>
      <c r="J28" s="486"/>
      <c r="K28" s="469">
        <v>53.5</v>
      </c>
      <c r="L28" s="487">
        <v>53</v>
      </c>
      <c r="M28" s="401">
        <v>53</v>
      </c>
      <c r="N28" s="551">
        <v>53</v>
      </c>
      <c r="O28" s="554"/>
      <c r="P28" s="33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</row>
    <row r="29" spans="1:48" s="96" customFormat="1" ht="30" x14ac:dyDescent="0.45">
      <c r="A29" s="132"/>
      <c r="B29" s="109" t="s">
        <v>45</v>
      </c>
      <c r="C29" s="205" t="s">
        <v>46</v>
      </c>
      <c r="D29" s="73"/>
      <c r="E29" s="110"/>
      <c r="F29" s="556" t="s">
        <v>406</v>
      </c>
      <c r="G29" s="154" t="s">
        <v>18</v>
      </c>
      <c r="H29" s="488">
        <v>52</v>
      </c>
      <c r="I29" s="479">
        <v>53.5</v>
      </c>
      <c r="J29" s="488"/>
      <c r="K29" s="479">
        <v>52.5</v>
      </c>
      <c r="L29" s="489">
        <v>52</v>
      </c>
      <c r="M29" s="401">
        <v>52</v>
      </c>
      <c r="N29" s="551">
        <v>52</v>
      </c>
      <c r="O29" s="554"/>
      <c r="P29" s="340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</row>
    <row r="30" spans="1:48" ht="30" x14ac:dyDescent="0.45">
      <c r="A30" s="104"/>
      <c r="B30" s="109" t="s">
        <v>47</v>
      </c>
      <c r="C30" s="205" t="s">
        <v>26</v>
      </c>
      <c r="D30" s="73"/>
      <c r="E30" s="110"/>
      <c r="F30" s="556" t="s">
        <v>407</v>
      </c>
      <c r="G30" s="154" t="s">
        <v>19</v>
      </c>
      <c r="H30" s="488">
        <v>8.5</v>
      </c>
      <c r="I30" s="479">
        <v>8.5</v>
      </c>
      <c r="J30" s="488"/>
      <c r="K30" s="479">
        <v>8.5</v>
      </c>
      <c r="L30" s="489">
        <v>8.5</v>
      </c>
      <c r="M30" s="401">
        <v>8.5</v>
      </c>
      <c r="N30" s="551">
        <v>8.5</v>
      </c>
      <c r="O30" s="554"/>
      <c r="P30" s="340"/>
      <c r="Q30" s="22"/>
      <c r="R30" s="22"/>
    </row>
    <row r="31" spans="1:48" s="96" customFormat="1" ht="30" x14ac:dyDescent="0.45">
      <c r="A31" s="132"/>
      <c r="B31" s="192" t="s">
        <v>48</v>
      </c>
      <c r="C31" s="107" t="s">
        <v>30</v>
      </c>
      <c r="D31" s="123"/>
      <c r="E31" s="124"/>
      <c r="F31" s="558" t="s">
        <v>408</v>
      </c>
      <c r="G31" s="154" t="s">
        <v>19</v>
      </c>
      <c r="H31" s="488">
        <v>8.5</v>
      </c>
      <c r="I31" s="479">
        <v>8.5</v>
      </c>
      <c r="J31" s="488"/>
      <c r="K31" s="479">
        <v>8.6999999999999993</v>
      </c>
      <c r="L31" s="489">
        <v>8.5</v>
      </c>
      <c r="M31" s="401">
        <v>8.5</v>
      </c>
      <c r="N31" s="551">
        <v>8.5</v>
      </c>
      <c r="O31" s="554"/>
      <c r="P31" s="340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</row>
    <row r="32" spans="1:48" ht="30" x14ac:dyDescent="0.45">
      <c r="A32" s="104"/>
      <c r="B32" s="190" t="s">
        <v>27</v>
      </c>
      <c r="C32" s="88"/>
      <c r="D32" s="88"/>
      <c r="E32" s="88"/>
      <c r="F32" s="559"/>
      <c r="G32" s="201"/>
      <c r="H32" s="481"/>
      <c r="I32" s="482"/>
      <c r="J32" s="481"/>
      <c r="K32" s="482"/>
      <c r="L32" s="481"/>
      <c r="M32" s="467"/>
      <c r="N32" s="552"/>
      <c r="O32" s="552"/>
      <c r="P32" s="111"/>
      <c r="Q32" s="22"/>
      <c r="R32" s="22"/>
    </row>
    <row r="33" spans="1:48" ht="30" x14ac:dyDescent="0.45">
      <c r="A33" s="104"/>
      <c r="B33" s="264" t="s">
        <v>210</v>
      </c>
      <c r="C33" s="265" t="s">
        <v>211</v>
      </c>
      <c r="D33" s="266"/>
      <c r="E33" s="267"/>
      <c r="F33" s="560" t="s">
        <v>409</v>
      </c>
      <c r="G33" s="261" t="s">
        <v>18</v>
      </c>
      <c r="H33" s="476"/>
      <c r="I33" s="472">
        <v>52</v>
      </c>
      <c r="J33" s="476"/>
      <c r="K33" s="490">
        <v>49</v>
      </c>
      <c r="L33" s="477">
        <v>49</v>
      </c>
      <c r="M33" s="466">
        <v>48</v>
      </c>
      <c r="N33" s="551">
        <v>48</v>
      </c>
      <c r="O33" s="554"/>
      <c r="P33" s="338"/>
      <c r="Q33" s="22"/>
      <c r="R33" s="22"/>
    </row>
    <row r="34" spans="1:48" s="96" customFormat="1" ht="30" x14ac:dyDescent="0.45">
      <c r="A34" s="132"/>
      <c r="B34" s="109" t="s">
        <v>49</v>
      </c>
      <c r="C34" s="245" t="s">
        <v>145</v>
      </c>
      <c r="D34" s="73"/>
      <c r="E34" s="110"/>
      <c r="F34" s="556" t="s">
        <v>410</v>
      </c>
      <c r="G34" s="154" t="s">
        <v>19</v>
      </c>
      <c r="H34" s="476">
        <v>25.5</v>
      </c>
      <c r="I34" s="472">
        <v>26</v>
      </c>
      <c r="J34" s="476"/>
      <c r="K34" s="490">
        <v>25.5</v>
      </c>
      <c r="L34" s="477">
        <v>25</v>
      </c>
      <c r="M34" s="466">
        <v>24.5</v>
      </c>
      <c r="N34" s="551">
        <v>25</v>
      </c>
      <c r="O34" s="554">
        <f t="shared" si="0"/>
        <v>-0.5</v>
      </c>
      <c r="P34" s="338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</row>
    <row r="35" spans="1:48" s="96" customFormat="1" ht="30" x14ac:dyDescent="0.45">
      <c r="A35" s="132"/>
      <c r="B35" s="192" t="s">
        <v>50</v>
      </c>
      <c r="C35" s="245" t="s">
        <v>146</v>
      </c>
      <c r="D35" s="73"/>
      <c r="E35" s="110"/>
      <c r="F35" s="556" t="s">
        <v>411</v>
      </c>
      <c r="G35" s="210" t="s">
        <v>19</v>
      </c>
      <c r="H35" s="488">
        <v>33.5</v>
      </c>
      <c r="I35" s="479">
        <v>34</v>
      </c>
      <c r="J35" s="488"/>
      <c r="K35" s="491">
        <v>34</v>
      </c>
      <c r="L35" s="489">
        <v>34</v>
      </c>
      <c r="M35" s="466">
        <v>33.5</v>
      </c>
      <c r="N35" s="551">
        <v>34</v>
      </c>
      <c r="O35" s="554">
        <f t="shared" si="0"/>
        <v>-0.5</v>
      </c>
      <c r="P35" s="340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</row>
    <row r="36" spans="1:48" s="96" customFormat="1" ht="30" x14ac:dyDescent="0.45">
      <c r="A36" s="132"/>
      <c r="B36" s="258" t="s">
        <v>124</v>
      </c>
      <c r="C36" s="107" t="s">
        <v>147</v>
      </c>
      <c r="D36" s="123"/>
      <c r="E36" s="124"/>
      <c r="F36" s="558" t="s">
        <v>412</v>
      </c>
      <c r="G36" s="210" t="s">
        <v>19</v>
      </c>
      <c r="H36" s="488">
        <v>35.5</v>
      </c>
      <c r="I36" s="479">
        <v>35.5</v>
      </c>
      <c r="J36" s="488"/>
      <c r="K36" s="491">
        <v>35</v>
      </c>
      <c r="L36" s="489">
        <v>35</v>
      </c>
      <c r="M36" s="466">
        <v>34.5</v>
      </c>
      <c r="N36" s="551">
        <v>35</v>
      </c>
      <c r="O36" s="554">
        <f t="shared" si="0"/>
        <v>-0.5</v>
      </c>
      <c r="P36" s="340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</row>
    <row r="37" spans="1:48" ht="30" x14ac:dyDescent="0.45">
      <c r="A37" s="104"/>
      <c r="B37" s="260" t="s">
        <v>119</v>
      </c>
      <c r="C37" s="88"/>
      <c r="D37" s="88"/>
      <c r="E37" s="88"/>
      <c r="F37" s="559"/>
      <c r="G37" s="201"/>
      <c r="H37" s="481"/>
      <c r="I37" s="482"/>
      <c r="J37" s="481"/>
      <c r="K37" s="482"/>
      <c r="L37" s="481"/>
      <c r="M37" s="467"/>
      <c r="N37" s="552"/>
      <c r="O37" s="552"/>
      <c r="P37" s="111"/>
      <c r="Q37" s="22"/>
      <c r="R37" s="22"/>
    </row>
    <row r="38" spans="1:48" s="96" customFormat="1" ht="30" x14ac:dyDescent="0.45">
      <c r="A38" s="132"/>
      <c r="B38" s="259" t="s">
        <v>120</v>
      </c>
      <c r="C38" s="112" t="s">
        <v>121</v>
      </c>
      <c r="D38" s="148"/>
      <c r="E38" s="113"/>
      <c r="F38" s="555" t="s">
        <v>413</v>
      </c>
      <c r="G38" s="211" t="s">
        <v>19</v>
      </c>
      <c r="H38" s="486">
        <v>84</v>
      </c>
      <c r="I38" s="469">
        <v>83</v>
      </c>
      <c r="J38" s="486">
        <v>77</v>
      </c>
      <c r="K38" s="492">
        <v>76</v>
      </c>
      <c r="L38" s="487">
        <v>77</v>
      </c>
      <c r="M38" s="466">
        <v>77</v>
      </c>
      <c r="N38" s="551">
        <v>77</v>
      </c>
      <c r="O38" s="554"/>
      <c r="P38" s="33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</row>
    <row r="39" spans="1:48" s="96" customFormat="1" ht="30" x14ac:dyDescent="0.45">
      <c r="A39" s="132"/>
      <c r="B39" s="109" t="s">
        <v>122</v>
      </c>
      <c r="C39" s="241" t="s">
        <v>123</v>
      </c>
      <c r="D39" s="73"/>
      <c r="E39" s="110"/>
      <c r="F39" s="556" t="s">
        <v>414</v>
      </c>
      <c r="G39" s="154" t="s">
        <v>19</v>
      </c>
      <c r="H39" s="476">
        <v>17</v>
      </c>
      <c r="I39" s="472">
        <v>17</v>
      </c>
      <c r="J39" s="476"/>
      <c r="K39" s="490">
        <v>17</v>
      </c>
      <c r="L39" s="477">
        <v>17</v>
      </c>
      <c r="M39" s="466">
        <v>16.5</v>
      </c>
      <c r="N39" s="551">
        <v>17</v>
      </c>
      <c r="O39" s="554">
        <f t="shared" si="0"/>
        <v>-0.5</v>
      </c>
      <c r="P39" s="338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</row>
    <row r="40" spans="1:48" s="96" customFormat="1" ht="30" x14ac:dyDescent="0.45">
      <c r="A40" s="132"/>
      <c r="B40" s="109"/>
      <c r="C40" s="243" t="s">
        <v>125</v>
      </c>
      <c r="D40" s="73"/>
      <c r="E40" s="110"/>
      <c r="F40" s="556" t="s">
        <v>415</v>
      </c>
      <c r="G40" s="154" t="s">
        <v>19</v>
      </c>
      <c r="H40" s="476">
        <v>16</v>
      </c>
      <c r="I40" s="472">
        <v>16</v>
      </c>
      <c r="J40" s="476"/>
      <c r="K40" s="490">
        <v>16</v>
      </c>
      <c r="L40" s="477">
        <v>16</v>
      </c>
      <c r="M40" s="466">
        <v>16</v>
      </c>
      <c r="N40" s="551">
        <v>16</v>
      </c>
      <c r="O40" s="554"/>
      <c r="P40" s="338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</row>
    <row r="41" spans="1:48" s="146" customFormat="1" ht="16.5" customHeight="1" x14ac:dyDescent="0.15">
      <c r="A41" s="149"/>
      <c r="C41" s="244"/>
      <c r="D41" s="244"/>
      <c r="E41" s="244"/>
      <c r="F41" s="244"/>
      <c r="G41" s="244"/>
      <c r="H41" s="244"/>
      <c r="I41" s="244"/>
      <c r="J41" s="307"/>
      <c r="K41" s="317"/>
      <c r="L41" s="288"/>
      <c r="M41" s="317"/>
      <c r="N41" s="515"/>
      <c r="O41" s="244"/>
      <c r="P41" s="244"/>
      <c r="Q41" s="147"/>
      <c r="R41" s="98"/>
    </row>
    <row r="42" spans="1:48" s="146" customFormat="1" ht="20.25" thickBot="1" x14ac:dyDescent="0.2">
      <c r="A42" s="149"/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24"/>
      <c r="M42" s="307"/>
      <c r="N42" s="515"/>
      <c r="O42" s="307"/>
      <c r="P42" s="307"/>
      <c r="Q42" s="147"/>
      <c r="R42" s="98"/>
    </row>
    <row r="43" spans="1:48" s="96" customFormat="1" ht="54.75" customHeight="1" x14ac:dyDescent="0.25">
      <c r="A43" s="132"/>
      <c r="B43" s="647" t="s">
        <v>160</v>
      </c>
      <c r="C43" s="648"/>
      <c r="D43" s="648"/>
      <c r="E43" s="648"/>
      <c r="F43" s="649"/>
      <c r="G43" s="187" t="s">
        <v>16</v>
      </c>
      <c r="H43" s="495" t="s">
        <v>318</v>
      </c>
      <c r="I43" s="496" t="s">
        <v>229</v>
      </c>
      <c r="J43" s="497" t="s">
        <v>258</v>
      </c>
      <c r="K43" s="496" t="s">
        <v>283</v>
      </c>
      <c r="L43" s="497" t="s">
        <v>285</v>
      </c>
      <c r="M43" s="189" t="s">
        <v>314</v>
      </c>
      <c r="N43" s="493" t="s">
        <v>317</v>
      </c>
      <c r="O43" s="189"/>
      <c r="P43" s="189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</row>
    <row r="44" spans="1:48" s="96" customFormat="1" ht="21" customHeight="1" x14ac:dyDescent="0.25">
      <c r="A44" s="132"/>
      <c r="B44" s="190" t="s">
        <v>22</v>
      </c>
      <c r="C44" s="88"/>
      <c r="D44" s="88"/>
      <c r="E44" s="88"/>
      <c r="F44" s="88"/>
      <c r="G44" s="156"/>
      <c r="H44" s="482"/>
      <c r="I44" s="482"/>
      <c r="J44" s="482"/>
      <c r="K44" s="481"/>
      <c r="L44" s="482"/>
      <c r="M44" s="512" t="s">
        <v>9</v>
      </c>
      <c r="N44" s="494" t="s">
        <v>9</v>
      </c>
      <c r="O44" s="111"/>
      <c r="P44" s="111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</row>
    <row r="45" spans="1:48" s="96" customFormat="1" ht="21" customHeight="1" x14ac:dyDescent="0.25">
      <c r="A45" s="132"/>
      <c r="B45" s="109" t="s">
        <v>31</v>
      </c>
      <c r="C45" s="637" t="s">
        <v>315</v>
      </c>
      <c r="D45" s="638"/>
      <c r="E45" s="638"/>
      <c r="F45" s="639"/>
      <c r="G45" s="154" t="s">
        <v>19</v>
      </c>
      <c r="H45" s="471">
        <v>38</v>
      </c>
      <c r="I45" s="498">
        <v>38.5</v>
      </c>
      <c r="J45" s="499"/>
      <c r="K45" s="498">
        <v>40</v>
      </c>
      <c r="L45" s="476">
        <v>38</v>
      </c>
      <c r="M45" s="150">
        <v>37</v>
      </c>
      <c r="N45" s="528">
        <v>38</v>
      </c>
      <c r="O45" s="97"/>
      <c r="P45" s="150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</row>
    <row r="46" spans="1:48" s="96" customFormat="1" ht="21" customHeight="1" x14ac:dyDescent="0.25">
      <c r="A46" s="132"/>
      <c r="B46" s="121" t="s">
        <v>32</v>
      </c>
      <c r="C46" s="637" t="s">
        <v>17</v>
      </c>
      <c r="D46" s="638"/>
      <c r="E46" s="638"/>
      <c r="F46" s="639"/>
      <c r="G46" s="154" t="s">
        <v>18</v>
      </c>
      <c r="H46" s="471">
        <v>51</v>
      </c>
      <c r="I46" s="498">
        <v>50</v>
      </c>
      <c r="J46" s="499"/>
      <c r="K46" s="498">
        <v>52</v>
      </c>
      <c r="L46" s="476">
        <v>51</v>
      </c>
      <c r="M46" s="150">
        <v>47</v>
      </c>
      <c r="N46" s="526">
        <v>51</v>
      </c>
      <c r="O46" s="97"/>
      <c r="P46" s="150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</row>
    <row r="47" spans="1:48" s="96" customFormat="1" ht="21" customHeight="1" x14ac:dyDescent="0.25">
      <c r="A47" s="132"/>
      <c r="B47" s="121" t="s">
        <v>33</v>
      </c>
      <c r="C47" s="637" t="s">
        <v>126</v>
      </c>
      <c r="D47" s="638"/>
      <c r="E47" s="638"/>
      <c r="F47" s="639"/>
      <c r="G47" s="154" t="s">
        <v>18</v>
      </c>
      <c r="H47" s="476">
        <v>47</v>
      </c>
      <c r="I47" s="498">
        <v>47</v>
      </c>
      <c r="J47" s="499"/>
      <c r="K47" s="498">
        <v>50</v>
      </c>
      <c r="L47" s="476">
        <v>47</v>
      </c>
      <c r="M47" s="131">
        <v>45</v>
      </c>
      <c r="N47" s="526">
        <v>47</v>
      </c>
      <c r="O47" s="97"/>
      <c r="P47" s="150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</row>
    <row r="48" spans="1:48" s="96" customFormat="1" ht="21" customHeight="1" x14ac:dyDescent="0.25">
      <c r="A48" s="132"/>
      <c r="B48" s="121" t="s">
        <v>34</v>
      </c>
      <c r="C48" s="637" t="s">
        <v>23</v>
      </c>
      <c r="D48" s="638"/>
      <c r="E48" s="638"/>
      <c r="F48" s="639"/>
      <c r="G48" s="154" t="s">
        <v>18</v>
      </c>
      <c r="H48" s="476">
        <v>58</v>
      </c>
      <c r="I48" s="498">
        <v>56</v>
      </c>
      <c r="J48" s="499">
        <v>54</v>
      </c>
      <c r="K48" s="498">
        <v>54</v>
      </c>
      <c r="L48" s="476">
        <v>54</v>
      </c>
      <c r="M48" s="131">
        <v>51.5</v>
      </c>
      <c r="N48" s="526">
        <v>54</v>
      </c>
      <c r="O48" s="97"/>
      <c r="P48" s="150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</row>
    <row r="49" spans="1:48" s="96" customFormat="1" ht="21" customHeight="1" x14ac:dyDescent="0.25">
      <c r="A49" s="132"/>
      <c r="B49" s="125" t="s">
        <v>94</v>
      </c>
      <c r="C49" s="656" t="s">
        <v>95</v>
      </c>
      <c r="D49" s="657"/>
      <c r="E49" s="657"/>
      <c r="F49" s="658"/>
      <c r="G49" s="160" t="s">
        <v>18</v>
      </c>
      <c r="H49" s="476">
        <v>76</v>
      </c>
      <c r="I49" s="498">
        <v>71</v>
      </c>
      <c r="J49" s="499">
        <v>63</v>
      </c>
      <c r="K49" s="498">
        <v>61</v>
      </c>
      <c r="L49" s="476">
        <v>63</v>
      </c>
      <c r="M49" s="131">
        <v>60</v>
      </c>
      <c r="N49" s="526">
        <v>63</v>
      </c>
      <c r="O49" s="97"/>
      <c r="P49" s="150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</row>
    <row r="50" spans="1:48" s="96" customFormat="1" ht="21" customHeight="1" x14ac:dyDescent="0.25">
      <c r="A50" s="132"/>
      <c r="B50" s="121" t="s">
        <v>29</v>
      </c>
      <c r="C50" s="637" t="s">
        <v>35</v>
      </c>
      <c r="D50" s="638"/>
      <c r="E50" s="638"/>
      <c r="F50" s="639"/>
      <c r="G50" s="154" t="s">
        <v>19</v>
      </c>
      <c r="H50" s="476">
        <v>11.5</v>
      </c>
      <c r="I50" s="498">
        <v>11.5</v>
      </c>
      <c r="J50" s="471"/>
      <c r="K50" s="472">
        <v>13</v>
      </c>
      <c r="L50" s="476">
        <v>11.5</v>
      </c>
      <c r="M50" s="131">
        <v>11</v>
      </c>
      <c r="N50" s="287">
        <v>11.5</v>
      </c>
      <c r="O50" s="97"/>
      <c r="P50" s="150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</row>
    <row r="51" spans="1:48" s="96" customFormat="1" ht="21" customHeight="1" x14ac:dyDescent="0.25">
      <c r="A51" s="132"/>
      <c r="B51" s="121" t="s">
        <v>96</v>
      </c>
      <c r="C51" s="637" t="s">
        <v>97</v>
      </c>
      <c r="D51" s="638"/>
      <c r="E51" s="638"/>
      <c r="F51" s="639"/>
      <c r="G51" s="154" t="s">
        <v>19</v>
      </c>
      <c r="H51" s="476">
        <v>22.5</v>
      </c>
      <c r="I51" s="498">
        <v>21.5</v>
      </c>
      <c r="J51" s="471"/>
      <c r="K51" s="472">
        <v>21.5</v>
      </c>
      <c r="L51" s="476">
        <v>21.5</v>
      </c>
      <c r="M51" s="131">
        <v>21.5</v>
      </c>
      <c r="N51" s="526">
        <v>22.5</v>
      </c>
      <c r="O51" s="97"/>
      <c r="P51" s="150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</row>
    <row r="52" spans="1:48" s="96" customFormat="1" ht="21" customHeight="1" x14ac:dyDescent="0.25">
      <c r="A52" s="132"/>
      <c r="B52" s="121" t="s">
        <v>36</v>
      </c>
      <c r="C52" s="240" t="s">
        <v>99</v>
      </c>
      <c r="D52" s="73"/>
      <c r="E52" s="110"/>
      <c r="F52" s="110"/>
      <c r="G52" s="154" t="s">
        <v>19</v>
      </c>
      <c r="H52" s="476">
        <v>22</v>
      </c>
      <c r="I52" s="498">
        <v>21.5</v>
      </c>
      <c r="J52" s="471"/>
      <c r="K52" s="472">
        <v>21</v>
      </c>
      <c r="L52" s="476">
        <v>20</v>
      </c>
      <c r="M52" s="131">
        <v>20</v>
      </c>
      <c r="N52" s="287">
        <v>20</v>
      </c>
      <c r="O52" s="97"/>
      <c r="P52" s="150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</row>
    <row r="53" spans="1:48" s="96" customFormat="1" ht="21" customHeight="1" x14ac:dyDescent="0.25">
      <c r="A53" s="132"/>
      <c r="B53" s="121" t="s">
        <v>37</v>
      </c>
      <c r="C53" s="240" t="s">
        <v>117</v>
      </c>
      <c r="D53" s="73"/>
      <c r="E53" s="110"/>
      <c r="F53" s="110"/>
      <c r="G53" s="154" t="s">
        <v>19</v>
      </c>
      <c r="H53" s="471">
        <v>17</v>
      </c>
      <c r="I53" s="498">
        <v>17</v>
      </c>
      <c r="J53" s="471"/>
      <c r="K53" s="472">
        <v>17.5</v>
      </c>
      <c r="L53" s="476">
        <v>16.5</v>
      </c>
      <c r="M53" s="150">
        <v>16.5</v>
      </c>
      <c r="N53" s="287">
        <v>16.5</v>
      </c>
      <c r="O53" s="97"/>
      <c r="P53" s="150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</row>
    <row r="54" spans="1:48" s="96" customFormat="1" ht="21" customHeight="1" x14ac:dyDescent="0.25">
      <c r="A54" s="132"/>
      <c r="B54" s="121" t="s">
        <v>38</v>
      </c>
      <c r="C54" s="240" t="s">
        <v>100</v>
      </c>
      <c r="D54" s="73"/>
      <c r="E54" s="110"/>
      <c r="F54" s="110"/>
      <c r="G54" s="154" t="s">
        <v>19</v>
      </c>
      <c r="H54" s="471">
        <v>10</v>
      </c>
      <c r="I54" s="498">
        <v>10</v>
      </c>
      <c r="J54" s="471"/>
      <c r="K54" s="472">
        <v>10</v>
      </c>
      <c r="L54" s="476">
        <v>10</v>
      </c>
      <c r="M54" s="150">
        <v>10</v>
      </c>
      <c r="N54" s="281">
        <v>10</v>
      </c>
      <c r="O54" s="97"/>
      <c r="P54" s="150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</row>
    <row r="55" spans="1:48" s="96" customFormat="1" ht="21" customHeight="1" x14ac:dyDescent="0.25">
      <c r="A55" s="132"/>
      <c r="B55" s="121" t="s">
        <v>39</v>
      </c>
      <c r="C55" s="240" t="s">
        <v>118</v>
      </c>
      <c r="D55" s="73"/>
      <c r="E55" s="110"/>
      <c r="F55" s="110"/>
      <c r="G55" s="154" t="s">
        <v>19</v>
      </c>
      <c r="H55" s="471">
        <v>13</v>
      </c>
      <c r="I55" s="498">
        <v>12</v>
      </c>
      <c r="J55" s="471"/>
      <c r="K55" s="472">
        <v>12.5</v>
      </c>
      <c r="L55" s="476">
        <v>13</v>
      </c>
      <c r="M55" s="150">
        <v>13</v>
      </c>
      <c r="N55" s="281">
        <v>13</v>
      </c>
      <c r="O55" s="97"/>
      <c r="P55" s="150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</row>
    <row r="56" spans="1:48" s="96" customFormat="1" ht="21" customHeight="1" x14ac:dyDescent="0.25">
      <c r="A56" s="132"/>
      <c r="B56" s="191" t="s">
        <v>40</v>
      </c>
      <c r="C56" s="122" t="s">
        <v>41</v>
      </c>
      <c r="D56" s="123"/>
      <c r="E56" s="124"/>
      <c r="F56" s="124"/>
      <c r="G56" s="210" t="s">
        <v>18</v>
      </c>
      <c r="H56" s="488">
        <v>62</v>
      </c>
      <c r="I56" s="500">
        <v>59</v>
      </c>
      <c r="J56" s="478">
        <v>62</v>
      </c>
      <c r="K56" s="479">
        <v>62</v>
      </c>
      <c r="L56" s="488">
        <v>62</v>
      </c>
      <c r="M56" s="106">
        <v>60</v>
      </c>
      <c r="N56" s="527">
        <v>63</v>
      </c>
      <c r="O56" s="142"/>
      <c r="P56" s="106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</row>
    <row r="57" spans="1:48" s="96" customFormat="1" ht="21" customHeight="1" x14ac:dyDescent="0.25">
      <c r="A57" s="132"/>
      <c r="B57" s="641" t="s">
        <v>24</v>
      </c>
      <c r="C57" s="642"/>
      <c r="D57" s="642"/>
      <c r="E57" s="642"/>
      <c r="F57" s="643"/>
      <c r="G57" s="202"/>
      <c r="H57" s="481"/>
      <c r="I57" s="482"/>
      <c r="J57" s="481"/>
      <c r="K57" s="482"/>
      <c r="L57" s="481"/>
      <c r="M57" s="248"/>
      <c r="N57" s="322"/>
      <c r="O57" s="279"/>
      <c r="P57" s="283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</row>
    <row r="58" spans="1:48" s="96" customFormat="1" ht="21" customHeight="1" x14ac:dyDescent="0.25">
      <c r="A58" s="132"/>
      <c r="B58" s="109" t="s">
        <v>42</v>
      </c>
      <c r="C58" s="637" t="s">
        <v>316</v>
      </c>
      <c r="D58" s="638"/>
      <c r="E58" s="638"/>
      <c r="F58" s="639"/>
      <c r="G58" s="154" t="s">
        <v>19</v>
      </c>
      <c r="H58" s="476">
        <v>40</v>
      </c>
      <c r="I58" s="501">
        <v>38.5</v>
      </c>
      <c r="J58" s="476"/>
      <c r="K58" s="490">
        <v>41</v>
      </c>
      <c r="L58" s="476">
        <v>39</v>
      </c>
      <c r="M58" s="511">
        <v>39</v>
      </c>
      <c r="N58" s="287">
        <v>39</v>
      </c>
      <c r="O58" s="280"/>
      <c r="P58" s="284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</row>
    <row r="59" spans="1:48" s="96" customFormat="1" ht="21" customHeight="1" x14ac:dyDescent="0.25">
      <c r="A59" s="132"/>
      <c r="B59" s="192" t="s">
        <v>8</v>
      </c>
      <c r="C59" s="637" t="s">
        <v>20</v>
      </c>
      <c r="D59" s="638"/>
      <c r="E59" s="638"/>
      <c r="F59" s="639"/>
      <c r="G59" s="154" t="s">
        <v>18</v>
      </c>
      <c r="H59" s="488">
        <v>77</v>
      </c>
      <c r="I59" s="500">
        <v>70</v>
      </c>
      <c r="J59" s="478">
        <v>63</v>
      </c>
      <c r="K59" s="479">
        <v>61</v>
      </c>
      <c r="L59" s="488">
        <v>63</v>
      </c>
      <c r="M59" s="106">
        <v>60</v>
      </c>
      <c r="N59" s="527">
        <v>63</v>
      </c>
      <c r="O59" s="142"/>
      <c r="P59" s="106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</row>
    <row r="60" spans="1:48" s="96" customFormat="1" ht="21" customHeight="1" x14ac:dyDescent="0.25">
      <c r="A60" s="132"/>
      <c r="B60" s="641" t="s">
        <v>25</v>
      </c>
      <c r="C60" s="642"/>
      <c r="D60" s="642"/>
      <c r="E60" s="642"/>
      <c r="F60" s="643"/>
      <c r="G60" s="203"/>
      <c r="H60" s="481"/>
      <c r="I60" s="482"/>
      <c r="J60" s="481"/>
      <c r="K60" s="482"/>
      <c r="L60" s="481"/>
      <c r="M60" s="248"/>
      <c r="N60" s="322"/>
      <c r="O60" s="279"/>
      <c r="P60" s="283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</row>
    <row r="61" spans="1:48" s="96" customFormat="1" ht="21" customHeight="1" x14ac:dyDescent="0.25">
      <c r="A61" s="132"/>
      <c r="B61" s="264" t="s">
        <v>162</v>
      </c>
      <c r="C61" s="265" t="s">
        <v>163</v>
      </c>
      <c r="D61" s="266"/>
      <c r="E61" s="267"/>
      <c r="F61" s="267"/>
      <c r="G61" s="261" t="s">
        <v>18</v>
      </c>
      <c r="H61" s="483">
        <v>18</v>
      </c>
      <c r="I61" s="484">
        <v>18</v>
      </c>
      <c r="J61" s="502"/>
      <c r="K61" s="484">
        <v>18</v>
      </c>
      <c r="L61" s="503">
        <v>18</v>
      </c>
      <c r="M61" s="263">
        <v>18</v>
      </c>
      <c r="N61" s="332">
        <v>18</v>
      </c>
      <c r="O61" s="263"/>
      <c r="P61" s="263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</row>
    <row r="62" spans="1:48" s="96" customFormat="1" ht="21" customHeight="1" x14ac:dyDescent="0.25">
      <c r="A62" s="132"/>
      <c r="B62" s="264" t="s">
        <v>164</v>
      </c>
      <c r="C62" s="265" t="s">
        <v>165</v>
      </c>
      <c r="D62" s="266"/>
      <c r="E62" s="267"/>
      <c r="F62" s="267"/>
      <c r="G62" s="261" t="s">
        <v>18</v>
      </c>
      <c r="H62" s="504">
        <v>8</v>
      </c>
      <c r="I62" s="484">
        <v>7</v>
      </c>
      <c r="J62" s="502"/>
      <c r="K62" s="484">
        <v>8</v>
      </c>
      <c r="L62" s="505">
        <v>8</v>
      </c>
      <c r="M62" s="263">
        <v>7.5</v>
      </c>
      <c r="N62" s="529">
        <v>8.5</v>
      </c>
      <c r="O62" s="263"/>
      <c r="P62" s="263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</row>
    <row r="63" spans="1:48" s="96" customFormat="1" ht="21" customHeight="1" x14ac:dyDescent="0.25">
      <c r="A63" s="132"/>
      <c r="B63" s="109" t="s">
        <v>43</v>
      </c>
      <c r="C63" s="637" t="s">
        <v>44</v>
      </c>
      <c r="D63" s="638"/>
      <c r="E63" s="638"/>
      <c r="F63" s="639"/>
      <c r="G63" s="154" t="s">
        <v>18</v>
      </c>
      <c r="H63" s="506">
        <v>46</v>
      </c>
      <c r="I63" s="507">
        <v>44.5</v>
      </c>
      <c r="J63" s="468">
        <v>46</v>
      </c>
      <c r="K63" s="469">
        <v>45</v>
      </c>
      <c r="L63" s="506">
        <v>46</v>
      </c>
      <c r="M63" s="145">
        <v>46</v>
      </c>
      <c r="N63" s="330">
        <v>47</v>
      </c>
      <c r="O63" s="143"/>
      <c r="P63" s="145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</row>
    <row r="64" spans="1:48" s="96" customFormat="1" ht="21" customHeight="1" x14ac:dyDescent="0.25">
      <c r="A64" s="132"/>
      <c r="B64" s="109" t="s">
        <v>45</v>
      </c>
      <c r="C64" s="637" t="s">
        <v>46</v>
      </c>
      <c r="D64" s="638"/>
      <c r="E64" s="638"/>
      <c r="F64" s="639"/>
      <c r="G64" s="154" t="s">
        <v>18</v>
      </c>
      <c r="H64" s="474">
        <v>45</v>
      </c>
      <c r="I64" s="498">
        <v>45</v>
      </c>
      <c r="J64" s="471"/>
      <c r="K64" s="472">
        <v>45</v>
      </c>
      <c r="L64" s="474">
        <v>44</v>
      </c>
      <c r="M64" s="150">
        <v>45</v>
      </c>
      <c r="N64" s="331">
        <v>45</v>
      </c>
      <c r="O64" s="97"/>
      <c r="P64" s="150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</row>
    <row r="65" spans="1:48" s="96" customFormat="1" ht="21" customHeight="1" x14ac:dyDescent="0.25">
      <c r="A65" s="132"/>
      <c r="B65" s="109" t="s">
        <v>47</v>
      </c>
      <c r="C65" s="637" t="s">
        <v>26</v>
      </c>
      <c r="D65" s="638"/>
      <c r="E65" s="638"/>
      <c r="F65" s="639"/>
      <c r="G65" s="154" t="s">
        <v>19</v>
      </c>
      <c r="H65" s="471">
        <v>7.5</v>
      </c>
      <c r="I65" s="498">
        <v>7.5</v>
      </c>
      <c r="J65" s="471"/>
      <c r="K65" s="472">
        <v>7.5</v>
      </c>
      <c r="L65" s="471">
        <v>7.5</v>
      </c>
      <c r="M65" s="150">
        <v>7</v>
      </c>
      <c r="N65" s="281">
        <v>7.5</v>
      </c>
      <c r="O65" s="97"/>
      <c r="P65" s="150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</row>
    <row r="66" spans="1:48" s="96" customFormat="1" ht="21" customHeight="1" thickBot="1" x14ac:dyDescent="0.3">
      <c r="A66" s="132"/>
      <c r="B66" s="193" t="s">
        <v>48</v>
      </c>
      <c r="C66" s="644" t="s">
        <v>30</v>
      </c>
      <c r="D66" s="645"/>
      <c r="E66" s="645"/>
      <c r="F66" s="646"/>
      <c r="G66" s="155" t="s">
        <v>19</v>
      </c>
      <c r="H66" s="508">
        <v>7.5</v>
      </c>
      <c r="I66" s="509">
        <v>7.5</v>
      </c>
      <c r="J66" s="508"/>
      <c r="K66" s="510">
        <v>7.5</v>
      </c>
      <c r="L66" s="508">
        <v>7.5</v>
      </c>
      <c r="M66" s="90">
        <v>7.5</v>
      </c>
      <c r="N66" s="282">
        <v>7.5</v>
      </c>
      <c r="O66" s="133"/>
      <c r="P66" s="90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</row>
    <row r="67" spans="1:48" ht="18.75" customHeight="1" x14ac:dyDescent="0.15">
      <c r="A67" s="104"/>
      <c r="B67" s="239" t="s">
        <v>119</v>
      </c>
      <c r="C67" s="88"/>
      <c r="D67" s="88"/>
      <c r="E67" s="88"/>
      <c r="F67" s="88"/>
      <c r="G67" s="201"/>
      <c r="H67" s="481"/>
      <c r="I67" s="482"/>
      <c r="J67" s="481"/>
      <c r="K67" s="482"/>
      <c r="L67" s="481"/>
      <c r="M67" s="248"/>
      <c r="N67" s="322"/>
      <c r="O67" s="279"/>
      <c r="P67" s="283"/>
      <c r="Q67" s="22"/>
      <c r="R67" s="22"/>
    </row>
    <row r="68" spans="1:48" s="96" customFormat="1" ht="21" customHeight="1" x14ac:dyDescent="0.25">
      <c r="A68" s="132"/>
      <c r="B68" s="109" t="s">
        <v>120</v>
      </c>
      <c r="C68" s="112" t="s">
        <v>121</v>
      </c>
      <c r="D68" s="148"/>
      <c r="E68" s="113"/>
      <c r="F68" s="113"/>
      <c r="G68" s="154" t="s">
        <v>19</v>
      </c>
      <c r="H68" s="474">
        <v>76</v>
      </c>
      <c r="I68" s="507">
        <v>75</v>
      </c>
      <c r="J68" s="486">
        <v>64</v>
      </c>
      <c r="K68" s="492">
        <v>62</v>
      </c>
      <c r="L68" s="476">
        <v>64</v>
      </c>
      <c r="M68" s="441">
        <v>63</v>
      </c>
      <c r="N68" s="287">
        <v>64</v>
      </c>
      <c r="O68" s="97"/>
      <c r="P68" s="145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</row>
    <row r="69" spans="1:48" s="96" customFormat="1" ht="21" customHeight="1" x14ac:dyDescent="0.25">
      <c r="A69" s="132"/>
      <c r="B69" s="109" t="s">
        <v>122</v>
      </c>
      <c r="C69" s="241" t="s">
        <v>123</v>
      </c>
      <c r="D69" s="73"/>
      <c r="E69" s="110"/>
      <c r="F69" s="110"/>
      <c r="G69" s="154" t="s">
        <v>19</v>
      </c>
      <c r="H69" s="476">
        <v>17</v>
      </c>
      <c r="I69" s="498">
        <v>15.5</v>
      </c>
      <c r="J69" s="476"/>
      <c r="K69" s="490">
        <v>16</v>
      </c>
      <c r="L69" s="476">
        <v>16</v>
      </c>
      <c r="M69" s="131">
        <v>16</v>
      </c>
      <c r="N69" s="287">
        <v>16</v>
      </c>
      <c r="O69" s="97"/>
      <c r="P69" s="150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</row>
    <row r="70" spans="1:48" s="96" customFormat="1" ht="21" customHeight="1" x14ac:dyDescent="0.25">
      <c r="A70" s="132"/>
      <c r="B70" s="311"/>
      <c r="C70" s="107"/>
      <c r="D70" s="123"/>
      <c r="E70" s="124"/>
      <c r="F70" s="124"/>
      <c r="G70" s="312"/>
      <c r="H70" s="313"/>
      <c r="I70" s="124"/>
      <c r="J70" s="315"/>
      <c r="K70" s="314"/>
      <c r="L70" s="323"/>
      <c r="M70" s="314"/>
      <c r="N70" s="313"/>
      <c r="O70" s="316"/>
      <c r="P70" s="124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</row>
    <row r="71" spans="1:48" s="346" customFormat="1" ht="19.5" x14ac:dyDescent="0.15">
      <c r="A71" s="429"/>
      <c r="B71" s="661" t="s">
        <v>230</v>
      </c>
      <c r="C71" s="661"/>
      <c r="D71" s="661"/>
      <c r="E71" s="661"/>
      <c r="F71" s="661"/>
      <c r="G71" s="661"/>
      <c r="H71" s="661"/>
      <c r="I71" s="661"/>
      <c r="J71" s="661"/>
      <c r="K71" s="661"/>
      <c r="L71" s="661"/>
      <c r="M71" s="661"/>
      <c r="N71" s="661"/>
      <c r="O71" s="661"/>
      <c r="P71" s="661"/>
      <c r="Q71" s="344"/>
      <c r="R71" s="345"/>
    </row>
    <row r="72" spans="1:48" s="346" customFormat="1" ht="19.5" x14ac:dyDescent="0.15">
      <c r="A72" s="429"/>
      <c r="B72" s="431" t="s">
        <v>111</v>
      </c>
      <c r="C72" s="432"/>
      <c r="D72" s="432"/>
      <c r="E72" s="432"/>
      <c r="F72" s="432"/>
      <c r="G72" s="432"/>
      <c r="H72" s="432"/>
      <c r="I72" s="432"/>
      <c r="J72" s="432"/>
      <c r="K72" s="432"/>
      <c r="L72" s="432"/>
      <c r="M72" s="432"/>
      <c r="N72" s="515"/>
      <c r="O72" s="432"/>
      <c r="P72" s="432"/>
      <c r="Q72" s="345"/>
      <c r="R72" s="344"/>
    </row>
    <row r="73" spans="1:48" s="346" customFormat="1" ht="19.5" x14ac:dyDescent="0.3">
      <c r="B73" s="433" t="s">
        <v>233</v>
      </c>
      <c r="C73" s="434"/>
      <c r="D73" s="434"/>
      <c r="E73" s="434"/>
      <c r="F73" s="434"/>
      <c r="G73" s="434"/>
      <c r="H73" s="434"/>
      <c r="I73" s="434"/>
      <c r="J73" s="434"/>
      <c r="K73" s="434"/>
      <c r="L73" s="434"/>
      <c r="M73" s="434"/>
      <c r="N73" s="516"/>
      <c r="O73" s="434"/>
      <c r="P73" s="434"/>
    </row>
    <row r="74" spans="1:48" s="437" customFormat="1" ht="21" customHeight="1" x14ac:dyDescent="0.3">
      <c r="A74" s="435"/>
      <c r="B74" s="434" t="s">
        <v>234</v>
      </c>
      <c r="C74" s="433"/>
      <c r="D74" s="433"/>
      <c r="E74" s="433"/>
      <c r="F74" s="433"/>
      <c r="G74" s="433"/>
      <c r="H74" s="433"/>
      <c r="I74" s="433"/>
      <c r="J74" s="433"/>
      <c r="K74" s="433"/>
      <c r="L74" s="433"/>
      <c r="M74" s="433"/>
      <c r="N74" s="517"/>
      <c r="O74" s="436"/>
      <c r="P74" s="436"/>
      <c r="Q74" s="435"/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  <c r="AG74" s="435"/>
      <c r="AH74" s="435"/>
      <c r="AI74" s="435"/>
      <c r="AJ74" s="435"/>
      <c r="AK74" s="435"/>
      <c r="AL74" s="435"/>
      <c r="AM74" s="435"/>
      <c r="AN74" s="435"/>
      <c r="AO74" s="435"/>
      <c r="AP74" s="435"/>
      <c r="AQ74" s="435"/>
      <c r="AR74" s="435"/>
      <c r="AS74" s="435"/>
      <c r="AT74" s="435"/>
      <c r="AU74" s="435"/>
      <c r="AV74" s="435"/>
    </row>
    <row r="75" spans="1:48" s="437" customFormat="1" ht="21" customHeight="1" x14ac:dyDescent="0.3">
      <c r="A75" s="435"/>
      <c r="B75" s="434" t="s">
        <v>235</v>
      </c>
      <c r="C75" s="433"/>
      <c r="D75" s="433"/>
      <c r="E75" s="433"/>
      <c r="F75" s="433"/>
      <c r="G75" s="433"/>
      <c r="H75" s="433"/>
      <c r="I75" s="433"/>
      <c r="J75" s="433"/>
      <c r="K75" s="433"/>
      <c r="L75" s="433"/>
      <c r="M75" s="433"/>
      <c r="N75" s="517"/>
      <c r="O75" s="436"/>
      <c r="P75" s="436"/>
      <c r="Q75" s="435"/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  <c r="AG75" s="435"/>
      <c r="AH75" s="435"/>
      <c r="AI75" s="435"/>
      <c r="AJ75" s="435"/>
      <c r="AK75" s="435"/>
      <c r="AL75" s="435"/>
      <c r="AM75" s="435"/>
      <c r="AN75" s="435"/>
      <c r="AO75" s="435"/>
      <c r="AP75" s="435"/>
      <c r="AQ75" s="435"/>
      <c r="AR75" s="435"/>
      <c r="AS75" s="435"/>
      <c r="AT75" s="435"/>
      <c r="AU75" s="435"/>
      <c r="AV75" s="435"/>
    </row>
    <row r="76" spans="1:48" s="346" customFormat="1" ht="17.25" customHeight="1" x14ac:dyDescent="0.15">
      <c r="A76" s="438"/>
      <c r="B76" s="439" t="s">
        <v>236</v>
      </c>
      <c r="C76" s="439"/>
      <c r="D76" s="439"/>
      <c r="E76" s="439"/>
      <c r="F76" s="439"/>
      <c r="G76" s="439"/>
      <c r="H76" s="439"/>
      <c r="I76" s="439"/>
      <c r="J76" s="439"/>
      <c r="K76" s="439"/>
      <c r="L76" s="439"/>
      <c r="M76" s="439"/>
      <c r="N76" s="517"/>
      <c r="O76" s="439"/>
      <c r="P76" s="439"/>
      <c r="Q76" s="345"/>
      <c r="R76" s="344"/>
    </row>
    <row r="77" spans="1:48" s="346" customFormat="1" ht="17.25" customHeight="1" x14ac:dyDescent="0.15">
      <c r="A77" s="438"/>
      <c r="B77" s="439" t="s">
        <v>266</v>
      </c>
      <c r="C77" s="439"/>
      <c r="D77" s="439"/>
      <c r="E77" s="439"/>
      <c r="F77" s="439"/>
      <c r="G77" s="439"/>
      <c r="H77" s="439"/>
      <c r="I77" s="439"/>
      <c r="J77" s="439"/>
      <c r="K77" s="439"/>
      <c r="L77" s="439"/>
      <c r="M77" s="439"/>
      <c r="N77" s="517"/>
      <c r="O77" s="439"/>
      <c r="P77" s="439"/>
      <c r="Q77" s="345"/>
      <c r="R77" s="344"/>
    </row>
    <row r="78" spans="1:48" s="346" customFormat="1" ht="17.25" customHeight="1" x14ac:dyDescent="0.15">
      <c r="A78" s="438"/>
      <c r="B78" s="439" t="s">
        <v>259</v>
      </c>
      <c r="C78" s="439"/>
      <c r="D78" s="439"/>
      <c r="E78" s="439"/>
      <c r="F78" s="439"/>
      <c r="G78" s="439"/>
      <c r="H78" s="439"/>
      <c r="I78" s="439"/>
      <c r="J78" s="439"/>
      <c r="K78" s="439"/>
      <c r="L78" s="439"/>
      <c r="M78" s="439"/>
      <c r="N78" s="517"/>
      <c r="O78" s="439"/>
      <c r="P78" s="439"/>
      <c r="Q78" s="345"/>
      <c r="R78" s="344"/>
    </row>
    <row r="79" spans="1:48" s="438" customFormat="1" ht="19.5" x14ac:dyDescent="0.15">
      <c r="B79" s="439" t="s">
        <v>237</v>
      </c>
      <c r="C79" s="439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517"/>
      <c r="O79" s="439"/>
      <c r="P79" s="439"/>
    </row>
    <row r="80" spans="1:48" s="346" customFormat="1" ht="17.25" customHeight="1" x14ac:dyDescent="0.15">
      <c r="A80" s="438"/>
      <c r="B80" s="439" t="s">
        <v>238</v>
      </c>
      <c r="C80" s="439"/>
      <c r="D80" s="439"/>
      <c r="E80" s="439"/>
      <c r="F80" s="439"/>
      <c r="G80" s="439"/>
      <c r="H80" s="439"/>
      <c r="I80" s="439"/>
      <c r="J80" s="439"/>
      <c r="K80" s="439"/>
      <c r="L80" s="439"/>
      <c r="M80" s="439"/>
      <c r="N80" s="517"/>
      <c r="O80" s="439"/>
      <c r="P80" s="439"/>
      <c r="Q80" s="345"/>
      <c r="R80" s="345"/>
    </row>
    <row r="81" spans="1:18" s="346" customFormat="1" ht="17.25" customHeight="1" x14ac:dyDescent="0.15">
      <c r="A81" s="438"/>
      <c r="B81" s="439" t="s">
        <v>239</v>
      </c>
      <c r="C81" s="439"/>
      <c r="D81" s="439"/>
      <c r="E81" s="439"/>
      <c r="F81" s="439"/>
      <c r="G81" s="439"/>
      <c r="H81" s="439"/>
      <c r="I81" s="439"/>
      <c r="J81" s="439"/>
      <c r="K81" s="439"/>
      <c r="L81" s="439"/>
      <c r="M81" s="439"/>
      <c r="N81" s="517"/>
      <c r="O81" s="439"/>
      <c r="P81" s="439"/>
      <c r="Q81" s="345"/>
      <c r="R81" s="345"/>
    </row>
    <row r="82" spans="1:18" s="346" customFormat="1" ht="17.25" customHeight="1" x14ac:dyDescent="0.15">
      <c r="A82" s="438"/>
      <c r="B82" s="439" t="s">
        <v>240</v>
      </c>
      <c r="C82" s="439"/>
      <c r="D82" s="439"/>
      <c r="E82" s="439"/>
      <c r="F82" s="439"/>
      <c r="G82" s="439"/>
      <c r="H82" s="439"/>
      <c r="I82" s="439"/>
      <c r="J82" s="439"/>
      <c r="K82" s="439"/>
      <c r="L82" s="439"/>
      <c r="M82" s="439"/>
      <c r="N82" s="517"/>
      <c r="O82" s="439"/>
      <c r="P82" s="439"/>
      <c r="Q82" s="345"/>
      <c r="R82" s="345"/>
    </row>
    <row r="83" spans="1:18" s="346" customFormat="1" ht="17.25" customHeight="1" x14ac:dyDescent="0.15">
      <c r="A83" s="438"/>
      <c r="B83" s="439" t="s">
        <v>241</v>
      </c>
      <c r="C83" s="439"/>
      <c r="D83" s="439"/>
      <c r="E83" s="439"/>
      <c r="F83" s="439"/>
      <c r="G83" s="439"/>
      <c r="H83" s="439"/>
      <c r="I83" s="439"/>
      <c r="J83" s="439"/>
      <c r="K83" s="439"/>
      <c r="L83" s="439"/>
      <c r="M83" s="439"/>
      <c r="N83" s="517"/>
      <c r="O83" s="439"/>
      <c r="P83" s="439"/>
      <c r="Q83" s="345"/>
      <c r="R83" s="345"/>
    </row>
    <row r="84" spans="1:18" s="346" customFormat="1" ht="17.25" customHeight="1" x14ac:dyDescent="0.15">
      <c r="A84" s="438"/>
      <c r="B84" s="439" t="s">
        <v>242</v>
      </c>
      <c r="C84" s="439"/>
      <c r="D84" s="439"/>
      <c r="E84" s="439"/>
      <c r="F84" s="439"/>
      <c r="G84" s="439"/>
      <c r="H84" s="439"/>
      <c r="I84" s="439"/>
      <c r="J84" s="439"/>
      <c r="K84" s="439"/>
      <c r="L84" s="439"/>
      <c r="M84" s="439"/>
      <c r="N84" s="517"/>
      <c r="O84" s="439"/>
      <c r="P84" s="439"/>
      <c r="Q84" s="345"/>
      <c r="R84" s="345"/>
    </row>
    <row r="85" spans="1:18" s="346" customFormat="1" ht="17.25" customHeight="1" x14ac:dyDescent="0.15">
      <c r="A85" s="438"/>
      <c r="B85" s="439"/>
      <c r="C85" s="439"/>
      <c r="D85" s="439"/>
      <c r="E85" s="439"/>
      <c r="F85" s="439"/>
      <c r="G85" s="439"/>
      <c r="H85" s="439"/>
      <c r="I85" s="439"/>
      <c r="J85" s="439"/>
      <c r="K85" s="439"/>
      <c r="L85" s="439"/>
      <c r="M85" s="439"/>
      <c r="N85" s="517"/>
      <c r="O85" s="439"/>
      <c r="P85" s="439"/>
      <c r="Q85" s="345"/>
      <c r="R85" s="345"/>
    </row>
    <row r="86" spans="1:18" s="346" customFormat="1" ht="17.25" customHeight="1" x14ac:dyDescent="0.15">
      <c r="A86" s="438"/>
      <c r="B86" s="440" t="s">
        <v>112</v>
      </c>
      <c r="C86" s="439"/>
      <c r="D86" s="439"/>
      <c r="E86" s="439"/>
      <c r="F86" s="439"/>
      <c r="G86" s="439"/>
      <c r="H86" s="439"/>
      <c r="I86" s="439"/>
      <c r="J86" s="439"/>
      <c r="K86" s="439"/>
      <c r="L86" s="439"/>
      <c r="M86" s="439"/>
      <c r="N86" s="517"/>
      <c r="O86" s="439"/>
      <c r="P86" s="439"/>
      <c r="Q86" s="345"/>
      <c r="R86" s="344"/>
    </row>
    <row r="87" spans="1:18" s="346" customFormat="1" ht="17.25" customHeight="1" x14ac:dyDescent="0.15">
      <c r="A87" s="438"/>
      <c r="B87" s="439" t="s">
        <v>264</v>
      </c>
      <c r="C87" s="439"/>
      <c r="D87" s="439"/>
      <c r="E87" s="439"/>
      <c r="F87" s="439"/>
      <c r="G87" s="439"/>
      <c r="H87" s="439"/>
      <c r="I87" s="439"/>
      <c r="J87" s="439"/>
      <c r="K87" s="439"/>
      <c r="L87" s="439"/>
      <c r="M87" s="439"/>
      <c r="N87" s="517"/>
      <c r="O87" s="439"/>
      <c r="P87" s="439"/>
      <c r="Q87" s="345"/>
      <c r="R87" s="344"/>
    </row>
    <row r="88" spans="1:18" s="438" customFormat="1" ht="19.5" x14ac:dyDescent="0.15">
      <c r="B88" s="439" t="s">
        <v>231</v>
      </c>
      <c r="C88" s="439"/>
      <c r="D88" s="439"/>
      <c r="E88" s="439"/>
      <c r="F88" s="439"/>
      <c r="G88" s="439"/>
      <c r="H88" s="439"/>
      <c r="I88" s="439"/>
      <c r="J88" s="439"/>
      <c r="K88" s="439"/>
      <c r="L88" s="439"/>
      <c r="M88" s="439"/>
      <c r="N88" s="517"/>
      <c r="O88" s="439"/>
      <c r="P88" s="439"/>
    </row>
    <row r="89" spans="1:18" s="438" customFormat="1" ht="19.5" x14ac:dyDescent="0.15">
      <c r="A89" s="429"/>
      <c r="B89" s="651" t="s">
        <v>232</v>
      </c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1"/>
      <c r="O89" s="651"/>
      <c r="P89" s="651"/>
    </row>
    <row r="90" spans="1:18" s="438" customFormat="1" ht="19.5" x14ac:dyDescent="0.15">
      <c r="A90" s="429"/>
      <c r="B90" s="651" t="s">
        <v>265</v>
      </c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</row>
    <row r="91" spans="1:18" s="438" customFormat="1" ht="19.5" x14ac:dyDescent="0.15">
      <c r="A91" s="429"/>
      <c r="B91" s="651" t="s">
        <v>243</v>
      </c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</row>
    <row r="92" spans="1:18" s="438" customFormat="1" ht="19.5" x14ac:dyDescent="0.15">
      <c r="B92" s="439"/>
      <c r="C92" s="439"/>
      <c r="D92" s="439"/>
      <c r="E92" s="439"/>
      <c r="F92" s="439"/>
      <c r="G92" s="439"/>
      <c r="H92" s="439"/>
      <c r="I92" s="439"/>
      <c r="J92" s="439"/>
      <c r="K92" s="439"/>
      <c r="L92" s="439"/>
      <c r="M92" s="439"/>
      <c r="N92" s="517"/>
      <c r="O92" s="439"/>
      <c r="P92" s="439"/>
    </row>
    <row r="93" spans="1:18" s="345" customFormat="1" ht="19.5" x14ac:dyDescent="0.15">
      <c r="B93" s="651" t="s">
        <v>260</v>
      </c>
      <c r="C93" s="651"/>
      <c r="D93" s="651"/>
      <c r="E93" s="651"/>
      <c r="F93" s="651"/>
      <c r="G93" s="651"/>
      <c r="H93" s="651"/>
      <c r="I93" s="651"/>
      <c r="J93" s="651"/>
      <c r="K93" s="651"/>
      <c r="L93" s="651"/>
      <c r="M93" s="651"/>
      <c r="N93" s="651"/>
      <c r="O93" s="651"/>
      <c r="P93" s="651"/>
    </row>
    <row r="94" spans="1:18" s="22" customFormat="1" ht="19.5" x14ac:dyDescent="0.15">
      <c r="A94" s="147"/>
      <c r="B94" s="659"/>
      <c r="C94" s="660"/>
      <c r="D94" s="660"/>
      <c r="E94" s="660"/>
      <c r="F94" s="660"/>
      <c r="G94" s="660"/>
      <c r="H94" s="660"/>
      <c r="I94" s="660"/>
      <c r="J94" s="660"/>
      <c r="K94" s="660"/>
      <c r="L94" s="660"/>
      <c r="M94" s="660"/>
      <c r="N94" s="660"/>
      <c r="O94" s="660"/>
      <c r="P94" s="660"/>
      <c r="Q94" s="7"/>
      <c r="R94" s="6"/>
    </row>
    <row r="95" spans="1:18" s="346" customFormat="1" ht="19.5" x14ac:dyDescent="0.15">
      <c r="A95" s="429"/>
      <c r="B95" s="661" t="s">
        <v>284</v>
      </c>
      <c r="C95" s="661"/>
      <c r="D95" s="661"/>
      <c r="E95" s="661"/>
      <c r="F95" s="661"/>
      <c r="G95" s="661"/>
      <c r="H95" s="661"/>
      <c r="I95" s="661"/>
      <c r="J95" s="661"/>
      <c r="K95" s="661"/>
      <c r="L95" s="661"/>
      <c r="M95" s="661"/>
      <c r="N95" s="661"/>
      <c r="O95" s="661"/>
      <c r="P95" s="661"/>
      <c r="Q95" s="344"/>
      <c r="R95" s="345"/>
    </row>
    <row r="96" spans="1:18" s="345" customFormat="1" x14ac:dyDescent="0.15">
      <c r="A96" s="438"/>
      <c r="B96" s="438"/>
      <c r="C96" s="438"/>
      <c r="D96" s="438"/>
      <c r="E96" s="438"/>
      <c r="F96" s="438"/>
      <c r="G96" s="438"/>
      <c r="H96" s="438"/>
      <c r="I96" s="438"/>
      <c r="J96" s="438"/>
      <c r="K96" s="451"/>
      <c r="L96" s="438"/>
      <c r="M96" s="438"/>
      <c r="N96" s="523"/>
      <c r="O96" s="438"/>
      <c r="P96" s="438"/>
    </row>
    <row r="97" spans="1:16" s="453" customFormat="1" ht="19.5" x14ac:dyDescent="0.3">
      <c r="A97" s="452"/>
      <c r="B97" s="440" t="s">
        <v>111</v>
      </c>
      <c r="C97" s="452"/>
      <c r="D97" s="452"/>
      <c r="E97" s="452"/>
      <c r="F97" s="452"/>
      <c r="G97" s="452"/>
      <c r="H97" s="452"/>
      <c r="I97" s="452"/>
      <c r="J97" s="452"/>
      <c r="K97" s="439"/>
      <c r="L97" s="452"/>
      <c r="M97" s="452"/>
      <c r="N97" s="517"/>
      <c r="O97" s="452"/>
      <c r="P97" s="452"/>
    </row>
    <row r="98" spans="1:16" s="453" customFormat="1" ht="19.5" x14ac:dyDescent="0.3">
      <c r="A98" s="452"/>
      <c r="B98" s="452" t="s">
        <v>303</v>
      </c>
      <c r="C98" s="452"/>
      <c r="D98" s="452"/>
      <c r="E98" s="452"/>
      <c r="F98" s="452"/>
      <c r="G98" s="452"/>
      <c r="H98" s="452"/>
      <c r="I98" s="452"/>
      <c r="J98" s="452"/>
      <c r="K98" s="452"/>
      <c r="L98" s="452"/>
      <c r="M98" s="452"/>
      <c r="N98" s="517"/>
      <c r="O98" s="452"/>
      <c r="P98" s="452"/>
    </row>
    <row r="99" spans="1:16" s="453" customFormat="1" ht="19.5" x14ac:dyDescent="0.3">
      <c r="A99" s="452"/>
      <c r="B99" s="452" t="s">
        <v>299</v>
      </c>
      <c r="C99" s="452"/>
      <c r="D99" s="452"/>
      <c r="E99" s="452"/>
      <c r="F99" s="452"/>
      <c r="G99" s="452"/>
      <c r="H99" s="452"/>
      <c r="I99" s="452"/>
      <c r="J99" s="452"/>
      <c r="K99" s="439"/>
      <c r="L99" s="452"/>
      <c r="M99" s="452"/>
      <c r="N99" s="517"/>
      <c r="O99" s="452"/>
      <c r="P99" s="452"/>
    </row>
    <row r="100" spans="1:16" s="453" customFormat="1" ht="19.5" x14ac:dyDescent="0.3">
      <c r="A100" s="452"/>
      <c r="B100" s="452" t="s">
        <v>300</v>
      </c>
      <c r="C100" s="452"/>
      <c r="D100" s="452"/>
      <c r="E100" s="452"/>
      <c r="F100" s="452"/>
      <c r="G100" s="452"/>
      <c r="H100" s="452"/>
      <c r="I100" s="452"/>
      <c r="J100" s="452"/>
      <c r="K100" s="439"/>
      <c r="L100" s="452"/>
      <c r="M100" s="452"/>
      <c r="N100" s="517"/>
      <c r="O100" s="452"/>
      <c r="P100" s="452"/>
    </row>
    <row r="101" spans="1:16" s="345" customFormat="1" x14ac:dyDescent="0.15">
      <c r="A101" s="438"/>
      <c r="B101" s="438"/>
      <c r="C101" s="438"/>
      <c r="D101" s="438"/>
      <c r="E101" s="438"/>
      <c r="F101" s="438"/>
      <c r="G101" s="438"/>
      <c r="H101" s="438"/>
      <c r="I101" s="438"/>
      <c r="J101" s="438"/>
      <c r="K101" s="451"/>
      <c r="L101" s="438"/>
      <c r="M101" s="438"/>
      <c r="N101" s="523"/>
      <c r="O101" s="438"/>
      <c r="P101" s="438"/>
    </row>
    <row r="102" spans="1:16" s="453" customFormat="1" ht="19.5" x14ac:dyDescent="0.3">
      <c r="B102" s="653" t="s">
        <v>112</v>
      </c>
      <c r="C102" s="653"/>
      <c r="D102" s="653"/>
      <c r="E102" s="653"/>
      <c r="F102" s="653"/>
      <c r="G102" s="653"/>
      <c r="H102" s="653"/>
      <c r="I102" s="653"/>
      <c r="J102" s="653"/>
      <c r="K102" s="653"/>
      <c r="L102" s="653"/>
      <c r="M102" s="653"/>
      <c r="N102" s="653"/>
      <c r="O102" s="653"/>
      <c r="P102" s="653"/>
    </row>
    <row r="103" spans="1:16" s="453" customFormat="1" ht="19.5" x14ac:dyDescent="0.3">
      <c r="B103" s="450" t="s">
        <v>293</v>
      </c>
      <c r="C103" s="450"/>
      <c r="D103" s="450"/>
      <c r="E103" s="450"/>
      <c r="F103" s="450"/>
      <c r="G103" s="450"/>
      <c r="H103" s="450"/>
      <c r="I103" s="450"/>
      <c r="J103" s="450"/>
      <c r="K103" s="450"/>
      <c r="L103" s="450"/>
      <c r="M103" s="450"/>
      <c r="N103" s="515"/>
      <c r="O103" s="450"/>
      <c r="P103" s="450"/>
    </row>
    <row r="104" spans="1:16" s="453" customFormat="1" ht="19.5" x14ac:dyDescent="0.3">
      <c r="B104" s="654" t="s">
        <v>290</v>
      </c>
      <c r="C104" s="655"/>
      <c r="D104" s="655"/>
      <c r="E104" s="655"/>
      <c r="F104" s="655"/>
      <c r="G104" s="655"/>
      <c r="H104" s="655"/>
      <c r="I104" s="655"/>
      <c r="J104" s="655"/>
      <c r="K104" s="655"/>
      <c r="L104" s="655"/>
      <c r="M104" s="655"/>
      <c r="N104" s="655"/>
      <c r="O104" s="655"/>
      <c r="P104" s="655"/>
    </row>
    <row r="105" spans="1:16" s="453" customFormat="1" ht="19.5" x14ac:dyDescent="0.3">
      <c r="B105" s="454" t="s">
        <v>286</v>
      </c>
      <c r="C105" s="454"/>
      <c r="D105" s="454"/>
      <c r="E105" s="454"/>
      <c r="F105" s="454"/>
      <c r="G105" s="454"/>
      <c r="H105" s="454"/>
      <c r="I105" s="454"/>
      <c r="J105" s="454"/>
      <c r="K105" s="450"/>
      <c r="L105" s="454"/>
      <c r="M105" s="454"/>
      <c r="N105" s="515"/>
      <c r="O105" s="454"/>
      <c r="P105" s="454"/>
    </row>
    <row r="106" spans="1:16" s="455" customFormat="1" ht="19.5" x14ac:dyDescent="0.3">
      <c r="A106" s="452"/>
      <c r="B106" s="452" t="s">
        <v>287</v>
      </c>
      <c r="C106" s="452"/>
      <c r="D106" s="452"/>
      <c r="E106" s="452"/>
      <c r="F106" s="452"/>
      <c r="G106" s="452"/>
      <c r="H106" s="452"/>
      <c r="I106" s="452"/>
      <c r="J106" s="452"/>
      <c r="K106" s="439"/>
      <c r="L106" s="452"/>
      <c r="M106" s="452"/>
      <c r="N106" s="517"/>
      <c r="O106" s="452"/>
      <c r="P106" s="452"/>
    </row>
    <row r="107" spans="1:16" s="455" customFormat="1" ht="19.5" x14ac:dyDescent="0.3">
      <c r="A107" s="452"/>
      <c r="B107" s="452" t="s">
        <v>288</v>
      </c>
      <c r="C107" s="452"/>
      <c r="D107" s="452"/>
      <c r="E107" s="452"/>
      <c r="F107" s="452"/>
      <c r="G107" s="452"/>
      <c r="H107" s="452"/>
      <c r="I107" s="452"/>
      <c r="J107" s="452"/>
      <c r="K107" s="439"/>
      <c r="L107" s="452"/>
      <c r="M107" s="452"/>
      <c r="N107" s="517"/>
      <c r="O107" s="452"/>
      <c r="P107" s="452"/>
    </row>
    <row r="108" spans="1:16" s="455" customFormat="1" ht="19.5" x14ac:dyDescent="0.3">
      <c r="A108" s="452"/>
      <c r="B108" s="452" t="s">
        <v>289</v>
      </c>
      <c r="C108" s="452"/>
      <c r="D108" s="452"/>
      <c r="E108" s="452"/>
      <c r="F108" s="452"/>
      <c r="G108" s="452"/>
      <c r="H108" s="452"/>
      <c r="I108" s="452"/>
      <c r="J108" s="452"/>
      <c r="K108" s="439"/>
      <c r="L108" s="452"/>
      <c r="M108" s="452"/>
      <c r="N108" s="517"/>
      <c r="O108" s="452"/>
      <c r="P108" s="452"/>
    </row>
    <row r="109" spans="1:16" s="455" customFormat="1" ht="19.5" x14ac:dyDescent="0.3">
      <c r="A109" s="452"/>
      <c r="B109" s="452" t="s">
        <v>291</v>
      </c>
      <c r="C109" s="452"/>
      <c r="D109" s="452"/>
      <c r="E109" s="452"/>
      <c r="F109" s="452"/>
      <c r="G109" s="452"/>
      <c r="H109" s="452"/>
      <c r="I109" s="452"/>
      <c r="J109" s="452"/>
      <c r="K109" s="439"/>
      <c r="L109" s="452"/>
      <c r="M109" s="452"/>
      <c r="N109" s="517"/>
      <c r="O109" s="452"/>
      <c r="P109" s="452"/>
    </row>
    <row r="110" spans="1:16" s="455" customFormat="1" ht="19.5" x14ac:dyDescent="0.3">
      <c r="A110" s="452"/>
      <c r="B110" s="452" t="s">
        <v>294</v>
      </c>
      <c r="C110" s="452"/>
      <c r="D110" s="452"/>
      <c r="E110" s="452"/>
      <c r="F110" s="452"/>
      <c r="G110" s="452"/>
      <c r="H110" s="452"/>
      <c r="I110" s="452"/>
      <c r="J110" s="452"/>
      <c r="K110" s="439"/>
      <c r="L110" s="452"/>
      <c r="M110" s="452"/>
      <c r="N110" s="517"/>
      <c r="O110" s="452"/>
      <c r="P110" s="452"/>
    </row>
    <row r="111" spans="1:16" s="455" customFormat="1" ht="19.5" x14ac:dyDescent="0.3">
      <c r="A111" s="452"/>
      <c r="B111" s="452" t="s">
        <v>301</v>
      </c>
      <c r="C111" s="452"/>
      <c r="D111" s="452"/>
      <c r="E111" s="452"/>
      <c r="F111" s="452"/>
      <c r="G111" s="452"/>
      <c r="H111" s="452"/>
      <c r="I111" s="452"/>
      <c r="J111" s="452"/>
      <c r="K111" s="439"/>
      <c r="L111" s="452"/>
      <c r="M111" s="452"/>
      <c r="N111" s="517"/>
      <c r="O111" s="452"/>
      <c r="P111" s="452"/>
    </row>
    <row r="112" spans="1:16" s="455" customFormat="1" ht="19.5" x14ac:dyDescent="0.3">
      <c r="A112" s="452"/>
      <c r="B112" s="453" t="s">
        <v>302</v>
      </c>
      <c r="C112" s="452"/>
      <c r="D112" s="452"/>
      <c r="E112" s="452"/>
      <c r="F112" s="452"/>
      <c r="G112" s="452"/>
      <c r="H112" s="452"/>
      <c r="I112" s="452"/>
      <c r="J112" s="452"/>
      <c r="K112" s="439"/>
      <c r="L112" s="452"/>
      <c r="M112" s="452"/>
      <c r="N112" s="517"/>
      <c r="O112" s="452"/>
      <c r="P112" s="452"/>
    </row>
    <row r="113" spans="1:18" s="455" customFormat="1" ht="19.5" x14ac:dyDescent="0.3">
      <c r="A113" s="452"/>
      <c r="B113" s="453"/>
      <c r="C113" s="452"/>
      <c r="D113" s="452"/>
      <c r="E113" s="452"/>
      <c r="F113" s="452"/>
      <c r="G113" s="452"/>
      <c r="H113" s="452"/>
      <c r="I113" s="452"/>
      <c r="J113" s="452"/>
      <c r="K113" s="439"/>
      <c r="L113" s="452"/>
      <c r="M113" s="452"/>
      <c r="N113" s="517"/>
      <c r="O113" s="452"/>
      <c r="P113" s="452"/>
    </row>
    <row r="114" spans="1:18" s="455" customFormat="1" ht="19.5" x14ac:dyDescent="0.3">
      <c r="A114" s="453"/>
      <c r="B114" s="453" t="s">
        <v>292</v>
      </c>
      <c r="C114" s="453"/>
      <c r="D114" s="453"/>
      <c r="E114" s="453"/>
      <c r="F114" s="453"/>
      <c r="G114" s="453"/>
      <c r="H114" s="453"/>
      <c r="I114" s="453"/>
      <c r="J114" s="453"/>
      <c r="K114" s="430"/>
      <c r="L114" s="453"/>
      <c r="M114" s="453"/>
      <c r="N114" s="524"/>
      <c r="O114" s="453"/>
      <c r="P114" s="453"/>
    </row>
    <row r="115" spans="1:18" s="445" customFormat="1" ht="19.5" x14ac:dyDescent="0.3">
      <c r="A115" s="446"/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</row>
    <row r="116" spans="1:18" s="346" customFormat="1" ht="19.5" x14ac:dyDescent="0.15">
      <c r="A116" s="343"/>
      <c r="B116" s="650" t="s">
        <v>304</v>
      </c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344"/>
      <c r="R116" s="345"/>
    </row>
    <row r="117" spans="1:18" s="445" customFormat="1" ht="19.5" x14ac:dyDescent="0.3">
      <c r="B117" s="461" t="s">
        <v>310</v>
      </c>
      <c r="K117" s="459"/>
      <c r="N117" s="516"/>
    </row>
    <row r="118" spans="1:18" s="445" customFormat="1" ht="19.5" x14ac:dyDescent="0.3">
      <c r="B118" s="445" t="s">
        <v>311</v>
      </c>
      <c r="K118" s="459"/>
      <c r="N118" s="516"/>
    </row>
    <row r="119" spans="1:18" x14ac:dyDescent="0.15">
      <c r="A119" s="22"/>
      <c r="B119" s="22"/>
      <c r="C119" s="22"/>
      <c r="D119" s="22"/>
      <c r="E119" s="22"/>
      <c r="F119" s="22"/>
      <c r="G119" s="22"/>
      <c r="H119" s="22"/>
      <c r="I119" s="22"/>
      <c r="J119" s="247"/>
      <c r="K119" s="327"/>
      <c r="L119" s="321"/>
      <c r="M119" s="22"/>
      <c r="N119" s="519"/>
      <c r="O119" s="22"/>
      <c r="P119" s="22"/>
    </row>
    <row r="120" spans="1:18" s="443" customFormat="1" ht="19.5" x14ac:dyDescent="0.3">
      <c r="A120" s="442"/>
      <c r="B120" s="449" t="s">
        <v>111</v>
      </c>
      <c r="C120" s="442"/>
      <c r="D120" s="442"/>
      <c r="E120" s="442"/>
      <c r="F120" s="442"/>
      <c r="G120" s="442"/>
      <c r="H120" s="442"/>
      <c r="I120" s="442"/>
      <c r="J120" s="442"/>
      <c r="K120" s="444"/>
      <c r="L120" s="442"/>
      <c r="M120" s="442"/>
      <c r="N120" s="517"/>
      <c r="O120" s="442"/>
      <c r="P120" s="442"/>
    </row>
    <row r="121" spans="1:18" s="443" customFormat="1" ht="19.5" x14ac:dyDescent="0.3">
      <c r="A121" s="442"/>
      <c r="B121" s="444" t="s">
        <v>308</v>
      </c>
      <c r="C121" s="442"/>
      <c r="D121" s="442"/>
      <c r="E121" s="442"/>
      <c r="F121" s="442"/>
      <c r="G121" s="442"/>
      <c r="H121" s="442"/>
      <c r="I121" s="442"/>
      <c r="J121" s="442"/>
      <c r="K121" s="444"/>
      <c r="L121" s="442"/>
      <c r="M121" s="442"/>
      <c r="N121" s="517"/>
      <c r="O121" s="442"/>
      <c r="P121" s="442"/>
    </row>
    <row r="122" spans="1:18" s="456" customFormat="1" ht="19.5" x14ac:dyDescent="0.3">
      <c r="J122" s="457"/>
      <c r="K122" s="458"/>
      <c r="L122" s="445"/>
      <c r="N122" s="516"/>
    </row>
    <row r="123" spans="1:18" s="456" customFormat="1" ht="19.5" x14ac:dyDescent="0.3">
      <c r="J123" s="457"/>
      <c r="K123" s="458"/>
      <c r="L123" s="445"/>
      <c r="N123" s="516"/>
    </row>
    <row r="124" spans="1:18" s="456" customFormat="1" ht="19.5" x14ac:dyDescent="0.3">
      <c r="J124" s="457"/>
      <c r="K124" s="458"/>
      <c r="L124" s="445"/>
      <c r="N124" s="516"/>
    </row>
    <row r="125" spans="1:18" s="456" customFormat="1" ht="19.5" x14ac:dyDescent="0.3">
      <c r="J125" s="457"/>
      <c r="K125" s="458"/>
      <c r="L125" s="445"/>
      <c r="N125" s="516"/>
    </row>
    <row r="126" spans="1:18" s="456" customFormat="1" ht="19.5" x14ac:dyDescent="0.3">
      <c r="J126" s="457"/>
      <c r="K126" s="458"/>
      <c r="L126" s="445"/>
      <c r="N126" s="516"/>
    </row>
    <row r="127" spans="1:18" s="456" customFormat="1" ht="19.5" x14ac:dyDescent="0.3">
      <c r="J127" s="457"/>
      <c r="K127" s="458"/>
      <c r="L127" s="445"/>
      <c r="N127" s="516"/>
    </row>
    <row r="128" spans="1:18" s="456" customFormat="1" ht="19.5" x14ac:dyDescent="0.3">
      <c r="J128" s="457"/>
      <c r="K128" s="458"/>
      <c r="L128" s="445"/>
      <c r="N128" s="516"/>
    </row>
    <row r="129" spans="6:14" s="456" customFormat="1" ht="19.5" x14ac:dyDescent="0.3">
      <c r="J129" s="457"/>
      <c r="K129" s="458"/>
      <c r="L129" s="445"/>
      <c r="N129" s="516"/>
    </row>
    <row r="130" spans="6:14" s="456" customFormat="1" ht="19.5" x14ac:dyDescent="0.3">
      <c r="J130" s="457"/>
      <c r="K130" s="458"/>
      <c r="L130" s="445"/>
      <c r="N130" s="516"/>
    </row>
    <row r="131" spans="6:14" s="456" customFormat="1" ht="19.5" x14ac:dyDescent="0.3">
      <c r="J131" s="457"/>
      <c r="K131" s="458"/>
      <c r="L131" s="445"/>
      <c r="N131" s="516"/>
    </row>
    <row r="132" spans="6:14" s="456" customFormat="1" ht="19.5" x14ac:dyDescent="0.3">
      <c r="F132" s="445"/>
      <c r="G132" s="445"/>
      <c r="J132" s="457"/>
      <c r="K132" s="458"/>
      <c r="L132" s="445"/>
      <c r="N132" s="516"/>
    </row>
    <row r="133" spans="6:14" s="456" customFormat="1" ht="19.5" x14ac:dyDescent="0.3">
      <c r="G133" s="459" t="s">
        <v>309</v>
      </c>
      <c r="J133" s="457"/>
      <c r="K133" s="458"/>
      <c r="L133" s="445"/>
      <c r="N133" s="516"/>
    </row>
    <row r="134" spans="6:14" s="456" customFormat="1" ht="19.5" x14ac:dyDescent="0.3">
      <c r="J134" s="457"/>
      <c r="K134" s="458"/>
      <c r="L134" s="445"/>
      <c r="N134" s="516"/>
    </row>
    <row r="135" spans="6:14" s="456" customFormat="1" ht="19.5" x14ac:dyDescent="0.3">
      <c r="J135" s="457"/>
      <c r="K135" s="458"/>
      <c r="L135" s="445"/>
      <c r="N135" s="516"/>
    </row>
    <row r="136" spans="6:14" s="456" customFormat="1" ht="19.5" x14ac:dyDescent="0.3">
      <c r="J136" s="457"/>
      <c r="K136" s="458"/>
      <c r="L136" s="445"/>
      <c r="N136" s="516"/>
    </row>
    <row r="153" spans="2:14" s="445" customFormat="1" ht="19.5" x14ac:dyDescent="0.3">
      <c r="B153" s="459" t="s">
        <v>326</v>
      </c>
      <c r="K153" s="459"/>
      <c r="N153" s="516"/>
    </row>
    <row r="154" spans="2:14" s="445" customFormat="1" ht="19.5" x14ac:dyDescent="0.3">
      <c r="B154" s="445" t="s">
        <v>319</v>
      </c>
      <c r="K154" s="459"/>
      <c r="N154" s="516"/>
    </row>
    <row r="155" spans="2:14" s="445" customFormat="1" ht="19.5" x14ac:dyDescent="0.3">
      <c r="C155" s="445" t="s">
        <v>320</v>
      </c>
      <c r="K155" s="459"/>
      <c r="N155" s="516"/>
    </row>
    <row r="156" spans="2:14" s="445" customFormat="1" ht="19.5" x14ac:dyDescent="0.3">
      <c r="C156" s="445" t="s">
        <v>323</v>
      </c>
      <c r="K156" s="459"/>
      <c r="N156" s="516"/>
    </row>
    <row r="157" spans="2:14" s="445" customFormat="1" ht="19.5" x14ac:dyDescent="0.3">
      <c r="B157" s="445" t="s">
        <v>321</v>
      </c>
      <c r="K157" s="459"/>
      <c r="N157" s="516"/>
    </row>
    <row r="158" spans="2:14" s="445" customFormat="1" ht="19.5" x14ac:dyDescent="0.3">
      <c r="C158" s="445" t="s">
        <v>322</v>
      </c>
      <c r="K158" s="459"/>
      <c r="N158" s="516"/>
    </row>
    <row r="159" spans="2:14" s="445" customFormat="1" ht="19.5" x14ac:dyDescent="0.3">
      <c r="B159" s="445" t="s">
        <v>344</v>
      </c>
      <c r="K159" s="459"/>
      <c r="N159" s="516"/>
    </row>
    <row r="160" spans="2:14" s="445" customFormat="1" ht="19.5" x14ac:dyDescent="0.3">
      <c r="K160" s="459"/>
      <c r="N160" s="516"/>
    </row>
    <row r="161" spans="2:14" s="445" customFormat="1" ht="19.5" x14ac:dyDescent="0.3">
      <c r="B161" s="461" t="s">
        <v>324</v>
      </c>
      <c r="K161" s="459"/>
      <c r="N161" s="516"/>
    </row>
    <row r="162" spans="2:14" s="445" customFormat="1" ht="19.5" x14ac:dyDescent="0.3">
      <c r="B162" s="445" t="s">
        <v>325</v>
      </c>
      <c r="N162" s="513"/>
    </row>
    <row r="163" spans="2:14" s="445" customFormat="1" ht="19.5" x14ac:dyDescent="0.3">
      <c r="B163" s="445" t="s">
        <v>342</v>
      </c>
      <c r="N163" s="513"/>
    </row>
    <row r="164" spans="2:14" s="445" customFormat="1" ht="19.5" x14ac:dyDescent="0.3">
      <c r="B164" s="445" t="s">
        <v>343</v>
      </c>
      <c r="N164" s="513"/>
    </row>
    <row r="165" spans="2:14" s="445" customFormat="1" ht="19.5" x14ac:dyDescent="0.3">
      <c r="B165" s="445" t="s">
        <v>327</v>
      </c>
      <c r="K165" s="459"/>
      <c r="N165" s="516"/>
    </row>
    <row r="166" spans="2:14" s="445" customFormat="1" ht="19.5" x14ac:dyDescent="0.3">
      <c r="B166" s="445" t="s">
        <v>328</v>
      </c>
      <c r="K166" s="459"/>
      <c r="N166" s="516"/>
    </row>
    <row r="167" spans="2:14" s="445" customFormat="1" ht="19.5" x14ac:dyDescent="0.3">
      <c r="B167" s="445" t="s">
        <v>329</v>
      </c>
      <c r="K167" s="459"/>
      <c r="N167" s="516"/>
    </row>
    <row r="168" spans="2:14" s="445" customFormat="1" ht="19.5" x14ac:dyDescent="0.3">
      <c r="B168" s="445" t="s">
        <v>330</v>
      </c>
      <c r="K168" s="459"/>
      <c r="N168" s="516"/>
    </row>
    <row r="169" spans="2:14" s="445" customFormat="1" ht="19.5" x14ac:dyDescent="0.3">
      <c r="B169" s="445" t="s">
        <v>331</v>
      </c>
      <c r="K169" s="459"/>
      <c r="N169" s="516"/>
    </row>
    <row r="170" spans="2:14" s="445" customFormat="1" ht="19.5" x14ac:dyDescent="0.3">
      <c r="B170" s="445" t="s">
        <v>332</v>
      </c>
      <c r="K170" s="459"/>
      <c r="N170" s="516"/>
    </row>
    <row r="171" spans="2:14" s="445" customFormat="1" ht="19.5" x14ac:dyDescent="0.3">
      <c r="B171" s="445" t="s">
        <v>333</v>
      </c>
      <c r="K171" s="459"/>
      <c r="N171" s="516"/>
    </row>
    <row r="172" spans="2:14" s="445" customFormat="1" ht="19.5" x14ac:dyDescent="0.3">
      <c r="K172" s="459"/>
      <c r="N172" s="516"/>
    </row>
    <row r="173" spans="2:14" s="445" customFormat="1" ht="19.5" x14ac:dyDescent="0.3">
      <c r="B173" s="461" t="s">
        <v>348</v>
      </c>
      <c r="K173" s="459"/>
      <c r="N173" s="516"/>
    </row>
    <row r="174" spans="2:14" s="445" customFormat="1" ht="19.5" x14ac:dyDescent="0.3">
      <c r="B174" s="445" t="s">
        <v>349</v>
      </c>
      <c r="K174" s="459"/>
      <c r="N174" s="516"/>
    </row>
    <row r="175" spans="2:14" s="445" customFormat="1" ht="19.5" x14ac:dyDescent="0.3">
      <c r="C175" s="445" t="s">
        <v>352</v>
      </c>
      <c r="K175" s="459"/>
      <c r="N175" s="516"/>
    </row>
    <row r="176" spans="2:14" s="445" customFormat="1" ht="19.5" x14ac:dyDescent="0.3">
      <c r="B176" s="445" t="s">
        <v>358</v>
      </c>
      <c r="K176" s="459"/>
      <c r="N176" s="516"/>
    </row>
    <row r="177" spans="2:16" s="445" customFormat="1" ht="19.5" x14ac:dyDescent="0.3">
      <c r="K177" s="459"/>
      <c r="N177" s="516"/>
    </row>
    <row r="178" spans="2:16" s="443" customFormat="1" ht="19.5" x14ac:dyDescent="0.3">
      <c r="B178" s="640" t="s">
        <v>334</v>
      </c>
      <c r="C178" s="640"/>
      <c r="D178" s="640"/>
      <c r="E178" s="640"/>
      <c r="F178" s="640"/>
      <c r="G178" s="640"/>
      <c r="H178" s="640"/>
      <c r="I178" s="640"/>
      <c r="J178" s="640"/>
      <c r="K178" s="640"/>
      <c r="L178" s="640"/>
      <c r="M178" s="640"/>
      <c r="N178" s="640"/>
      <c r="O178" s="640"/>
      <c r="P178" s="640"/>
    </row>
    <row r="179" spans="2:16" s="530" customFormat="1" ht="19.5" x14ac:dyDescent="0.3">
      <c r="B179" s="288" t="s">
        <v>335</v>
      </c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515"/>
      <c r="O179" s="288"/>
      <c r="P179" s="288"/>
    </row>
    <row r="180" spans="2:16" s="445" customFormat="1" ht="19.5" x14ac:dyDescent="0.3">
      <c r="B180" s="445" t="s">
        <v>336</v>
      </c>
      <c r="N180" s="513"/>
    </row>
    <row r="181" spans="2:16" s="445" customFormat="1" ht="19.5" x14ac:dyDescent="0.3">
      <c r="B181" s="445" t="s">
        <v>337</v>
      </c>
      <c r="N181" s="513"/>
    </row>
    <row r="182" spans="2:16" s="445" customFormat="1" ht="19.5" x14ac:dyDescent="0.3">
      <c r="B182" s="445" t="s">
        <v>338</v>
      </c>
      <c r="N182" s="513"/>
    </row>
    <row r="183" spans="2:16" s="445" customFormat="1" ht="19.5" x14ac:dyDescent="0.3">
      <c r="B183" s="445" t="s">
        <v>339</v>
      </c>
      <c r="N183" s="513"/>
    </row>
    <row r="184" spans="2:16" s="445" customFormat="1" ht="19.5" x14ac:dyDescent="0.3">
      <c r="B184" s="445" t="s">
        <v>345</v>
      </c>
      <c r="N184" s="513"/>
    </row>
    <row r="185" spans="2:16" s="445" customFormat="1" ht="19.5" x14ac:dyDescent="0.3">
      <c r="B185" s="445" t="s">
        <v>347</v>
      </c>
      <c r="N185" s="513"/>
    </row>
    <row r="186" spans="2:16" s="445" customFormat="1" ht="19.5" x14ac:dyDescent="0.3">
      <c r="B186" s="445" t="s">
        <v>340</v>
      </c>
      <c r="N186" s="513"/>
    </row>
    <row r="187" spans="2:16" s="445" customFormat="1" ht="19.5" x14ac:dyDescent="0.3">
      <c r="N187" s="513"/>
    </row>
    <row r="188" spans="2:16" s="445" customFormat="1" ht="19.5" x14ac:dyDescent="0.3">
      <c r="B188" s="445" t="s">
        <v>346</v>
      </c>
      <c r="K188" s="459"/>
      <c r="N188" s="516"/>
    </row>
    <row r="189" spans="2:16" s="445" customFormat="1" ht="19.5" x14ac:dyDescent="0.3">
      <c r="K189" s="459"/>
      <c r="N189" s="516"/>
    </row>
    <row r="190" spans="2:16" s="445" customFormat="1" ht="19.5" x14ac:dyDescent="0.3">
      <c r="B190" s="461" t="s">
        <v>353</v>
      </c>
      <c r="K190" s="459"/>
      <c r="N190" s="516"/>
    </row>
    <row r="191" spans="2:16" s="445" customFormat="1" ht="19.5" x14ac:dyDescent="0.3">
      <c r="B191" s="445" t="s">
        <v>357</v>
      </c>
      <c r="K191" s="459"/>
      <c r="N191" s="516"/>
    </row>
    <row r="192" spans="2:16" s="445" customFormat="1" ht="19.5" x14ac:dyDescent="0.3">
      <c r="C192" s="445" t="s">
        <v>354</v>
      </c>
      <c r="K192" s="459"/>
      <c r="N192" s="516"/>
    </row>
    <row r="193" spans="2:14" s="445" customFormat="1" ht="19.5" x14ac:dyDescent="0.3">
      <c r="B193" s="445" t="s">
        <v>361</v>
      </c>
      <c r="K193" s="459"/>
      <c r="N193" s="516"/>
    </row>
    <row r="194" spans="2:14" s="445" customFormat="1" ht="19.5" x14ac:dyDescent="0.3">
      <c r="C194" s="445" t="s">
        <v>362</v>
      </c>
      <c r="K194" s="459"/>
      <c r="N194" s="516"/>
    </row>
    <row r="195" spans="2:14" s="445" customFormat="1" ht="19.5" x14ac:dyDescent="0.3">
      <c r="B195" s="445" t="s">
        <v>363</v>
      </c>
      <c r="K195" s="459"/>
      <c r="N195" s="516"/>
    </row>
    <row r="196" spans="2:14" s="445" customFormat="1" ht="19.5" x14ac:dyDescent="0.3">
      <c r="C196" s="445" t="s">
        <v>364</v>
      </c>
      <c r="K196" s="459"/>
      <c r="N196" s="516"/>
    </row>
    <row r="197" spans="2:14" s="456" customFormat="1" ht="19.5" x14ac:dyDescent="0.3">
      <c r="J197" s="457"/>
      <c r="L197" s="445"/>
      <c r="N197" s="513"/>
    </row>
    <row r="198" spans="2:14" s="456" customFormat="1" ht="19.5" x14ac:dyDescent="0.3">
      <c r="B198" s="459" t="s">
        <v>341</v>
      </c>
      <c r="J198" s="457"/>
      <c r="L198" s="445"/>
      <c r="N198" s="513"/>
    </row>
    <row r="199" spans="2:14" s="456" customFormat="1" ht="19.5" x14ac:dyDescent="0.3">
      <c r="J199" s="457"/>
      <c r="L199" s="445"/>
      <c r="N199" s="513"/>
    </row>
    <row r="200" spans="2:14" s="456" customFormat="1" ht="19.5" x14ac:dyDescent="0.3">
      <c r="J200" s="457"/>
      <c r="L200" s="445"/>
      <c r="N200" s="513"/>
    </row>
    <row r="201" spans="2:14" s="456" customFormat="1" ht="19.5" x14ac:dyDescent="0.3">
      <c r="J201" s="457"/>
      <c r="L201" s="445"/>
      <c r="N201" s="513"/>
    </row>
    <row r="202" spans="2:14" s="456" customFormat="1" ht="19.5" x14ac:dyDescent="0.3">
      <c r="J202" s="457"/>
      <c r="L202" s="445"/>
      <c r="N202" s="513"/>
    </row>
    <row r="203" spans="2:14" s="456" customFormat="1" ht="19.5" x14ac:dyDescent="0.3">
      <c r="J203" s="457"/>
      <c r="L203" s="445"/>
      <c r="N203" s="513"/>
    </row>
  </sheetData>
  <mergeCells count="30">
    <mergeCell ref="C49:F49"/>
    <mergeCell ref="B94:P94"/>
    <mergeCell ref="B93:P93"/>
    <mergeCell ref="B95:P95"/>
    <mergeCell ref="B90:P90"/>
    <mergeCell ref="C48:F48"/>
    <mergeCell ref="C51:F51"/>
    <mergeCell ref="C58:F58"/>
    <mergeCell ref="C59:F59"/>
    <mergeCell ref="C64:F64"/>
    <mergeCell ref="B116:P116"/>
    <mergeCell ref="B89:P89"/>
    <mergeCell ref="B115:P115"/>
    <mergeCell ref="B102:P102"/>
    <mergeCell ref="B104:P104"/>
    <mergeCell ref="C50:F50"/>
    <mergeCell ref="B57:F57"/>
    <mergeCell ref="B71:P71"/>
    <mergeCell ref="C63:F63"/>
    <mergeCell ref="B91:P91"/>
    <mergeCell ref="D1:N1"/>
    <mergeCell ref="C45:F45"/>
    <mergeCell ref="B178:P178"/>
    <mergeCell ref="B60:F60"/>
    <mergeCell ref="C66:F66"/>
    <mergeCell ref="C65:F65"/>
    <mergeCell ref="C46:F46"/>
    <mergeCell ref="C47:F47"/>
    <mergeCell ref="B6:F6"/>
    <mergeCell ref="B43:F43"/>
  </mergeCells>
  <phoneticPr fontId="33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48" fitToHeight="0" orientation="portrait" r:id="rId1"/>
  <rowBreaks count="3" manualBreakCount="3">
    <brk id="41" max="16" man="1"/>
    <brk id="70" max="16" man="1"/>
    <brk id="115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V203"/>
  <sheetViews>
    <sheetView showGridLines="0" view="pageBreakPreview" topLeftCell="D54" zoomScale="70" zoomScaleNormal="60" zoomScaleSheetLayoutView="70" workbookViewId="0">
      <selection activeCell="F45" sqref="F45:F69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37.83203125" customWidth="1"/>
    <col min="4" max="4" width="14.33203125" customWidth="1"/>
    <col min="5" max="5" width="19.83203125" customWidth="1"/>
    <col min="6" max="6" width="66.6640625" bestFit="1" customWidth="1"/>
    <col min="7" max="7" width="18.83203125" customWidth="1"/>
    <col min="8" max="8" width="15.33203125" hidden="1" customWidth="1"/>
    <col min="9" max="9" width="17" hidden="1" customWidth="1"/>
    <col min="10" max="10" width="15.33203125" style="249" hidden="1" customWidth="1"/>
    <col min="11" max="11" width="15.33203125" style="329" hidden="1" customWidth="1"/>
    <col min="12" max="12" width="15.33203125" style="325" customWidth="1"/>
    <col min="13" max="13" width="15.33203125" customWidth="1"/>
    <col min="14" max="14" width="28.6640625" style="525" customWidth="1"/>
    <col min="15" max="16" width="15.33203125" customWidth="1"/>
    <col min="17" max="17" width="8.83203125" customWidth="1"/>
    <col min="18" max="18" width="12.6640625" customWidth="1"/>
  </cols>
  <sheetData>
    <row r="1" spans="1:48" s="1" customFormat="1" ht="42" customHeight="1" x14ac:dyDescent="0.15">
      <c r="A1" s="59"/>
      <c r="B1" s="60"/>
      <c r="C1" s="60"/>
      <c r="D1" s="636" t="s">
        <v>14</v>
      </c>
      <c r="E1" s="636"/>
      <c r="F1" s="636"/>
      <c r="G1" s="636"/>
      <c r="H1" s="636"/>
      <c r="I1" s="636"/>
      <c r="J1" s="636"/>
      <c r="K1" s="636"/>
      <c r="L1" s="636"/>
      <c r="M1" s="636"/>
      <c r="N1" s="636"/>
      <c r="O1" s="61" t="str">
        <f>'TECHNICAL SHEET GARMENT'!J1</f>
        <v>WINTER 2018/19</v>
      </c>
      <c r="P1" s="60"/>
      <c r="Q1" s="62"/>
      <c r="R1" s="6"/>
    </row>
    <row r="2" spans="1:48" s="4" customFormat="1" ht="19.5" x14ac:dyDescent="0.15">
      <c r="A2" s="68"/>
      <c r="B2" s="64" t="str">
        <f>'TECHNICAL SHEET GARMENT'!A2</f>
        <v>LFV11489</v>
      </c>
      <c r="C2" s="63"/>
      <c r="D2" s="63"/>
      <c r="E2" s="114" t="str">
        <f>'TECHNICAL SHEET GARMENT'!C2</f>
        <v>LD CONEY 3in1 PARKA</v>
      </c>
      <c r="F2" s="63"/>
      <c r="G2" s="63"/>
      <c r="H2" s="63"/>
      <c r="I2" s="63"/>
      <c r="J2" s="250"/>
      <c r="K2" s="63"/>
      <c r="L2" s="318"/>
      <c r="M2" s="63"/>
      <c r="N2" s="538"/>
      <c r="O2" s="63" t="s">
        <v>2</v>
      </c>
      <c r="P2" s="64" t="str">
        <f>'TECHNICAL SHEET GARMENT'!K2</f>
        <v>V1</v>
      </c>
      <c r="Q2" s="65"/>
      <c r="R2" s="8"/>
    </row>
    <row r="3" spans="1:48" s="3" customFormat="1" ht="17.25" thickBot="1" x14ac:dyDescent="0.2">
      <c r="A3" s="70"/>
      <c r="B3" s="152" t="s">
        <v>1</v>
      </c>
      <c r="C3" s="66">
        <f ca="1">'TECHNICAL SHEET GARMENT'!B3</f>
        <v>43833</v>
      </c>
      <c r="D3" s="67"/>
      <c r="E3" s="67"/>
      <c r="F3" s="67"/>
      <c r="G3" s="67"/>
      <c r="H3" s="67"/>
      <c r="I3" s="67"/>
      <c r="J3" s="251"/>
      <c r="K3" s="71"/>
      <c r="L3" s="319"/>
      <c r="M3" s="67"/>
      <c r="N3" s="514"/>
      <c r="O3" s="81" t="str">
        <f>'TECHNICAL SHEET GARMENT'!J3</f>
        <v xml:space="preserve">SUPPLIER : </v>
      </c>
      <c r="P3" s="198" t="str">
        <f>'TECHNICAL SHEET GARMENT'!L3</f>
        <v>PRIMA CHANNEL</v>
      </c>
      <c r="Q3" s="72"/>
      <c r="R3" s="23"/>
    </row>
    <row r="4" spans="1:48" s="1" customFormat="1" ht="6.75" hidden="1" customHeight="1" x14ac:dyDescent="0.15">
      <c r="A4" s="29"/>
      <c r="B4" s="102"/>
      <c r="C4" s="26"/>
      <c r="D4" s="26"/>
      <c r="E4" s="26"/>
      <c r="F4" s="26"/>
      <c r="G4" s="26"/>
      <c r="H4" s="26"/>
      <c r="I4" s="26"/>
      <c r="J4" s="246"/>
      <c r="K4" s="326"/>
      <c r="L4" s="320"/>
      <c r="M4" s="26"/>
      <c r="N4" s="518"/>
      <c r="O4" s="43"/>
      <c r="P4" s="43"/>
      <c r="Q4" s="43"/>
      <c r="R4" s="6"/>
    </row>
    <row r="5" spans="1:48" ht="17.25" hidden="1" thickBot="1" x14ac:dyDescent="0.3">
      <c r="A5" s="104"/>
      <c r="B5" s="22"/>
      <c r="C5" s="28" t="s">
        <v>15</v>
      </c>
      <c r="D5" s="22"/>
      <c r="E5" s="22"/>
      <c r="F5" s="22"/>
      <c r="G5" s="22"/>
      <c r="H5" s="22"/>
      <c r="I5" s="22"/>
      <c r="J5" s="247"/>
      <c r="K5" s="327"/>
      <c r="L5" s="321"/>
      <c r="M5" s="22"/>
      <c r="N5" s="519"/>
      <c r="O5" s="22"/>
      <c r="P5" s="22"/>
      <c r="Q5" s="22"/>
      <c r="R5" s="22"/>
    </row>
    <row r="6" spans="1:48" s="96" customFormat="1" ht="57.75" hidden="1" customHeight="1" x14ac:dyDescent="0.25">
      <c r="A6" s="132"/>
      <c r="B6" s="647" t="s">
        <v>148</v>
      </c>
      <c r="C6" s="648"/>
      <c r="D6" s="648"/>
      <c r="E6" s="648"/>
      <c r="F6" s="649"/>
      <c r="G6" s="187" t="s">
        <v>16</v>
      </c>
      <c r="H6" s="188" t="s">
        <v>128</v>
      </c>
      <c r="I6" s="189" t="s">
        <v>229</v>
      </c>
      <c r="J6" s="347" t="s">
        <v>258</v>
      </c>
      <c r="K6" s="189" t="s">
        <v>283</v>
      </c>
      <c r="L6" s="347" t="s">
        <v>285</v>
      </c>
      <c r="M6" s="189" t="s">
        <v>314</v>
      </c>
      <c r="N6" s="493" t="s">
        <v>317</v>
      </c>
      <c r="O6" s="189"/>
      <c r="P6" s="189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</row>
    <row r="7" spans="1:48" ht="18" hidden="1" customHeight="1" x14ac:dyDescent="0.15">
      <c r="A7" s="104"/>
      <c r="B7" s="531" t="s">
        <v>22</v>
      </c>
      <c r="C7" s="88"/>
      <c r="D7" s="88"/>
      <c r="E7" s="88"/>
      <c r="F7" s="88"/>
      <c r="G7" s="153"/>
      <c r="H7" s="111"/>
      <c r="I7" s="111"/>
      <c r="J7" s="248"/>
      <c r="K7" s="328"/>
      <c r="L7" s="202"/>
      <c r="M7" s="464" t="s">
        <v>9</v>
      </c>
      <c r="N7" s="494" t="s">
        <v>9</v>
      </c>
      <c r="O7" s="111"/>
      <c r="P7" s="111"/>
      <c r="Q7" s="22"/>
      <c r="R7" s="22"/>
    </row>
    <row r="8" spans="1:48" s="96" customFormat="1" ht="18" hidden="1" customHeight="1" x14ac:dyDescent="0.25">
      <c r="A8" s="132"/>
      <c r="B8" s="109" t="s">
        <v>31</v>
      </c>
      <c r="C8" s="108" t="s">
        <v>315</v>
      </c>
      <c r="D8" s="148"/>
      <c r="E8" s="113"/>
      <c r="F8" s="113"/>
      <c r="G8" s="154" t="s">
        <v>19</v>
      </c>
      <c r="H8" s="468">
        <v>39</v>
      </c>
      <c r="I8" s="469">
        <v>40</v>
      </c>
      <c r="J8" s="468">
        <v>37</v>
      </c>
      <c r="K8" s="469">
        <v>38</v>
      </c>
      <c r="L8" s="470">
        <v>37</v>
      </c>
      <c r="M8" s="401">
        <v>38</v>
      </c>
      <c r="N8" s="520">
        <v>37</v>
      </c>
      <c r="O8" s="286"/>
      <c r="P8" s="33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</row>
    <row r="9" spans="1:48" s="96" customFormat="1" ht="18" hidden="1" customHeight="1" x14ac:dyDescent="0.25">
      <c r="A9" s="132"/>
      <c r="B9" s="121" t="s">
        <v>32</v>
      </c>
      <c r="C9" s="532" t="s">
        <v>17</v>
      </c>
      <c r="D9" s="73"/>
      <c r="E9" s="110"/>
      <c r="F9" s="110"/>
      <c r="G9" s="154" t="s">
        <v>18</v>
      </c>
      <c r="H9" s="471">
        <v>53</v>
      </c>
      <c r="I9" s="472">
        <v>52</v>
      </c>
      <c r="J9" s="471"/>
      <c r="K9" s="472">
        <v>53</v>
      </c>
      <c r="L9" s="473">
        <v>53</v>
      </c>
      <c r="M9" s="401">
        <v>52.5</v>
      </c>
      <c r="N9" s="285">
        <v>53</v>
      </c>
      <c r="O9" s="286"/>
      <c r="P9" s="338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</row>
    <row r="10" spans="1:48" s="96" customFormat="1" ht="18" hidden="1" customHeight="1" x14ac:dyDescent="0.25">
      <c r="A10" s="132"/>
      <c r="B10" s="121" t="s">
        <v>33</v>
      </c>
      <c r="C10" s="532" t="s">
        <v>144</v>
      </c>
      <c r="D10" s="73"/>
      <c r="E10" s="110"/>
      <c r="F10" s="110"/>
      <c r="G10" s="154" t="s">
        <v>18</v>
      </c>
      <c r="H10" s="474">
        <v>47</v>
      </c>
      <c r="I10" s="472">
        <v>48.5</v>
      </c>
      <c r="J10" s="474"/>
      <c r="K10" s="472">
        <v>48.5</v>
      </c>
      <c r="L10" s="475">
        <v>48</v>
      </c>
      <c r="M10" s="401">
        <v>48</v>
      </c>
      <c r="N10" s="520">
        <v>50</v>
      </c>
      <c r="O10" s="286"/>
      <c r="P10" s="338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</row>
    <row r="11" spans="1:48" s="96" customFormat="1" ht="18" hidden="1" customHeight="1" x14ac:dyDescent="0.25">
      <c r="A11" s="132"/>
      <c r="B11" s="125" t="s">
        <v>116</v>
      </c>
      <c r="C11" s="534" t="s">
        <v>127</v>
      </c>
      <c r="D11" s="126"/>
      <c r="E11" s="127"/>
      <c r="F11" s="127"/>
      <c r="G11" s="160" t="s">
        <v>18</v>
      </c>
      <c r="H11" s="476">
        <v>53</v>
      </c>
      <c r="I11" s="472">
        <v>54</v>
      </c>
      <c r="J11" s="476"/>
      <c r="K11" s="472">
        <v>54</v>
      </c>
      <c r="L11" s="477">
        <v>53</v>
      </c>
      <c r="M11" s="466">
        <v>54</v>
      </c>
      <c r="N11" s="285">
        <v>53</v>
      </c>
      <c r="O11" s="286"/>
      <c r="P11" s="339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</row>
    <row r="12" spans="1:48" s="96" customFormat="1" ht="18" hidden="1" customHeight="1" x14ac:dyDescent="0.25">
      <c r="A12" s="132"/>
      <c r="B12" s="121" t="s">
        <v>34</v>
      </c>
      <c r="C12" s="532" t="s">
        <v>98</v>
      </c>
      <c r="D12" s="73"/>
      <c r="E12" s="110"/>
      <c r="F12" s="110"/>
      <c r="G12" s="154" t="s">
        <v>18</v>
      </c>
      <c r="H12" s="471">
        <v>60</v>
      </c>
      <c r="I12" s="472">
        <v>59.5</v>
      </c>
      <c r="J12" s="471"/>
      <c r="K12" s="472">
        <v>61</v>
      </c>
      <c r="L12" s="473">
        <v>60</v>
      </c>
      <c r="M12" s="401">
        <v>60</v>
      </c>
      <c r="N12" s="520">
        <v>58</v>
      </c>
      <c r="O12" s="286"/>
      <c r="P12" s="338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</row>
    <row r="13" spans="1:48" s="96" customFormat="1" ht="18" hidden="1" customHeight="1" x14ac:dyDescent="0.25">
      <c r="A13" s="132"/>
      <c r="B13" s="125" t="s">
        <v>94</v>
      </c>
      <c r="C13" s="534" t="s">
        <v>95</v>
      </c>
      <c r="D13" s="126"/>
      <c r="E13" s="127"/>
      <c r="F13" s="127"/>
      <c r="G13" s="160" t="s">
        <v>18</v>
      </c>
      <c r="H13" s="471">
        <v>84</v>
      </c>
      <c r="I13" s="472">
        <v>83</v>
      </c>
      <c r="J13" s="471">
        <v>77</v>
      </c>
      <c r="K13" s="472">
        <v>76</v>
      </c>
      <c r="L13" s="473">
        <v>77</v>
      </c>
      <c r="M13" s="401">
        <v>76</v>
      </c>
      <c r="N13" s="285">
        <v>76</v>
      </c>
      <c r="O13" s="286"/>
      <c r="P13" s="339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</row>
    <row r="14" spans="1:48" s="96" customFormat="1" ht="18" hidden="1" customHeight="1" x14ac:dyDescent="0.25">
      <c r="A14" s="132"/>
      <c r="B14" s="121" t="s">
        <v>29</v>
      </c>
      <c r="C14" s="532" t="s">
        <v>35</v>
      </c>
      <c r="D14" s="73"/>
      <c r="E14" s="110"/>
      <c r="F14" s="110"/>
      <c r="G14" s="154" t="s">
        <v>19</v>
      </c>
      <c r="H14" s="471">
        <v>12</v>
      </c>
      <c r="I14" s="472">
        <v>13</v>
      </c>
      <c r="J14" s="471">
        <v>12</v>
      </c>
      <c r="K14" s="472">
        <v>12</v>
      </c>
      <c r="L14" s="473">
        <v>12</v>
      </c>
      <c r="M14" s="401">
        <v>11.5</v>
      </c>
      <c r="N14" s="520">
        <v>11</v>
      </c>
      <c r="O14" s="286"/>
      <c r="P14" s="338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</row>
    <row r="15" spans="1:48" s="96" customFormat="1" ht="18" hidden="1" customHeight="1" x14ac:dyDescent="0.25">
      <c r="A15" s="132"/>
      <c r="B15" s="121" t="s">
        <v>96</v>
      </c>
      <c r="C15" s="532" t="s">
        <v>97</v>
      </c>
      <c r="D15" s="73"/>
      <c r="E15" s="110"/>
      <c r="F15" s="110"/>
      <c r="G15" s="154" t="s">
        <v>19</v>
      </c>
      <c r="H15" s="474">
        <v>23.5</v>
      </c>
      <c r="I15" s="472">
        <v>24</v>
      </c>
      <c r="J15" s="474"/>
      <c r="K15" s="472">
        <v>24</v>
      </c>
      <c r="L15" s="475">
        <v>23.5</v>
      </c>
      <c r="M15" s="401">
        <v>23.5</v>
      </c>
      <c r="N15" s="285">
        <v>23.5</v>
      </c>
      <c r="O15" s="286"/>
      <c r="P15" s="338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</row>
    <row r="16" spans="1:48" s="96" customFormat="1" ht="18" hidden="1" customHeight="1" x14ac:dyDescent="0.25">
      <c r="A16" s="132"/>
      <c r="B16" s="121" t="s">
        <v>36</v>
      </c>
      <c r="C16" s="532" t="s">
        <v>99</v>
      </c>
      <c r="D16" s="73"/>
      <c r="E16" s="110"/>
      <c r="F16" s="110"/>
      <c r="G16" s="154" t="s">
        <v>19</v>
      </c>
      <c r="H16" s="471">
        <v>23</v>
      </c>
      <c r="I16" s="472">
        <v>23</v>
      </c>
      <c r="J16" s="471"/>
      <c r="K16" s="472">
        <v>23</v>
      </c>
      <c r="L16" s="473">
        <v>23</v>
      </c>
      <c r="M16" s="401">
        <v>23</v>
      </c>
      <c r="N16" s="520">
        <v>21.5</v>
      </c>
      <c r="O16" s="286"/>
      <c r="P16" s="338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</row>
    <row r="17" spans="1:48" s="96" customFormat="1" ht="18" hidden="1" customHeight="1" x14ac:dyDescent="0.25">
      <c r="A17" s="132"/>
      <c r="B17" s="121" t="s">
        <v>37</v>
      </c>
      <c r="C17" s="532" t="s">
        <v>117</v>
      </c>
      <c r="D17" s="73"/>
      <c r="E17" s="110"/>
      <c r="F17" s="110"/>
      <c r="G17" s="154" t="s">
        <v>19</v>
      </c>
      <c r="H17" s="471">
        <v>18</v>
      </c>
      <c r="I17" s="472">
        <v>18.5</v>
      </c>
      <c r="J17" s="471">
        <v>17</v>
      </c>
      <c r="K17" s="472">
        <v>17</v>
      </c>
      <c r="L17" s="473">
        <v>17</v>
      </c>
      <c r="M17" s="401">
        <v>17</v>
      </c>
      <c r="N17" s="285">
        <v>17</v>
      </c>
      <c r="O17" s="286"/>
      <c r="P17" s="338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</row>
    <row r="18" spans="1:48" s="96" customFormat="1" ht="18" hidden="1" customHeight="1" x14ac:dyDescent="0.25">
      <c r="A18" s="132"/>
      <c r="B18" s="121" t="s">
        <v>38</v>
      </c>
      <c r="C18" s="532" t="s">
        <v>100</v>
      </c>
      <c r="D18" s="73"/>
      <c r="E18" s="110"/>
      <c r="F18" s="110"/>
      <c r="G18" s="154" t="s">
        <v>19</v>
      </c>
      <c r="H18" s="476">
        <v>14</v>
      </c>
      <c r="I18" s="472">
        <v>14.5</v>
      </c>
      <c r="J18" s="476"/>
      <c r="K18" s="472">
        <v>14</v>
      </c>
      <c r="L18" s="473">
        <v>14</v>
      </c>
      <c r="M18" s="401">
        <v>14</v>
      </c>
      <c r="N18" s="285">
        <v>14</v>
      </c>
      <c r="O18" s="286"/>
      <c r="P18" s="338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</row>
    <row r="19" spans="1:48" s="96" customFormat="1" ht="18" hidden="1" customHeight="1" x14ac:dyDescent="0.25">
      <c r="A19" s="132"/>
      <c r="B19" s="191" t="s">
        <v>101</v>
      </c>
      <c r="C19" s="122" t="s">
        <v>102</v>
      </c>
      <c r="D19" s="123"/>
      <c r="E19" s="124"/>
      <c r="F19" s="124"/>
      <c r="G19" s="210" t="s">
        <v>19</v>
      </c>
      <c r="H19" s="478">
        <v>5</v>
      </c>
      <c r="I19" s="479">
        <v>5</v>
      </c>
      <c r="J19" s="478">
        <v>6</v>
      </c>
      <c r="K19" s="479">
        <v>6</v>
      </c>
      <c r="L19" s="480">
        <v>6</v>
      </c>
      <c r="M19" s="401">
        <v>6</v>
      </c>
      <c r="N19" s="285">
        <v>6</v>
      </c>
      <c r="O19" s="286"/>
      <c r="P19" s="340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</row>
    <row r="20" spans="1:48" s="96" customFormat="1" ht="18" hidden="1" customHeight="1" x14ac:dyDescent="0.25">
      <c r="A20" s="132"/>
      <c r="B20" s="191" t="s">
        <v>40</v>
      </c>
      <c r="C20" s="122" t="s">
        <v>41</v>
      </c>
      <c r="D20" s="123"/>
      <c r="E20" s="124"/>
      <c r="F20" s="124"/>
      <c r="G20" s="210" t="s">
        <v>18</v>
      </c>
      <c r="H20" s="478">
        <v>64</v>
      </c>
      <c r="I20" s="479">
        <v>65</v>
      </c>
      <c r="J20" s="478"/>
      <c r="K20" s="479">
        <v>63.5</v>
      </c>
      <c r="L20" s="480">
        <v>64</v>
      </c>
      <c r="M20" s="401">
        <v>64</v>
      </c>
      <c r="N20" s="520">
        <v>64.5</v>
      </c>
      <c r="O20" s="286"/>
      <c r="P20" s="340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</row>
    <row r="21" spans="1:48" s="96" customFormat="1" ht="18" hidden="1" customHeight="1" x14ac:dyDescent="0.25">
      <c r="A21" s="132"/>
      <c r="B21" s="531" t="s">
        <v>24</v>
      </c>
      <c r="C21" s="88"/>
      <c r="D21" s="88"/>
      <c r="E21" s="88"/>
      <c r="F21" s="88"/>
      <c r="G21" s="201"/>
      <c r="H21" s="481"/>
      <c r="I21" s="482"/>
      <c r="J21" s="481"/>
      <c r="K21" s="482"/>
      <c r="L21" s="481"/>
      <c r="M21" s="467"/>
      <c r="N21" s="521"/>
      <c r="O21" s="341"/>
      <c r="P21" s="111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</row>
    <row r="22" spans="1:48" s="96" customFormat="1" ht="18" hidden="1" customHeight="1" x14ac:dyDescent="0.25">
      <c r="A22" s="132"/>
      <c r="B22" s="109" t="s">
        <v>42</v>
      </c>
      <c r="C22" s="112" t="s">
        <v>316</v>
      </c>
      <c r="D22" s="148"/>
      <c r="E22" s="113"/>
      <c r="F22" s="113"/>
      <c r="G22" s="211" t="s">
        <v>19</v>
      </c>
      <c r="H22" s="468">
        <v>40</v>
      </c>
      <c r="I22" s="469">
        <v>40.5</v>
      </c>
      <c r="J22" s="468">
        <v>39</v>
      </c>
      <c r="K22" s="469">
        <v>39</v>
      </c>
      <c r="L22" s="470">
        <v>39</v>
      </c>
      <c r="M22" s="401">
        <v>40</v>
      </c>
      <c r="N22" s="520">
        <v>39</v>
      </c>
      <c r="O22" s="286"/>
      <c r="P22" s="33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</row>
    <row r="23" spans="1:48" s="96" customFormat="1" ht="18" hidden="1" customHeight="1" x14ac:dyDescent="0.25">
      <c r="A23" s="132"/>
      <c r="B23" s="192" t="s">
        <v>8</v>
      </c>
      <c r="C23" s="107" t="s">
        <v>20</v>
      </c>
      <c r="D23" s="123"/>
      <c r="E23" s="124"/>
      <c r="F23" s="124"/>
      <c r="G23" s="154" t="s">
        <v>18</v>
      </c>
      <c r="H23" s="478">
        <v>86</v>
      </c>
      <c r="I23" s="479">
        <v>86</v>
      </c>
      <c r="J23" s="478">
        <v>77</v>
      </c>
      <c r="K23" s="479">
        <v>77</v>
      </c>
      <c r="L23" s="480">
        <v>77</v>
      </c>
      <c r="M23" s="401">
        <v>76.5</v>
      </c>
      <c r="N23" s="285">
        <v>77</v>
      </c>
      <c r="O23" s="286"/>
      <c r="P23" s="340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</row>
    <row r="24" spans="1:48" s="96" customFormat="1" ht="18" hidden="1" customHeight="1" x14ac:dyDescent="0.25">
      <c r="A24" s="132"/>
      <c r="B24" s="192" t="s">
        <v>103</v>
      </c>
      <c r="C24" s="107" t="s">
        <v>104</v>
      </c>
      <c r="D24" s="123"/>
      <c r="E24" s="124"/>
      <c r="F24" s="124"/>
      <c r="G24" s="154" t="s">
        <v>19</v>
      </c>
      <c r="H24" s="478">
        <v>17</v>
      </c>
      <c r="I24" s="479">
        <v>17.5</v>
      </c>
      <c r="J24" s="478"/>
      <c r="K24" s="479">
        <v>16.5</v>
      </c>
      <c r="L24" s="480">
        <v>17</v>
      </c>
      <c r="M24" s="401">
        <v>17</v>
      </c>
      <c r="N24" s="285">
        <v>17</v>
      </c>
      <c r="O24" s="285"/>
      <c r="P24" s="340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</row>
    <row r="25" spans="1:48" s="96" customFormat="1" ht="18" hidden="1" customHeight="1" x14ac:dyDescent="0.25">
      <c r="A25" s="132"/>
      <c r="B25" s="531" t="s">
        <v>25</v>
      </c>
      <c r="C25" s="88"/>
      <c r="D25" s="88"/>
      <c r="E25" s="88"/>
      <c r="F25" s="88"/>
      <c r="G25" s="201"/>
      <c r="H25" s="481"/>
      <c r="I25" s="482"/>
      <c r="J25" s="481"/>
      <c r="K25" s="482"/>
      <c r="L25" s="481"/>
      <c r="M25" s="467"/>
      <c r="N25" s="521"/>
      <c r="O25" s="341"/>
      <c r="P25" s="111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</row>
    <row r="26" spans="1:48" s="96" customFormat="1" ht="18" hidden="1" customHeight="1" x14ac:dyDescent="0.25">
      <c r="A26" s="132"/>
      <c r="B26" s="264" t="s">
        <v>162</v>
      </c>
      <c r="C26" s="265" t="s">
        <v>163</v>
      </c>
      <c r="D26" s="266"/>
      <c r="E26" s="267"/>
      <c r="F26" s="267"/>
      <c r="G26" s="261" t="s">
        <v>18</v>
      </c>
      <c r="H26" s="483">
        <v>20</v>
      </c>
      <c r="I26" s="484">
        <v>22</v>
      </c>
      <c r="J26" s="483"/>
      <c r="K26" s="484">
        <v>22</v>
      </c>
      <c r="L26" s="485">
        <v>22</v>
      </c>
      <c r="M26" s="465">
        <v>22</v>
      </c>
      <c r="N26" s="520">
        <v>21</v>
      </c>
      <c r="O26" s="263"/>
      <c r="P26" s="262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</row>
    <row r="27" spans="1:48" s="96" customFormat="1" ht="18" hidden="1" customHeight="1" x14ac:dyDescent="0.25">
      <c r="A27" s="132"/>
      <c r="B27" s="264" t="s">
        <v>164</v>
      </c>
      <c r="C27" s="265" t="s">
        <v>165</v>
      </c>
      <c r="D27" s="266"/>
      <c r="E27" s="267"/>
      <c r="F27" s="267"/>
      <c r="G27" s="261" t="s">
        <v>18</v>
      </c>
      <c r="H27" s="483">
        <v>9</v>
      </c>
      <c r="I27" s="484">
        <v>8.5</v>
      </c>
      <c r="J27" s="483"/>
      <c r="K27" s="484">
        <v>8.5</v>
      </c>
      <c r="L27" s="485">
        <v>9</v>
      </c>
      <c r="M27" s="465">
        <v>8.5</v>
      </c>
      <c r="N27" s="520">
        <v>9.5</v>
      </c>
      <c r="O27" s="263"/>
      <c r="P27" s="262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</row>
    <row r="28" spans="1:48" s="96" customFormat="1" ht="18" hidden="1" customHeight="1" x14ac:dyDescent="0.25">
      <c r="A28" s="132"/>
      <c r="B28" s="109" t="s">
        <v>43</v>
      </c>
      <c r="C28" s="112" t="s">
        <v>44</v>
      </c>
      <c r="D28" s="148"/>
      <c r="E28" s="113"/>
      <c r="F28" s="113"/>
      <c r="G28" s="154" t="s">
        <v>18</v>
      </c>
      <c r="H28" s="486">
        <v>53</v>
      </c>
      <c r="I28" s="469">
        <v>54.5</v>
      </c>
      <c r="J28" s="486"/>
      <c r="K28" s="469">
        <v>53.5</v>
      </c>
      <c r="L28" s="487">
        <v>53</v>
      </c>
      <c r="M28" s="401">
        <v>53</v>
      </c>
      <c r="N28" s="285">
        <v>53</v>
      </c>
      <c r="O28" s="285"/>
      <c r="P28" s="33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</row>
    <row r="29" spans="1:48" s="96" customFormat="1" ht="18" hidden="1" customHeight="1" x14ac:dyDescent="0.25">
      <c r="A29" s="132"/>
      <c r="B29" s="109" t="s">
        <v>45</v>
      </c>
      <c r="C29" s="533" t="s">
        <v>46</v>
      </c>
      <c r="D29" s="73"/>
      <c r="E29" s="110"/>
      <c r="F29" s="110"/>
      <c r="G29" s="154" t="s">
        <v>18</v>
      </c>
      <c r="H29" s="488">
        <v>52</v>
      </c>
      <c r="I29" s="479">
        <v>53.5</v>
      </c>
      <c r="J29" s="488"/>
      <c r="K29" s="479">
        <v>52.5</v>
      </c>
      <c r="L29" s="489">
        <v>52</v>
      </c>
      <c r="M29" s="401">
        <v>52</v>
      </c>
      <c r="N29" s="285">
        <v>52</v>
      </c>
      <c r="O29" s="285"/>
      <c r="P29" s="340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</row>
    <row r="30" spans="1:48" ht="18" hidden="1" customHeight="1" x14ac:dyDescent="0.25">
      <c r="A30" s="104"/>
      <c r="B30" s="109" t="s">
        <v>47</v>
      </c>
      <c r="C30" s="533" t="s">
        <v>26</v>
      </c>
      <c r="D30" s="73"/>
      <c r="E30" s="110"/>
      <c r="F30" s="110"/>
      <c r="G30" s="154" t="s">
        <v>19</v>
      </c>
      <c r="H30" s="488">
        <v>8.5</v>
      </c>
      <c r="I30" s="479">
        <v>8.5</v>
      </c>
      <c r="J30" s="488"/>
      <c r="K30" s="479">
        <v>8.5</v>
      </c>
      <c r="L30" s="489">
        <v>8.5</v>
      </c>
      <c r="M30" s="401">
        <v>8.5</v>
      </c>
      <c r="N30" s="522">
        <v>8.5</v>
      </c>
      <c r="O30" s="285"/>
      <c r="P30" s="340"/>
      <c r="Q30" s="22"/>
      <c r="R30" s="22"/>
    </row>
    <row r="31" spans="1:48" s="96" customFormat="1" ht="18" hidden="1" customHeight="1" x14ac:dyDescent="0.25">
      <c r="A31" s="132"/>
      <c r="B31" s="192" t="s">
        <v>48</v>
      </c>
      <c r="C31" s="107" t="s">
        <v>30</v>
      </c>
      <c r="D31" s="123"/>
      <c r="E31" s="124"/>
      <c r="F31" s="124"/>
      <c r="G31" s="154" t="s">
        <v>19</v>
      </c>
      <c r="H31" s="488">
        <v>8.5</v>
      </c>
      <c r="I31" s="479">
        <v>8.5</v>
      </c>
      <c r="J31" s="488"/>
      <c r="K31" s="479">
        <v>8.6999999999999993</v>
      </c>
      <c r="L31" s="489">
        <v>8.5</v>
      </c>
      <c r="M31" s="401">
        <v>8.5</v>
      </c>
      <c r="N31" s="285">
        <v>8.5</v>
      </c>
      <c r="O31" s="285"/>
      <c r="P31" s="340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</row>
    <row r="32" spans="1:48" ht="18" hidden="1" customHeight="1" x14ac:dyDescent="0.15">
      <c r="A32" s="104"/>
      <c r="B32" s="531" t="s">
        <v>27</v>
      </c>
      <c r="C32" s="88"/>
      <c r="D32" s="88"/>
      <c r="E32" s="88"/>
      <c r="F32" s="88"/>
      <c r="G32" s="201"/>
      <c r="H32" s="481"/>
      <c r="I32" s="482"/>
      <c r="J32" s="481"/>
      <c r="K32" s="482"/>
      <c r="L32" s="481"/>
      <c r="M32" s="467"/>
      <c r="N32" s="341"/>
      <c r="O32" s="341"/>
      <c r="P32" s="111"/>
      <c r="Q32" s="22"/>
      <c r="R32" s="22"/>
    </row>
    <row r="33" spans="1:48" ht="18" hidden="1" customHeight="1" x14ac:dyDescent="0.25">
      <c r="A33" s="104"/>
      <c r="B33" s="264" t="s">
        <v>210</v>
      </c>
      <c r="C33" s="265" t="s">
        <v>211</v>
      </c>
      <c r="D33" s="266"/>
      <c r="E33" s="267"/>
      <c r="F33" s="267"/>
      <c r="G33" s="261" t="s">
        <v>18</v>
      </c>
      <c r="H33" s="476"/>
      <c r="I33" s="472">
        <v>52</v>
      </c>
      <c r="J33" s="476"/>
      <c r="K33" s="490">
        <v>49</v>
      </c>
      <c r="L33" s="477">
        <v>49</v>
      </c>
      <c r="M33" s="466">
        <v>48</v>
      </c>
      <c r="N33" s="285">
        <v>48</v>
      </c>
      <c r="O33" s="285"/>
      <c r="P33" s="338"/>
      <c r="Q33" s="22"/>
      <c r="R33" s="22"/>
    </row>
    <row r="34" spans="1:48" s="96" customFormat="1" ht="18" hidden="1" customHeight="1" x14ac:dyDescent="0.25">
      <c r="A34" s="132"/>
      <c r="B34" s="109" t="s">
        <v>49</v>
      </c>
      <c r="C34" s="533" t="s">
        <v>145</v>
      </c>
      <c r="D34" s="73"/>
      <c r="E34" s="110"/>
      <c r="F34" s="110"/>
      <c r="G34" s="154" t="s">
        <v>19</v>
      </c>
      <c r="H34" s="476">
        <v>25.5</v>
      </c>
      <c r="I34" s="472">
        <v>26</v>
      </c>
      <c r="J34" s="476"/>
      <c r="K34" s="490">
        <v>25.5</v>
      </c>
      <c r="L34" s="477">
        <v>25</v>
      </c>
      <c r="M34" s="466">
        <v>24.5</v>
      </c>
      <c r="N34" s="285">
        <v>25</v>
      </c>
      <c r="O34" s="285"/>
      <c r="P34" s="338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</row>
    <row r="35" spans="1:48" s="96" customFormat="1" ht="18" hidden="1" customHeight="1" x14ac:dyDescent="0.25">
      <c r="A35" s="132"/>
      <c r="B35" s="192" t="s">
        <v>50</v>
      </c>
      <c r="C35" s="533" t="s">
        <v>146</v>
      </c>
      <c r="D35" s="73"/>
      <c r="E35" s="110"/>
      <c r="F35" s="110"/>
      <c r="G35" s="210" t="s">
        <v>19</v>
      </c>
      <c r="H35" s="488">
        <v>33.5</v>
      </c>
      <c r="I35" s="479">
        <v>34</v>
      </c>
      <c r="J35" s="488"/>
      <c r="K35" s="491">
        <v>34</v>
      </c>
      <c r="L35" s="489">
        <v>34</v>
      </c>
      <c r="M35" s="466">
        <v>33.5</v>
      </c>
      <c r="N35" s="285">
        <v>34</v>
      </c>
      <c r="O35" s="285"/>
      <c r="P35" s="340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</row>
    <row r="36" spans="1:48" s="96" customFormat="1" ht="18" hidden="1" customHeight="1" x14ac:dyDescent="0.25">
      <c r="A36" s="132"/>
      <c r="B36" s="258" t="s">
        <v>124</v>
      </c>
      <c r="C36" s="107" t="s">
        <v>147</v>
      </c>
      <c r="D36" s="123"/>
      <c r="E36" s="124"/>
      <c r="F36" s="124"/>
      <c r="G36" s="210" t="s">
        <v>19</v>
      </c>
      <c r="H36" s="488">
        <v>35.5</v>
      </c>
      <c r="I36" s="479">
        <v>35.5</v>
      </c>
      <c r="J36" s="488"/>
      <c r="K36" s="491">
        <v>35</v>
      </c>
      <c r="L36" s="489">
        <v>35</v>
      </c>
      <c r="M36" s="466">
        <v>34.5</v>
      </c>
      <c r="N36" s="285">
        <v>35</v>
      </c>
      <c r="O36" s="285"/>
      <c r="P36" s="340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</row>
    <row r="37" spans="1:48" ht="18" hidden="1" customHeight="1" x14ac:dyDescent="0.15">
      <c r="A37" s="104"/>
      <c r="B37" s="260" t="s">
        <v>119</v>
      </c>
      <c r="C37" s="88"/>
      <c r="D37" s="88"/>
      <c r="E37" s="88"/>
      <c r="F37" s="88"/>
      <c r="G37" s="201"/>
      <c r="H37" s="481"/>
      <c r="I37" s="482"/>
      <c r="J37" s="481"/>
      <c r="K37" s="482"/>
      <c r="L37" s="481"/>
      <c r="M37" s="467"/>
      <c r="N37" s="341"/>
      <c r="O37" s="341"/>
      <c r="P37" s="111"/>
      <c r="Q37" s="22"/>
      <c r="R37" s="22"/>
    </row>
    <row r="38" spans="1:48" s="96" customFormat="1" ht="18" hidden="1" customHeight="1" x14ac:dyDescent="0.25">
      <c r="A38" s="132"/>
      <c r="B38" s="259" t="s">
        <v>120</v>
      </c>
      <c r="C38" s="112" t="s">
        <v>121</v>
      </c>
      <c r="D38" s="148"/>
      <c r="E38" s="113"/>
      <c r="F38" s="113"/>
      <c r="G38" s="211" t="s">
        <v>19</v>
      </c>
      <c r="H38" s="486">
        <v>84</v>
      </c>
      <c r="I38" s="469">
        <v>83</v>
      </c>
      <c r="J38" s="486">
        <v>77</v>
      </c>
      <c r="K38" s="492">
        <v>76</v>
      </c>
      <c r="L38" s="487">
        <v>77</v>
      </c>
      <c r="M38" s="466">
        <v>77</v>
      </c>
      <c r="N38" s="285">
        <v>77</v>
      </c>
      <c r="O38" s="286"/>
      <c r="P38" s="33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</row>
    <row r="39" spans="1:48" s="96" customFormat="1" ht="18" hidden="1" customHeight="1" x14ac:dyDescent="0.25">
      <c r="A39" s="132"/>
      <c r="B39" s="109" t="s">
        <v>122</v>
      </c>
      <c r="C39" s="533" t="s">
        <v>123</v>
      </c>
      <c r="D39" s="73"/>
      <c r="E39" s="110"/>
      <c r="F39" s="110"/>
      <c r="G39" s="154" t="s">
        <v>19</v>
      </c>
      <c r="H39" s="476">
        <v>17</v>
      </c>
      <c r="I39" s="472">
        <v>17</v>
      </c>
      <c r="J39" s="476"/>
      <c r="K39" s="490">
        <v>17</v>
      </c>
      <c r="L39" s="477">
        <v>17</v>
      </c>
      <c r="M39" s="466">
        <v>16.5</v>
      </c>
      <c r="N39" s="285">
        <v>17</v>
      </c>
      <c r="O39" s="97"/>
      <c r="P39" s="338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</row>
    <row r="40" spans="1:48" s="96" customFormat="1" ht="18" hidden="1" customHeight="1" x14ac:dyDescent="0.25">
      <c r="A40" s="132"/>
      <c r="B40" s="109"/>
      <c r="C40" s="533" t="s">
        <v>125</v>
      </c>
      <c r="D40" s="73"/>
      <c r="E40" s="110"/>
      <c r="F40" s="110"/>
      <c r="G40" s="154" t="s">
        <v>19</v>
      </c>
      <c r="H40" s="476">
        <v>16</v>
      </c>
      <c r="I40" s="472">
        <v>16</v>
      </c>
      <c r="J40" s="476"/>
      <c r="K40" s="490">
        <v>16</v>
      </c>
      <c r="L40" s="477">
        <v>16</v>
      </c>
      <c r="M40" s="466">
        <v>16</v>
      </c>
      <c r="N40" s="285">
        <v>16</v>
      </c>
      <c r="O40" s="97"/>
      <c r="P40" s="338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</row>
    <row r="41" spans="1:48" s="146" customFormat="1" ht="16.5" hidden="1" customHeight="1" x14ac:dyDescent="0.15">
      <c r="A41" s="149"/>
      <c r="C41" s="317"/>
      <c r="D41" s="317"/>
      <c r="E41" s="317"/>
      <c r="F41" s="317"/>
      <c r="G41" s="317"/>
      <c r="H41" s="317"/>
      <c r="I41" s="317"/>
      <c r="J41" s="307"/>
      <c r="K41" s="317"/>
      <c r="L41" s="288"/>
      <c r="M41" s="317"/>
      <c r="N41" s="515"/>
      <c r="O41" s="317"/>
      <c r="P41" s="317"/>
      <c r="Q41" s="147"/>
      <c r="R41" s="98"/>
    </row>
    <row r="42" spans="1:48" s="146" customFormat="1" ht="33" thickBot="1" x14ac:dyDescent="0.2">
      <c r="A42" s="149"/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564" t="s">
        <v>419</v>
      </c>
      <c r="M42" s="565"/>
      <c r="N42" s="564" t="s">
        <v>420</v>
      </c>
      <c r="O42" s="307"/>
      <c r="P42" s="307"/>
      <c r="Q42" s="147"/>
      <c r="R42" s="98"/>
    </row>
    <row r="43" spans="1:48" s="96" customFormat="1" ht="54.75" customHeight="1" x14ac:dyDescent="0.25">
      <c r="A43" s="132"/>
      <c r="B43" s="647" t="s">
        <v>418</v>
      </c>
      <c r="C43" s="648"/>
      <c r="D43" s="648"/>
      <c r="E43" s="648"/>
      <c r="F43" s="649"/>
      <c r="G43" s="187" t="s">
        <v>16</v>
      </c>
      <c r="H43" s="495" t="s">
        <v>318</v>
      </c>
      <c r="I43" s="496" t="s">
        <v>229</v>
      </c>
      <c r="J43" s="497" t="s">
        <v>258</v>
      </c>
      <c r="K43" s="496" t="s">
        <v>283</v>
      </c>
      <c r="L43" s="497" t="s">
        <v>285</v>
      </c>
      <c r="M43" s="189" t="s">
        <v>314</v>
      </c>
      <c r="N43" s="553" t="s">
        <v>317</v>
      </c>
      <c r="O43" s="189"/>
      <c r="P43" s="189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</row>
    <row r="44" spans="1:48" s="96" customFormat="1" ht="30" x14ac:dyDescent="0.25">
      <c r="A44" s="132"/>
      <c r="B44" s="531" t="s">
        <v>22</v>
      </c>
      <c r="C44" s="88"/>
      <c r="D44" s="88"/>
      <c r="E44" s="88"/>
      <c r="F44" s="88"/>
      <c r="G44" s="156"/>
      <c r="H44" s="482"/>
      <c r="I44" s="482"/>
      <c r="J44" s="482"/>
      <c r="K44" s="481"/>
      <c r="L44" s="482"/>
      <c r="M44" s="512" t="s">
        <v>9</v>
      </c>
      <c r="N44" s="549" t="s">
        <v>9</v>
      </c>
      <c r="O44" s="566"/>
      <c r="P44" s="111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</row>
    <row r="45" spans="1:48" s="96" customFormat="1" ht="30" x14ac:dyDescent="0.25">
      <c r="A45" s="132"/>
      <c r="B45" s="109" t="s">
        <v>31</v>
      </c>
      <c r="C45" s="94" t="s">
        <v>315</v>
      </c>
      <c r="D45" s="561"/>
      <c r="E45" s="561"/>
      <c r="F45" s="583" t="s">
        <v>423</v>
      </c>
      <c r="G45" s="154" t="s">
        <v>19</v>
      </c>
      <c r="H45" s="471">
        <v>38</v>
      </c>
      <c r="I45" s="498">
        <v>38.5</v>
      </c>
      <c r="J45" s="499"/>
      <c r="K45" s="498">
        <v>40</v>
      </c>
      <c r="L45" s="476">
        <v>38</v>
      </c>
      <c r="M45" s="150">
        <v>37</v>
      </c>
      <c r="N45" s="567">
        <v>38</v>
      </c>
      <c r="O45" s="568">
        <f>M45-N45</f>
        <v>-1</v>
      </c>
      <c r="P45" s="150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</row>
    <row r="46" spans="1:48" s="96" customFormat="1" ht="30" x14ac:dyDescent="0.25">
      <c r="A46" s="132"/>
      <c r="B46" s="121" t="s">
        <v>32</v>
      </c>
      <c r="C46" s="94" t="s">
        <v>17</v>
      </c>
      <c r="D46" s="561"/>
      <c r="E46" s="561"/>
      <c r="F46" s="583" t="s">
        <v>388</v>
      </c>
      <c r="G46" s="154" t="s">
        <v>18</v>
      </c>
      <c r="H46" s="471">
        <v>51</v>
      </c>
      <c r="I46" s="498">
        <v>50</v>
      </c>
      <c r="J46" s="499"/>
      <c r="K46" s="498">
        <v>52</v>
      </c>
      <c r="L46" s="476">
        <v>51</v>
      </c>
      <c r="M46" s="150">
        <v>47</v>
      </c>
      <c r="N46" s="569">
        <v>51</v>
      </c>
      <c r="O46" s="568">
        <f t="shared" ref="O46:O68" si="0">M46-N46</f>
        <v>-4</v>
      </c>
      <c r="P46" s="150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</row>
    <row r="47" spans="1:48" s="96" customFormat="1" ht="30" x14ac:dyDescent="0.25">
      <c r="A47" s="132"/>
      <c r="B47" s="121" t="s">
        <v>33</v>
      </c>
      <c r="C47" s="94" t="s">
        <v>126</v>
      </c>
      <c r="D47" s="561"/>
      <c r="E47" s="561"/>
      <c r="F47" s="583" t="s">
        <v>389</v>
      </c>
      <c r="G47" s="154" t="s">
        <v>18</v>
      </c>
      <c r="H47" s="476">
        <v>47</v>
      </c>
      <c r="I47" s="498">
        <v>47</v>
      </c>
      <c r="J47" s="499"/>
      <c r="K47" s="498">
        <v>50</v>
      </c>
      <c r="L47" s="476">
        <v>47</v>
      </c>
      <c r="M47" s="131">
        <v>45</v>
      </c>
      <c r="N47" s="569">
        <v>47</v>
      </c>
      <c r="O47" s="568">
        <f t="shared" si="0"/>
        <v>-2</v>
      </c>
      <c r="P47" s="150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</row>
    <row r="48" spans="1:48" s="96" customFormat="1" ht="30" x14ac:dyDescent="0.25">
      <c r="A48" s="132"/>
      <c r="B48" s="121" t="s">
        <v>34</v>
      </c>
      <c r="C48" s="94" t="s">
        <v>23</v>
      </c>
      <c r="D48" s="561"/>
      <c r="E48" s="561"/>
      <c r="F48" s="583" t="s">
        <v>391</v>
      </c>
      <c r="G48" s="154" t="s">
        <v>18</v>
      </c>
      <c r="H48" s="476">
        <v>58</v>
      </c>
      <c r="I48" s="498">
        <v>56</v>
      </c>
      <c r="J48" s="499">
        <v>54</v>
      </c>
      <c r="K48" s="498">
        <v>54</v>
      </c>
      <c r="L48" s="476">
        <v>54</v>
      </c>
      <c r="M48" s="131">
        <v>51.5</v>
      </c>
      <c r="N48" s="569">
        <v>54</v>
      </c>
      <c r="O48" s="568">
        <f t="shared" si="0"/>
        <v>-2.5</v>
      </c>
      <c r="P48" s="150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</row>
    <row r="49" spans="1:48" s="96" customFormat="1" ht="30" x14ac:dyDescent="0.25">
      <c r="A49" s="132"/>
      <c r="B49" s="125" t="s">
        <v>94</v>
      </c>
      <c r="C49" s="562" t="s">
        <v>95</v>
      </c>
      <c r="D49" s="563"/>
      <c r="E49" s="563"/>
      <c r="F49" s="584" t="s">
        <v>392</v>
      </c>
      <c r="G49" s="160" t="s">
        <v>18</v>
      </c>
      <c r="H49" s="476">
        <v>76</v>
      </c>
      <c r="I49" s="498">
        <v>71</v>
      </c>
      <c r="J49" s="499">
        <v>63</v>
      </c>
      <c r="K49" s="498">
        <v>61</v>
      </c>
      <c r="L49" s="476">
        <v>63</v>
      </c>
      <c r="M49" s="131">
        <v>60</v>
      </c>
      <c r="N49" s="569">
        <v>63</v>
      </c>
      <c r="O49" s="568">
        <f t="shared" si="0"/>
        <v>-3</v>
      </c>
      <c r="P49" s="150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</row>
    <row r="50" spans="1:48" s="96" customFormat="1" ht="30" x14ac:dyDescent="0.25">
      <c r="A50" s="132"/>
      <c r="B50" s="121" t="s">
        <v>29</v>
      </c>
      <c r="C50" s="94" t="s">
        <v>35</v>
      </c>
      <c r="D50" s="561"/>
      <c r="E50" s="561"/>
      <c r="F50" s="583" t="s">
        <v>393</v>
      </c>
      <c r="G50" s="154" t="s">
        <v>19</v>
      </c>
      <c r="H50" s="476">
        <v>11.5</v>
      </c>
      <c r="I50" s="498">
        <v>11.5</v>
      </c>
      <c r="J50" s="471"/>
      <c r="K50" s="472">
        <v>13</v>
      </c>
      <c r="L50" s="476">
        <v>11.5</v>
      </c>
      <c r="M50" s="131">
        <v>11</v>
      </c>
      <c r="N50" s="570">
        <v>11.5</v>
      </c>
      <c r="O50" s="568">
        <f t="shared" si="0"/>
        <v>-0.5</v>
      </c>
      <c r="P50" s="150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</row>
    <row r="51" spans="1:48" s="96" customFormat="1" ht="30" x14ac:dyDescent="0.25">
      <c r="A51" s="132"/>
      <c r="B51" s="121" t="s">
        <v>96</v>
      </c>
      <c r="C51" s="94" t="s">
        <v>97</v>
      </c>
      <c r="D51" s="561"/>
      <c r="E51" s="561"/>
      <c r="F51" s="583" t="s">
        <v>394</v>
      </c>
      <c r="G51" s="154" t="s">
        <v>19</v>
      </c>
      <c r="H51" s="476">
        <v>22.5</v>
      </c>
      <c r="I51" s="498">
        <v>21.5</v>
      </c>
      <c r="J51" s="471"/>
      <c r="K51" s="472">
        <v>21.5</v>
      </c>
      <c r="L51" s="476">
        <v>21.5</v>
      </c>
      <c r="M51" s="131">
        <v>21.5</v>
      </c>
      <c r="N51" s="569">
        <v>22.5</v>
      </c>
      <c r="O51" s="568">
        <f t="shared" si="0"/>
        <v>-1</v>
      </c>
      <c r="P51" s="150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</row>
    <row r="52" spans="1:48" s="96" customFormat="1" ht="30" x14ac:dyDescent="0.25">
      <c r="A52" s="132"/>
      <c r="B52" s="121" t="s">
        <v>36</v>
      </c>
      <c r="C52" s="532" t="s">
        <v>99</v>
      </c>
      <c r="D52" s="73"/>
      <c r="E52" s="110"/>
      <c r="F52" s="556" t="s">
        <v>395</v>
      </c>
      <c r="G52" s="154" t="s">
        <v>19</v>
      </c>
      <c r="H52" s="476">
        <v>22</v>
      </c>
      <c r="I52" s="498">
        <v>21.5</v>
      </c>
      <c r="J52" s="471"/>
      <c r="K52" s="472">
        <v>21</v>
      </c>
      <c r="L52" s="476">
        <v>20</v>
      </c>
      <c r="M52" s="131">
        <v>20</v>
      </c>
      <c r="N52" s="570">
        <v>20</v>
      </c>
      <c r="O52" s="568"/>
      <c r="P52" s="150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</row>
    <row r="53" spans="1:48" s="96" customFormat="1" ht="30" x14ac:dyDescent="0.25">
      <c r="A53" s="132"/>
      <c r="B53" s="121" t="s">
        <v>37</v>
      </c>
      <c r="C53" s="532" t="s">
        <v>117</v>
      </c>
      <c r="D53" s="73"/>
      <c r="E53" s="110"/>
      <c r="F53" s="556" t="s">
        <v>396</v>
      </c>
      <c r="G53" s="154" t="s">
        <v>19</v>
      </c>
      <c r="H53" s="471">
        <v>17</v>
      </c>
      <c r="I53" s="498">
        <v>17</v>
      </c>
      <c r="J53" s="471"/>
      <c r="K53" s="472">
        <v>17.5</v>
      </c>
      <c r="L53" s="476">
        <v>16.5</v>
      </c>
      <c r="M53" s="150">
        <v>16.5</v>
      </c>
      <c r="N53" s="570">
        <v>16.5</v>
      </c>
      <c r="O53" s="568"/>
      <c r="P53" s="150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</row>
    <row r="54" spans="1:48" s="96" customFormat="1" ht="30" x14ac:dyDescent="0.25">
      <c r="A54" s="132"/>
      <c r="B54" s="121" t="s">
        <v>38</v>
      </c>
      <c r="C54" s="532" t="s">
        <v>100</v>
      </c>
      <c r="D54" s="73"/>
      <c r="E54" s="110"/>
      <c r="F54" s="556" t="s">
        <v>397</v>
      </c>
      <c r="G54" s="154" t="s">
        <v>19</v>
      </c>
      <c r="H54" s="471">
        <v>10</v>
      </c>
      <c r="I54" s="498">
        <v>10</v>
      </c>
      <c r="J54" s="471"/>
      <c r="K54" s="472">
        <v>10</v>
      </c>
      <c r="L54" s="476">
        <v>10</v>
      </c>
      <c r="M54" s="150">
        <v>10</v>
      </c>
      <c r="N54" s="571">
        <v>10</v>
      </c>
      <c r="O54" s="568"/>
      <c r="P54" s="150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</row>
    <row r="55" spans="1:48" s="96" customFormat="1" ht="30" x14ac:dyDescent="0.25">
      <c r="A55" s="132"/>
      <c r="B55" s="121" t="s">
        <v>39</v>
      </c>
      <c r="C55" s="532" t="s">
        <v>118</v>
      </c>
      <c r="D55" s="73"/>
      <c r="E55" s="110"/>
      <c r="F55" s="556" t="s">
        <v>421</v>
      </c>
      <c r="G55" s="154" t="s">
        <v>19</v>
      </c>
      <c r="H55" s="471">
        <v>13</v>
      </c>
      <c r="I55" s="498">
        <v>12</v>
      </c>
      <c r="J55" s="471"/>
      <c r="K55" s="472">
        <v>12.5</v>
      </c>
      <c r="L55" s="476">
        <v>13</v>
      </c>
      <c r="M55" s="150">
        <v>13</v>
      </c>
      <c r="N55" s="571">
        <v>13</v>
      </c>
      <c r="O55" s="568"/>
      <c r="P55" s="150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</row>
    <row r="56" spans="1:48" s="96" customFormat="1" ht="30" x14ac:dyDescent="0.25">
      <c r="A56" s="132"/>
      <c r="B56" s="191" t="s">
        <v>40</v>
      </c>
      <c r="C56" s="122" t="s">
        <v>41</v>
      </c>
      <c r="D56" s="123"/>
      <c r="E56" s="124"/>
      <c r="F56" s="558" t="s">
        <v>399</v>
      </c>
      <c r="G56" s="210" t="s">
        <v>18</v>
      </c>
      <c r="H56" s="488">
        <v>62</v>
      </c>
      <c r="I56" s="500">
        <v>59</v>
      </c>
      <c r="J56" s="478">
        <v>62</v>
      </c>
      <c r="K56" s="479">
        <v>62</v>
      </c>
      <c r="L56" s="488">
        <v>62</v>
      </c>
      <c r="M56" s="106">
        <v>60</v>
      </c>
      <c r="N56" s="572">
        <v>63</v>
      </c>
      <c r="O56" s="568">
        <f t="shared" si="0"/>
        <v>-3</v>
      </c>
      <c r="P56" s="106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</row>
    <row r="57" spans="1:48" s="96" customFormat="1" ht="30" x14ac:dyDescent="0.25">
      <c r="A57" s="132"/>
      <c r="B57" s="581" t="s">
        <v>24</v>
      </c>
      <c r="C57" s="582"/>
      <c r="D57" s="582"/>
      <c r="E57" s="582"/>
      <c r="F57" s="585"/>
      <c r="G57" s="202"/>
      <c r="H57" s="481"/>
      <c r="I57" s="482"/>
      <c r="J57" s="481"/>
      <c r="K57" s="482"/>
      <c r="L57" s="481"/>
      <c r="M57" s="248"/>
      <c r="N57" s="573"/>
      <c r="O57" s="574"/>
      <c r="P57" s="283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</row>
    <row r="58" spans="1:48" s="96" customFormat="1" ht="30" x14ac:dyDescent="0.25">
      <c r="A58" s="132"/>
      <c r="B58" s="109" t="s">
        <v>42</v>
      </c>
      <c r="C58" s="94" t="s">
        <v>316</v>
      </c>
      <c r="D58" s="561"/>
      <c r="E58" s="561"/>
      <c r="F58" s="583" t="s">
        <v>422</v>
      </c>
      <c r="G58" s="154" t="s">
        <v>19</v>
      </c>
      <c r="H58" s="476">
        <v>40</v>
      </c>
      <c r="I58" s="501">
        <v>38.5</v>
      </c>
      <c r="J58" s="476"/>
      <c r="K58" s="490">
        <v>41</v>
      </c>
      <c r="L58" s="476">
        <v>39</v>
      </c>
      <c r="M58" s="511">
        <v>39</v>
      </c>
      <c r="N58" s="570">
        <v>39</v>
      </c>
      <c r="O58" s="568"/>
      <c r="P58" s="284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</row>
    <row r="59" spans="1:48" s="96" customFormat="1" ht="30" x14ac:dyDescent="0.25">
      <c r="A59" s="132"/>
      <c r="B59" s="192" t="s">
        <v>8</v>
      </c>
      <c r="C59" s="94" t="s">
        <v>20</v>
      </c>
      <c r="D59" s="561"/>
      <c r="E59" s="561"/>
      <c r="F59" s="583" t="s">
        <v>401</v>
      </c>
      <c r="G59" s="154" t="s">
        <v>18</v>
      </c>
      <c r="H59" s="488">
        <v>77</v>
      </c>
      <c r="I59" s="500">
        <v>70</v>
      </c>
      <c r="J59" s="478">
        <v>63</v>
      </c>
      <c r="K59" s="479">
        <v>61</v>
      </c>
      <c r="L59" s="488">
        <v>63</v>
      </c>
      <c r="M59" s="106">
        <v>60</v>
      </c>
      <c r="N59" s="572">
        <v>63</v>
      </c>
      <c r="O59" s="568">
        <f t="shared" si="0"/>
        <v>-3</v>
      </c>
      <c r="P59" s="106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</row>
    <row r="60" spans="1:48" s="96" customFormat="1" ht="30" x14ac:dyDescent="0.25">
      <c r="A60" s="132"/>
      <c r="B60" s="581" t="s">
        <v>25</v>
      </c>
      <c r="C60" s="582"/>
      <c r="D60" s="582"/>
      <c r="E60" s="582"/>
      <c r="F60" s="585"/>
      <c r="G60" s="203"/>
      <c r="H60" s="481"/>
      <c r="I60" s="482"/>
      <c r="J60" s="481"/>
      <c r="K60" s="482"/>
      <c r="L60" s="481"/>
      <c r="M60" s="248"/>
      <c r="N60" s="573"/>
      <c r="O60" s="574"/>
      <c r="P60" s="283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</row>
    <row r="61" spans="1:48" s="96" customFormat="1" ht="30" x14ac:dyDescent="0.25">
      <c r="A61" s="132"/>
      <c r="B61" s="264" t="s">
        <v>162</v>
      </c>
      <c r="C61" s="265" t="s">
        <v>163</v>
      </c>
      <c r="D61" s="266"/>
      <c r="E61" s="267"/>
      <c r="F61" s="560" t="s">
        <v>403</v>
      </c>
      <c r="G61" s="261" t="s">
        <v>18</v>
      </c>
      <c r="H61" s="483">
        <v>18</v>
      </c>
      <c r="I61" s="484">
        <v>18</v>
      </c>
      <c r="J61" s="502"/>
      <c r="K61" s="484">
        <v>18</v>
      </c>
      <c r="L61" s="503">
        <v>18</v>
      </c>
      <c r="M61" s="263">
        <v>18</v>
      </c>
      <c r="N61" s="575">
        <v>18</v>
      </c>
      <c r="O61" s="568"/>
      <c r="P61" s="263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</row>
    <row r="62" spans="1:48" s="96" customFormat="1" ht="30" x14ac:dyDescent="0.25">
      <c r="A62" s="132"/>
      <c r="B62" s="264" t="s">
        <v>164</v>
      </c>
      <c r="C62" s="265" t="s">
        <v>165</v>
      </c>
      <c r="D62" s="266"/>
      <c r="E62" s="267"/>
      <c r="F62" s="560" t="s">
        <v>404</v>
      </c>
      <c r="G62" s="261" t="s">
        <v>18</v>
      </c>
      <c r="H62" s="504">
        <v>8</v>
      </c>
      <c r="I62" s="484">
        <v>7</v>
      </c>
      <c r="J62" s="502"/>
      <c r="K62" s="484">
        <v>8</v>
      </c>
      <c r="L62" s="505">
        <v>8</v>
      </c>
      <c r="M62" s="263">
        <v>7.5</v>
      </c>
      <c r="N62" s="577">
        <v>8.5</v>
      </c>
      <c r="O62" s="568">
        <f t="shared" si="0"/>
        <v>-1</v>
      </c>
      <c r="P62" s="263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</row>
    <row r="63" spans="1:48" s="96" customFormat="1" ht="30" x14ac:dyDescent="0.25">
      <c r="A63" s="132"/>
      <c r="B63" s="109" t="s">
        <v>43</v>
      </c>
      <c r="C63" s="94" t="s">
        <v>44</v>
      </c>
      <c r="D63" s="561"/>
      <c r="E63" s="561"/>
      <c r="F63" s="583" t="s">
        <v>405</v>
      </c>
      <c r="G63" s="154" t="s">
        <v>18</v>
      </c>
      <c r="H63" s="506">
        <v>46</v>
      </c>
      <c r="I63" s="507">
        <v>44.5</v>
      </c>
      <c r="J63" s="468">
        <v>46</v>
      </c>
      <c r="K63" s="469">
        <v>45</v>
      </c>
      <c r="L63" s="506">
        <v>46</v>
      </c>
      <c r="M63" s="145">
        <v>46</v>
      </c>
      <c r="N63" s="578">
        <v>47</v>
      </c>
      <c r="O63" s="568">
        <f t="shared" si="0"/>
        <v>-1</v>
      </c>
      <c r="P63" s="145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</row>
    <row r="64" spans="1:48" s="96" customFormat="1" ht="30" x14ac:dyDescent="0.25">
      <c r="A64" s="132"/>
      <c r="B64" s="109" t="s">
        <v>45</v>
      </c>
      <c r="C64" s="94" t="s">
        <v>46</v>
      </c>
      <c r="D64" s="561"/>
      <c r="E64" s="561"/>
      <c r="F64" s="583" t="s">
        <v>406</v>
      </c>
      <c r="G64" s="154" t="s">
        <v>18</v>
      </c>
      <c r="H64" s="474">
        <v>45</v>
      </c>
      <c r="I64" s="498">
        <v>45</v>
      </c>
      <c r="J64" s="471"/>
      <c r="K64" s="472">
        <v>45</v>
      </c>
      <c r="L64" s="474">
        <v>44</v>
      </c>
      <c r="M64" s="150">
        <v>45</v>
      </c>
      <c r="N64" s="579">
        <v>45</v>
      </c>
      <c r="O64" s="568"/>
      <c r="P64" s="150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</row>
    <row r="65" spans="1:48" s="96" customFormat="1" ht="30" x14ac:dyDescent="0.25">
      <c r="A65" s="132"/>
      <c r="B65" s="109" t="s">
        <v>47</v>
      </c>
      <c r="C65" s="94" t="s">
        <v>26</v>
      </c>
      <c r="D65" s="561"/>
      <c r="E65" s="561"/>
      <c r="F65" s="583" t="s">
        <v>407</v>
      </c>
      <c r="G65" s="154" t="s">
        <v>19</v>
      </c>
      <c r="H65" s="471">
        <v>7.5</v>
      </c>
      <c r="I65" s="498">
        <v>7.5</v>
      </c>
      <c r="J65" s="471"/>
      <c r="K65" s="472">
        <v>7.5</v>
      </c>
      <c r="L65" s="471">
        <v>7.5</v>
      </c>
      <c r="M65" s="150">
        <v>7</v>
      </c>
      <c r="N65" s="571">
        <v>7.5</v>
      </c>
      <c r="O65" s="568">
        <f t="shared" si="0"/>
        <v>-0.5</v>
      </c>
      <c r="P65" s="150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</row>
    <row r="66" spans="1:48" s="96" customFormat="1" ht="30.75" thickBot="1" x14ac:dyDescent="0.3">
      <c r="A66" s="132"/>
      <c r="B66" s="193" t="s">
        <v>48</v>
      </c>
      <c r="C66" s="180" t="s">
        <v>30</v>
      </c>
      <c r="D66" s="251"/>
      <c r="E66" s="251"/>
      <c r="F66" s="586" t="s">
        <v>408</v>
      </c>
      <c r="G66" s="155" t="s">
        <v>19</v>
      </c>
      <c r="H66" s="508">
        <v>7.5</v>
      </c>
      <c r="I66" s="509">
        <v>7.5</v>
      </c>
      <c r="J66" s="508"/>
      <c r="K66" s="510">
        <v>7.5</v>
      </c>
      <c r="L66" s="508">
        <v>7.5</v>
      </c>
      <c r="M66" s="90">
        <v>7.5</v>
      </c>
      <c r="N66" s="580">
        <v>7.5</v>
      </c>
      <c r="O66" s="568"/>
      <c r="P66" s="90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</row>
    <row r="67" spans="1:48" ht="30" x14ac:dyDescent="0.15">
      <c r="A67" s="104"/>
      <c r="B67" s="531" t="s">
        <v>119</v>
      </c>
      <c r="C67" s="88"/>
      <c r="D67" s="88"/>
      <c r="E67" s="88"/>
      <c r="F67" s="559"/>
      <c r="G67" s="201"/>
      <c r="H67" s="481"/>
      <c r="I67" s="482"/>
      <c r="J67" s="481"/>
      <c r="K67" s="482"/>
      <c r="L67" s="481"/>
      <c r="M67" s="248"/>
      <c r="N67" s="573"/>
      <c r="O67" s="574"/>
      <c r="P67" s="283"/>
      <c r="Q67" s="22"/>
      <c r="R67" s="22"/>
    </row>
    <row r="68" spans="1:48" s="96" customFormat="1" ht="30" x14ac:dyDescent="0.25">
      <c r="A68" s="132"/>
      <c r="B68" s="109" t="s">
        <v>120</v>
      </c>
      <c r="C68" s="112" t="s">
        <v>121</v>
      </c>
      <c r="D68" s="148"/>
      <c r="E68" s="113"/>
      <c r="F68" s="555" t="s">
        <v>413</v>
      </c>
      <c r="G68" s="154" t="s">
        <v>19</v>
      </c>
      <c r="H68" s="474">
        <v>76</v>
      </c>
      <c r="I68" s="507">
        <v>75</v>
      </c>
      <c r="J68" s="486">
        <v>64</v>
      </c>
      <c r="K68" s="492">
        <v>62</v>
      </c>
      <c r="L68" s="476">
        <v>64</v>
      </c>
      <c r="M68" s="441">
        <v>63</v>
      </c>
      <c r="N68" s="570">
        <v>64</v>
      </c>
      <c r="O68" s="568">
        <f t="shared" si="0"/>
        <v>-1</v>
      </c>
      <c r="P68" s="145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</row>
    <row r="69" spans="1:48" s="96" customFormat="1" ht="30" x14ac:dyDescent="0.25">
      <c r="A69" s="132"/>
      <c r="B69" s="109" t="s">
        <v>122</v>
      </c>
      <c r="C69" s="533" t="s">
        <v>123</v>
      </c>
      <c r="D69" s="73"/>
      <c r="E69" s="110"/>
      <c r="F69" s="556" t="s">
        <v>414</v>
      </c>
      <c r="G69" s="154" t="s">
        <v>19</v>
      </c>
      <c r="H69" s="476">
        <v>17</v>
      </c>
      <c r="I69" s="498">
        <v>15.5</v>
      </c>
      <c r="J69" s="476"/>
      <c r="K69" s="490">
        <v>16</v>
      </c>
      <c r="L69" s="476">
        <v>16</v>
      </c>
      <c r="M69" s="131">
        <v>16</v>
      </c>
      <c r="N69" s="570">
        <v>16</v>
      </c>
      <c r="O69" s="568"/>
      <c r="P69" s="150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</row>
    <row r="70" spans="1:48" s="96" customFormat="1" ht="21" customHeight="1" x14ac:dyDescent="0.25">
      <c r="A70" s="132"/>
      <c r="B70" s="311"/>
      <c r="C70" s="107"/>
      <c r="D70" s="123"/>
      <c r="E70" s="124"/>
      <c r="F70" s="558"/>
      <c r="G70" s="312"/>
      <c r="H70" s="313"/>
      <c r="I70" s="124"/>
      <c r="J70" s="315"/>
      <c r="K70" s="314"/>
      <c r="L70" s="323"/>
      <c r="M70" s="314"/>
      <c r="N70" s="313"/>
      <c r="O70" s="316"/>
      <c r="P70" s="124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</row>
    <row r="71" spans="1:48" s="346" customFormat="1" ht="19.5" x14ac:dyDescent="0.15">
      <c r="A71" s="429"/>
      <c r="B71" s="661" t="s">
        <v>230</v>
      </c>
      <c r="C71" s="661"/>
      <c r="D71" s="661"/>
      <c r="E71" s="661"/>
      <c r="F71" s="661"/>
      <c r="G71" s="661"/>
      <c r="H71" s="661"/>
      <c r="I71" s="661"/>
      <c r="J71" s="661"/>
      <c r="K71" s="661"/>
      <c r="L71" s="661"/>
      <c r="M71" s="661"/>
      <c r="N71" s="661"/>
      <c r="O71" s="661"/>
      <c r="P71" s="661"/>
      <c r="Q71" s="344"/>
      <c r="R71" s="345"/>
    </row>
    <row r="72" spans="1:48" s="346" customFormat="1" ht="19.5" x14ac:dyDescent="0.15">
      <c r="A72" s="429"/>
      <c r="B72" s="536" t="s">
        <v>111</v>
      </c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15"/>
      <c r="O72" s="535"/>
      <c r="P72" s="535"/>
      <c r="Q72" s="345"/>
      <c r="R72" s="344"/>
    </row>
    <row r="73" spans="1:48" s="346" customFormat="1" ht="19.5" x14ac:dyDescent="0.3">
      <c r="B73" s="433" t="s">
        <v>233</v>
      </c>
      <c r="C73" s="434"/>
      <c r="D73" s="434"/>
      <c r="E73" s="434"/>
      <c r="F73" s="434"/>
      <c r="G73" s="434"/>
      <c r="H73" s="434"/>
      <c r="I73" s="434"/>
      <c r="J73" s="434"/>
      <c r="K73" s="434"/>
      <c r="L73" s="434"/>
      <c r="M73" s="434"/>
      <c r="N73" s="516"/>
      <c r="O73" s="434"/>
      <c r="P73" s="434"/>
    </row>
    <row r="74" spans="1:48" s="437" customFormat="1" ht="21" customHeight="1" x14ac:dyDescent="0.3">
      <c r="A74" s="435"/>
      <c r="B74" s="434" t="s">
        <v>234</v>
      </c>
      <c r="C74" s="433"/>
      <c r="D74" s="433"/>
      <c r="E74" s="433"/>
      <c r="F74" s="433"/>
      <c r="G74" s="433"/>
      <c r="H74" s="433"/>
      <c r="I74" s="433"/>
      <c r="J74" s="433"/>
      <c r="K74" s="433"/>
      <c r="L74" s="433"/>
      <c r="M74" s="433"/>
      <c r="N74" s="517"/>
      <c r="O74" s="436"/>
      <c r="P74" s="436"/>
      <c r="Q74" s="435"/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  <c r="AG74" s="435"/>
      <c r="AH74" s="435"/>
      <c r="AI74" s="435"/>
      <c r="AJ74" s="435"/>
      <c r="AK74" s="435"/>
      <c r="AL74" s="435"/>
      <c r="AM74" s="435"/>
      <c r="AN74" s="435"/>
      <c r="AO74" s="435"/>
      <c r="AP74" s="435"/>
      <c r="AQ74" s="435"/>
      <c r="AR74" s="435"/>
      <c r="AS74" s="435"/>
      <c r="AT74" s="435"/>
      <c r="AU74" s="435"/>
      <c r="AV74" s="435"/>
    </row>
    <row r="75" spans="1:48" s="437" customFormat="1" ht="21" customHeight="1" x14ac:dyDescent="0.3">
      <c r="A75" s="435"/>
      <c r="B75" s="434" t="s">
        <v>235</v>
      </c>
      <c r="C75" s="433"/>
      <c r="D75" s="433"/>
      <c r="E75" s="433"/>
      <c r="F75" s="433"/>
      <c r="G75" s="433"/>
      <c r="H75" s="433"/>
      <c r="I75" s="433"/>
      <c r="J75" s="433"/>
      <c r="K75" s="433"/>
      <c r="L75" s="433"/>
      <c r="M75" s="433"/>
      <c r="N75" s="517"/>
      <c r="O75" s="436"/>
      <c r="P75" s="436"/>
      <c r="Q75" s="435"/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  <c r="AG75" s="435"/>
      <c r="AH75" s="435"/>
      <c r="AI75" s="435"/>
      <c r="AJ75" s="435"/>
      <c r="AK75" s="435"/>
      <c r="AL75" s="435"/>
      <c r="AM75" s="435"/>
      <c r="AN75" s="435"/>
      <c r="AO75" s="435"/>
      <c r="AP75" s="435"/>
      <c r="AQ75" s="435"/>
      <c r="AR75" s="435"/>
      <c r="AS75" s="435"/>
      <c r="AT75" s="435"/>
      <c r="AU75" s="435"/>
      <c r="AV75" s="435"/>
    </row>
    <row r="76" spans="1:48" s="346" customFormat="1" ht="17.25" customHeight="1" x14ac:dyDescent="0.15">
      <c r="A76" s="438"/>
      <c r="B76" s="439" t="s">
        <v>236</v>
      </c>
      <c r="C76" s="439"/>
      <c r="D76" s="439"/>
      <c r="E76" s="439"/>
      <c r="F76" s="439"/>
      <c r="G76" s="439"/>
      <c r="H76" s="439"/>
      <c r="I76" s="439"/>
      <c r="J76" s="439"/>
      <c r="K76" s="439"/>
      <c r="L76" s="439"/>
      <c r="M76" s="439"/>
      <c r="N76" s="517"/>
      <c r="O76" s="439"/>
      <c r="P76" s="439"/>
      <c r="Q76" s="345"/>
      <c r="R76" s="344"/>
    </row>
    <row r="77" spans="1:48" s="346" customFormat="1" ht="17.25" customHeight="1" x14ac:dyDescent="0.15">
      <c r="A77" s="438"/>
      <c r="B77" s="439" t="s">
        <v>266</v>
      </c>
      <c r="C77" s="439"/>
      <c r="D77" s="439"/>
      <c r="E77" s="439"/>
      <c r="F77" s="439"/>
      <c r="G77" s="439"/>
      <c r="H77" s="439"/>
      <c r="I77" s="439"/>
      <c r="J77" s="439"/>
      <c r="K77" s="439"/>
      <c r="L77" s="439"/>
      <c r="M77" s="439"/>
      <c r="N77" s="517"/>
      <c r="O77" s="439"/>
      <c r="P77" s="439"/>
      <c r="Q77" s="345"/>
      <c r="R77" s="344"/>
    </row>
    <row r="78" spans="1:48" s="346" customFormat="1" ht="17.25" customHeight="1" x14ac:dyDescent="0.15">
      <c r="A78" s="438"/>
      <c r="B78" s="439" t="s">
        <v>259</v>
      </c>
      <c r="C78" s="439"/>
      <c r="D78" s="439"/>
      <c r="E78" s="439"/>
      <c r="F78" s="439"/>
      <c r="G78" s="439"/>
      <c r="H78" s="439"/>
      <c r="I78" s="439"/>
      <c r="J78" s="439"/>
      <c r="K78" s="439"/>
      <c r="L78" s="439"/>
      <c r="M78" s="439"/>
      <c r="N78" s="517"/>
      <c r="O78" s="439"/>
      <c r="P78" s="439"/>
      <c r="Q78" s="345"/>
      <c r="R78" s="344"/>
    </row>
    <row r="79" spans="1:48" s="438" customFormat="1" ht="19.5" x14ac:dyDescent="0.15">
      <c r="B79" s="439" t="s">
        <v>237</v>
      </c>
      <c r="C79" s="439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517"/>
      <c r="O79" s="439"/>
      <c r="P79" s="439"/>
    </row>
    <row r="80" spans="1:48" s="346" customFormat="1" ht="17.25" customHeight="1" x14ac:dyDescent="0.15">
      <c r="A80" s="438"/>
      <c r="B80" s="439" t="s">
        <v>238</v>
      </c>
      <c r="C80" s="439"/>
      <c r="D80" s="439"/>
      <c r="E80" s="439"/>
      <c r="F80" s="439"/>
      <c r="G80" s="439"/>
      <c r="H80" s="439"/>
      <c r="I80" s="439"/>
      <c r="J80" s="439"/>
      <c r="K80" s="439"/>
      <c r="L80" s="439"/>
      <c r="M80" s="439"/>
      <c r="N80" s="517"/>
      <c r="O80" s="439"/>
      <c r="P80" s="439"/>
      <c r="Q80" s="345"/>
      <c r="R80" s="345"/>
    </row>
    <row r="81" spans="1:18" s="346" customFormat="1" ht="17.25" customHeight="1" x14ac:dyDescent="0.15">
      <c r="A81" s="438"/>
      <c r="B81" s="439" t="s">
        <v>239</v>
      </c>
      <c r="C81" s="439"/>
      <c r="D81" s="439"/>
      <c r="E81" s="439"/>
      <c r="F81" s="439"/>
      <c r="G81" s="439"/>
      <c r="H81" s="439"/>
      <c r="I81" s="439"/>
      <c r="J81" s="439"/>
      <c r="K81" s="439"/>
      <c r="L81" s="439"/>
      <c r="M81" s="439"/>
      <c r="N81" s="517"/>
      <c r="O81" s="439"/>
      <c r="P81" s="439"/>
      <c r="Q81" s="345"/>
      <c r="R81" s="345"/>
    </row>
    <row r="82" spans="1:18" s="346" customFormat="1" ht="17.25" customHeight="1" x14ac:dyDescent="0.15">
      <c r="A82" s="438"/>
      <c r="B82" s="439" t="s">
        <v>240</v>
      </c>
      <c r="C82" s="439"/>
      <c r="D82" s="439"/>
      <c r="E82" s="439"/>
      <c r="F82" s="439"/>
      <c r="G82" s="439"/>
      <c r="H82" s="439"/>
      <c r="I82" s="439"/>
      <c r="J82" s="439"/>
      <c r="K82" s="439"/>
      <c r="L82" s="439"/>
      <c r="M82" s="439"/>
      <c r="N82" s="517"/>
      <c r="O82" s="439"/>
      <c r="P82" s="439"/>
      <c r="Q82" s="345"/>
      <c r="R82" s="345"/>
    </row>
    <row r="83" spans="1:18" s="346" customFormat="1" ht="17.25" customHeight="1" x14ac:dyDescent="0.15">
      <c r="A83" s="438"/>
      <c r="B83" s="439" t="s">
        <v>241</v>
      </c>
      <c r="C83" s="439"/>
      <c r="D83" s="439"/>
      <c r="E83" s="439"/>
      <c r="F83" s="439"/>
      <c r="G83" s="439"/>
      <c r="H83" s="439"/>
      <c r="I83" s="439"/>
      <c r="J83" s="439"/>
      <c r="K83" s="439"/>
      <c r="L83" s="439"/>
      <c r="M83" s="439"/>
      <c r="N83" s="517"/>
      <c r="O83" s="439"/>
      <c r="P83" s="439"/>
      <c r="Q83" s="345"/>
      <c r="R83" s="345"/>
    </row>
    <row r="84" spans="1:18" s="346" customFormat="1" ht="17.25" customHeight="1" x14ac:dyDescent="0.15">
      <c r="A84" s="438"/>
      <c r="B84" s="439" t="s">
        <v>242</v>
      </c>
      <c r="C84" s="439"/>
      <c r="D84" s="439"/>
      <c r="E84" s="439"/>
      <c r="F84" s="439"/>
      <c r="G84" s="439"/>
      <c r="H84" s="439"/>
      <c r="I84" s="439"/>
      <c r="J84" s="439"/>
      <c r="K84" s="439"/>
      <c r="L84" s="439"/>
      <c r="M84" s="439"/>
      <c r="N84" s="517"/>
      <c r="O84" s="439"/>
      <c r="P84" s="439"/>
      <c r="Q84" s="345"/>
      <c r="R84" s="345"/>
    </row>
    <row r="85" spans="1:18" s="346" customFormat="1" ht="17.25" customHeight="1" x14ac:dyDescent="0.15">
      <c r="A85" s="438"/>
      <c r="B85" s="439"/>
      <c r="C85" s="439"/>
      <c r="D85" s="439"/>
      <c r="E85" s="439"/>
      <c r="F85" s="439"/>
      <c r="G85" s="439"/>
      <c r="H85" s="439"/>
      <c r="I85" s="439"/>
      <c r="J85" s="439"/>
      <c r="K85" s="439"/>
      <c r="L85" s="439"/>
      <c r="M85" s="439"/>
      <c r="N85" s="517"/>
      <c r="O85" s="439"/>
      <c r="P85" s="439"/>
      <c r="Q85" s="345"/>
      <c r="R85" s="345"/>
    </row>
    <row r="86" spans="1:18" s="346" customFormat="1" ht="17.25" customHeight="1" x14ac:dyDescent="0.15">
      <c r="A86" s="438"/>
      <c r="B86" s="440" t="s">
        <v>112</v>
      </c>
      <c r="C86" s="439"/>
      <c r="D86" s="439"/>
      <c r="E86" s="439"/>
      <c r="F86" s="439"/>
      <c r="G86" s="439"/>
      <c r="H86" s="439"/>
      <c r="I86" s="439"/>
      <c r="J86" s="439"/>
      <c r="K86" s="439"/>
      <c r="L86" s="439"/>
      <c r="M86" s="439"/>
      <c r="N86" s="517"/>
      <c r="O86" s="439"/>
      <c r="P86" s="439"/>
      <c r="Q86" s="345"/>
      <c r="R86" s="344"/>
    </row>
    <row r="87" spans="1:18" s="346" customFormat="1" ht="17.25" customHeight="1" x14ac:dyDescent="0.15">
      <c r="A87" s="438"/>
      <c r="B87" s="439" t="s">
        <v>264</v>
      </c>
      <c r="C87" s="439"/>
      <c r="D87" s="439"/>
      <c r="E87" s="439"/>
      <c r="F87" s="439"/>
      <c r="G87" s="439"/>
      <c r="H87" s="439"/>
      <c r="I87" s="439"/>
      <c r="J87" s="439"/>
      <c r="K87" s="439"/>
      <c r="L87" s="439"/>
      <c r="M87" s="439"/>
      <c r="N87" s="517"/>
      <c r="O87" s="439"/>
      <c r="P87" s="439"/>
      <c r="Q87" s="345"/>
      <c r="R87" s="344"/>
    </row>
    <row r="88" spans="1:18" s="438" customFormat="1" ht="19.5" x14ac:dyDescent="0.15">
      <c r="B88" s="439" t="s">
        <v>231</v>
      </c>
      <c r="C88" s="439"/>
      <c r="D88" s="439"/>
      <c r="E88" s="439"/>
      <c r="F88" s="439"/>
      <c r="G88" s="439"/>
      <c r="H88" s="439"/>
      <c r="I88" s="439"/>
      <c r="J88" s="439"/>
      <c r="K88" s="439"/>
      <c r="L88" s="439"/>
      <c r="M88" s="439"/>
      <c r="N88" s="517"/>
      <c r="O88" s="439"/>
      <c r="P88" s="439"/>
    </row>
    <row r="89" spans="1:18" s="438" customFormat="1" ht="19.5" x14ac:dyDescent="0.15">
      <c r="A89" s="429"/>
      <c r="B89" s="651" t="s">
        <v>232</v>
      </c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1"/>
      <c r="O89" s="651"/>
      <c r="P89" s="651"/>
    </row>
    <row r="90" spans="1:18" s="438" customFormat="1" ht="19.5" x14ac:dyDescent="0.15">
      <c r="A90" s="429"/>
      <c r="B90" s="651" t="s">
        <v>265</v>
      </c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</row>
    <row r="91" spans="1:18" s="438" customFormat="1" ht="19.5" x14ac:dyDescent="0.15">
      <c r="A91" s="429"/>
      <c r="B91" s="651" t="s">
        <v>243</v>
      </c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</row>
    <row r="92" spans="1:18" s="438" customFormat="1" ht="19.5" x14ac:dyDescent="0.15">
      <c r="B92" s="439"/>
      <c r="C92" s="439"/>
      <c r="D92" s="439"/>
      <c r="E92" s="439"/>
      <c r="F92" s="439"/>
      <c r="G92" s="439"/>
      <c r="H92" s="439"/>
      <c r="I92" s="439"/>
      <c r="J92" s="439"/>
      <c r="K92" s="439"/>
      <c r="L92" s="439"/>
      <c r="M92" s="439"/>
      <c r="N92" s="517"/>
      <c r="O92" s="439"/>
      <c r="P92" s="439"/>
    </row>
    <row r="93" spans="1:18" s="345" customFormat="1" ht="19.5" x14ac:dyDescent="0.15">
      <c r="B93" s="651" t="s">
        <v>260</v>
      </c>
      <c r="C93" s="651"/>
      <c r="D93" s="651"/>
      <c r="E93" s="651"/>
      <c r="F93" s="651"/>
      <c r="G93" s="651"/>
      <c r="H93" s="651"/>
      <c r="I93" s="651"/>
      <c r="J93" s="651"/>
      <c r="K93" s="651"/>
      <c r="L93" s="651"/>
      <c r="M93" s="651"/>
      <c r="N93" s="651"/>
      <c r="O93" s="651"/>
      <c r="P93" s="651"/>
    </row>
    <row r="94" spans="1:18" s="22" customFormat="1" ht="19.5" x14ac:dyDescent="0.15">
      <c r="A94" s="147"/>
      <c r="B94" s="659"/>
      <c r="C94" s="660"/>
      <c r="D94" s="660"/>
      <c r="E94" s="660"/>
      <c r="F94" s="660"/>
      <c r="G94" s="660"/>
      <c r="H94" s="660"/>
      <c r="I94" s="660"/>
      <c r="J94" s="660"/>
      <c r="K94" s="660"/>
      <c r="L94" s="660"/>
      <c r="M94" s="660"/>
      <c r="N94" s="660"/>
      <c r="O94" s="660"/>
      <c r="P94" s="660"/>
      <c r="Q94" s="7"/>
      <c r="R94" s="6"/>
    </row>
    <row r="95" spans="1:18" s="346" customFormat="1" ht="19.5" x14ac:dyDescent="0.15">
      <c r="A95" s="429"/>
      <c r="B95" s="661" t="s">
        <v>284</v>
      </c>
      <c r="C95" s="661"/>
      <c r="D95" s="661"/>
      <c r="E95" s="661"/>
      <c r="F95" s="661"/>
      <c r="G95" s="661"/>
      <c r="H95" s="661"/>
      <c r="I95" s="661"/>
      <c r="J95" s="661"/>
      <c r="K95" s="661"/>
      <c r="L95" s="661"/>
      <c r="M95" s="661"/>
      <c r="N95" s="661"/>
      <c r="O95" s="661"/>
      <c r="P95" s="661"/>
      <c r="Q95" s="344"/>
      <c r="R95" s="345"/>
    </row>
    <row r="96" spans="1:18" s="345" customFormat="1" x14ac:dyDescent="0.15">
      <c r="A96" s="438"/>
      <c r="B96" s="438"/>
      <c r="C96" s="438"/>
      <c r="D96" s="438"/>
      <c r="E96" s="438"/>
      <c r="F96" s="438"/>
      <c r="G96" s="438"/>
      <c r="H96" s="438"/>
      <c r="I96" s="438"/>
      <c r="J96" s="438"/>
      <c r="K96" s="451"/>
      <c r="L96" s="438"/>
      <c r="M96" s="438"/>
      <c r="N96" s="523"/>
      <c r="O96" s="438"/>
      <c r="P96" s="438"/>
    </row>
    <row r="97" spans="1:16" s="453" customFormat="1" ht="19.5" x14ac:dyDescent="0.3">
      <c r="A97" s="452"/>
      <c r="B97" s="440" t="s">
        <v>111</v>
      </c>
      <c r="C97" s="452"/>
      <c r="D97" s="452"/>
      <c r="E97" s="452"/>
      <c r="F97" s="452"/>
      <c r="G97" s="452"/>
      <c r="H97" s="452"/>
      <c r="I97" s="452"/>
      <c r="J97" s="452"/>
      <c r="K97" s="439"/>
      <c r="L97" s="452"/>
      <c r="M97" s="452"/>
      <c r="N97" s="517"/>
      <c r="O97" s="452"/>
      <c r="P97" s="452"/>
    </row>
    <row r="98" spans="1:16" s="453" customFormat="1" ht="19.5" x14ac:dyDescent="0.3">
      <c r="A98" s="452"/>
      <c r="B98" s="452" t="s">
        <v>303</v>
      </c>
      <c r="C98" s="452"/>
      <c r="D98" s="452"/>
      <c r="E98" s="452"/>
      <c r="F98" s="452"/>
      <c r="G98" s="452"/>
      <c r="H98" s="452"/>
      <c r="I98" s="452"/>
      <c r="J98" s="452"/>
      <c r="K98" s="452"/>
      <c r="L98" s="452"/>
      <c r="M98" s="452"/>
      <c r="N98" s="517"/>
      <c r="O98" s="452"/>
      <c r="P98" s="452"/>
    </row>
    <row r="99" spans="1:16" s="453" customFormat="1" ht="19.5" x14ac:dyDescent="0.3">
      <c r="A99" s="452"/>
      <c r="B99" s="452" t="s">
        <v>299</v>
      </c>
      <c r="C99" s="452"/>
      <c r="D99" s="452"/>
      <c r="E99" s="452"/>
      <c r="F99" s="452"/>
      <c r="G99" s="452"/>
      <c r="H99" s="452"/>
      <c r="I99" s="452"/>
      <c r="J99" s="452"/>
      <c r="K99" s="439"/>
      <c r="L99" s="452"/>
      <c r="M99" s="452"/>
      <c r="N99" s="517"/>
      <c r="O99" s="452"/>
      <c r="P99" s="452"/>
    </row>
    <row r="100" spans="1:16" s="453" customFormat="1" ht="19.5" x14ac:dyDescent="0.3">
      <c r="A100" s="452"/>
      <c r="B100" s="452" t="s">
        <v>300</v>
      </c>
      <c r="C100" s="452"/>
      <c r="D100" s="452"/>
      <c r="E100" s="452"/>
      <c r="F100" s="452"/>
      <c r="G100" s="452"/>
      <c r="H100" s="452"/>
      <c r="I100" s="452"/>
      <c r="J100" s="452"/>
      <c r="K100" s="439"/>
      <c r="L100" s="452"/>
      <c r="M100" s="452"/>
      <c r="N100" s="517"/>
      <c r="O100" s="452"/>
      <c r="P100" s="452"/>
    </row>
    <row r="101" spans="1:16" s="345" customFormat="1" x14ac:dyDescent="0.15">
      <c r="A101" s="438"/>
      <c r="B101" s="438"/>
      <c r="C101" s="438"/>
      <c r="D101" s="438"/>
      <c r="E101" s="438"/>
      <c r="F101" s="438"/>
      <c r="G101" s="438"/>
      <c r="H101" s="438"/>
      <c r="I101" s="438"/>
      <c r="J101" s="438"/>
      <c r="K101" s="451"/>
      <c r="L101" s="438"/>
      <c r="M101" s="438"/>
      <c r="N101" s="523"/>
      <c r="O101" s="438"/>
      <c r="P101" s="438"/>
    </row>
    <row r="102" spans="1:16" s="453" customFormat="1" ht="19.5" x14ac:dyDescent="0.3">
      <c r="B102" s="653" t="s">
        <v>112</v>
      </c>
      <c r="C102" s="653"/>
      <c r="D102" s="653"/>
      <c r="E102" s="653"/>
      <c r="F102" s="653"/>
      <c r="G102" s="653"/>
      <c r="H102" s="653"/>
      <c r="I102" s="653"/>
      <c r="J102" s="653"/>
      <c r="K102" s="653"/>
      <c r="L102" s="653"/>
      <c r="M102" s="653"/>
      <c r="N102" s="653"/>
      <c r="O102" s="653"/>
      <c r="P102" s="653"/>
    </row>
    <row r="103" spans="1:16" s="453" customFormat="1" ht="19.5" x14ac:dyDescent="0.3">
      <c r="B103" s="535" t="s">
        <v>293</v>
      </c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15"/>
      <c r="O103" s="535"/>
      <c r="P103" s="535"/>
    </row>
    <row r="104" spans="1:16" s="453" customFormat="1" ht="19.5" x14ac:dyDescent="0.3">
      <c r="B104" s="654" t="s">
        <v>290</v>
      </c>
      <c r="C104" s="655"/>
      <c r="D104" s="655"/>
      <c r="E104" s="655"/>
      <c r="F104" s="655"/>
      <c r="G104" s="655"/>
      <c r="H104" s="655"/>
      <c r="I104" s="655"/>
      <c r="J104" s="655"/>
      <c r="K104" s="655"/>
      <c r="L104" s="655"/>
      <c r="M104" s="655"/>
      <c r="N104" s="655"/>
      <c r="O104" s="655"/>
      <c r="P104" s="655"/>
    </row>
    <row r="105" spans="1:16" s="453" customFormat="1" ht="19.5" x14ac:dyDescent="0.3">
      <c r="B105" s="537" t="s">
        <v>286</v>
      </c>
      <c r="C105" s="537"/>
      <c r="D105" s="537"/>
      <c r="E105" s="537"/>
      <c r="F105" s="537"/>
      <c r="G105" s="537"/>
      <c r="H105" s="537"/>
      <c r="I105" s="537"/>
      <c r="J105" s="537"/>
      <c r="K105" s="535"/>
      <c r="L105" s="537"/>
      <c r="M105" s="537"/>
      <c r="N105" s="515"/>
      <c r="O105" s="537"/>
      <c r="P105" s="537"/>
    </row>
    <row r="106" spans="1:16" s="455" customFormat="1" ht="19.5" x14ac:dyDescent="0.3">
      <c r="A106" s="452"/>
      <c r="B106" s="452" t="s">
        <v>287</v>
      </c>
      <c r="C106" s="452"/>
      <c r="D106" s="452"/>
      <c r="E106" s="452"/>
      <c r="F106" s="452"/>
      <c r="G106" s="452"/>
      <c r="H106" s="452"/>
      <c r="I106" s="452"/>
      <c r="J106" s="452"/>
      <c r="K106" s="439"/>
      <c r="L106" s="452"/>
      <c r="M106" s="452"/>
      <c r="N106" s="517"/>
      <c r="O106" s="452"/>
      <c r="P106" s="452"/>
    </row>
    <row r="107" spans="1:16" s="455" customFormat="1" ht="19.5" x14ac:dyDescent="0.3">
      <c r="A107" s="452"/>
      <c r="B107" s="452" t="s">
        <v>288</v>
      </c>
      <c r="C107" s="452"/>
      <c r="D107" s="452"/>
      <c r="E107" s="452"/>
      <c r="F107" s="452"/>
      <c r="G107" s="452"/>
      <c r="H107" s="452"/>
      <c r="I107" s="452"/>
      <c r="J107" s="452"/>
      <c r="K107" s="439"/>
      <c r="L107" s="452"/>
      <c r="M107" s="452"/>
      <c r="N107" s="517"/>
      <c r="O107" s="452"/>
      <c r="P107" s="452"/>
    </row>
    <row r="108" spans="1:16" s="455" customFormat="1" ht="19.5" x14ac:dyDescent="0.3">
      <c r="A108" s="452"/>
      <c r="B108" s="452" t="s">
        <v>289</v>
      </c>
      <c r="C108" s="452"/>
      <c r="D108" s="452"/>
      <c r="E108" s="452"/>
      <c r="F108" s="452"/>
      <c r="G108" s="452"/>
      <c r="H108" s="452"/>
      <c r="I108" s="452"/>
      <c r="J108" s="452"/>
      <c r="K108" s="439"/>
      <c r="L108" s="452"/>
      <c r="M108" s="452"/>
      <c r="N108" s="517"/>
      <c r="O108" s="452"/>
      <c r="P108" s="452"/>
    </row>
    <row r="109" spans="1:16" s="455" customFormat="1" ht="19.5" x14ac:dyDescent="0.3">
      <c r="A109" s="452"/>
      <c r="B109" s="452" t="s">
        <v>291</v>
      </c>
      <c r="C109" s="452"/>
      <c r="D109" s="452"/>
      <c r="E109" s="452"/>
      <c r="F109" s="452"/>
      <c r="G109" s="452"/>
      <c r="H109" s="452"/>
      <c r="I109" s="452"/>
      <c r="J109" s="452"/>
      <c r="K109" s="439"/>
      <c r="L109" s="452"/>
      <c r="M109" s="452"/>
      <c r="N109" s="517"/>
      <c r="O109" s="452"/>
      <c r="P109" s="452"/>
    </row>
    <row r="110" spans="1:16" s="455" customFormat="1" ht="19.5" x14ac:dyDescent="0.3">
      <c r="A110" s="452"/>
      <c r="B110" s="452" t="s">
        <v>294</v>
      </c>
      <c r="C110" s="452"/>
      <c r="D110" s="452"/>
      <c r="E110" s="452"/>
      <c r="F110" s="452"/>
      <c r="G110" s="452"/>
      <c r="H110" s="452"/>
      <c r="I110" s="452"/>
      <c r="J110" s="452"/>
      <c r="K110" s="439"/>
      <c r="L110" s="452"/>
      <c r="M110" s="452"/>
      <c r="N110" s="517"/>
      <c r="O110" s="452"/>
      <c r="P110" s="452"/>
    </row>
    <row r="111" spans="1:16" s="455" customFormat="1" ht="19.5" x14ac:dyDescent="0.3">
      <c r="A111" s="452"/>
      <c r="B111" s="452" t="s">
        <v>301</v>
      </c>
      <c r="C111" s="452"/>
      <c r="D111" s="452"/>
      <c r="E111" s="452"/>
      <c r="F111" s="452"/>
      <c r="G111" s="452"/>
      <c r="H111" s="452"/>
      <c r="I111" s="452"/>
      <c r="J111" s="452"/>
      <c r="K111" s="439"/>
      <c r="L111" s="452"/>
      <c r="M111" s="452"/>
      <c r="N111" s="517"/>
      <c r="O111" s="452"/>
      <c r="P111" s="452"/>
    </row>
    <row r="112" spans="1:16" s="455" customFormat="1" ht="19.5" x14ac:dyDescent="0.3">
      <c r="A112" s="452"/>
      <c r="B112" s="453" t="s">
        <v>302</v>
      </c>
      <c r="C112" s="452"/>
      <c r="D112" s="452"/>
      <c r="E112" s="452"/>
      <c r="F112" s="452"/>
      <c r="G112" s="452"/>
      <c r="H112" s="452"/>
      <c r="I112" s="452"/>
      <c r="J112" s="452"/>
      <c r="K112" s="439"/>
      <c r="L112" s="452"/>
      <c r="M112" s="452"/>
      <c r="N112" s="517"/>
      <c r="O112" s="452"/>
      <c r="P112" s="452"/>
    </row>
    <row r="113" spans="1:18" s="455" customFormat="1" ht="19.5" x14ac:dyDescent="0.3">
      <c r="A113" s="452"/>
      <c r="B113" s="453"/>
      <c r="C113" s="452"/>
      <c r="D113" s="452"/>
      <c r="E113" s="452"/>
      <c r="F113" s="452"/>
      <c r="G113" s="452"/>
      <c r="H113" s="452"/>
      <c r="I113" s="452"/>
      <c r="J113" s="452"/>
      <c r="K113" s="439"/>
      <c r="L113" s="452"/>
      <c r="M113" s="452"/>
      <c r="N113" s="517"/>
      <c r="O113" s="452"/>
      <c r="P113" s="452"/>
    </row>
    <row r="114" spans="1:18" s="455" customFormat="1" ht="19.5" x14ac:dyDescent="0.3">
      <c r="A114" s="453"/>
      <c r="B114" s="453" t="s">
        <v>292</v>
      </c>
      <c r="C114" s="453"/>
      <c r="D114" s="453"/>
      <c r="E114" s="453"/>
      <c r="F114" s="453"/>
      <c r="G114" s="453"/>
      <c r="H114" s="453"/>
      <c r="I114" s="453"/>
      <c r="J114" s="453"/>
      <c r="K114" s="430"/>
      <c r="L114" s="453"/>
      <c r="M114" s="453"/>
      <c r="N114" s="524"/>
      <c r="O114" s="453"/>
      <c r="P114" s="453"/>
    </row>
    <row r="115" spans="1:18" s="445" customFormat="1" ht="19.5" x14ac:dyDescent="0.3">
      <c r="A115" s="446"/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</row>
    <row r="116" spans="1:18" s="346" customFormat="1" ht="19.5" x14ac:dyDescent="0.15">
      <c r="A116" s="343"/>
      <c r="B116" s="650" t="s">
        <v>304</v>
      </c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344"/>
      <c r="R116" s="345"/>
    </row>
    <row r="117" spans="1:18" s="445" customFormat="1" ht="19.5" x14ac:dyDescent="0.3">
      <c r="B117" s="461" t="s">
        <v>310</v>
      </c>
      <c r="K117" s="459"/>
      <c r="N117" s="516"/>
    </row>
    <row r="118" spans="1:18" s="445" customFormat="1" ht="19.5" x14ac:dyDescent="0.3">
      <c r="B118" s="445" t="s">
        <v>311</v>
      </c>
      <c r="K118" s="459"/>
      <c r="N118" s="516"/>
    </row>
    <row r="119" spans="1:18" x14ac:dyDescent="0.15">
      <c r="A119" s="22"/>
      <c r="B119" s="22"/>
      <c r="C119" s="22"/>
      <c r="D119" s="22"/>
      <c r="E119" s="22"/>
      <c r="F119" s="22"/>
      <c r="G119" s="22"/>
      <c r="H119" s="22"/>
      <c r="I119" s="22"/>
      <c r="J119" s="247"/>
      <c r="K119" s="327"/>
      <c r="L119" s="321"/>
      <c r="M119" s="22"/>
      <c r="N119" s="519"/>
      <c r="O119" s="22"/>
      <c r="P119" s="22"/>
    </row>
    <row r="120" spans="1:18" s="443" customFormat="1" ht="19.5" x14ac:dyDescent="0.3">
      <c r="A120" s="442"/>
      <c r="B120" s="449" t="s">
        <v>111</v>
      </c>
      <c r="C120" s="442"/>
      <c r="D120" s="442"/>
      <c r="E120" s="442"/>
      <c r="F120" s="442"/>
      <c r="G120" s="442"/>
      <c r="H120" s="442"/>
      <c r="I120" s="442"/>
      <c r="J120" s="442"/>
      <c r="K120" s="444"/>
      <c r="L120" s="442"/>
      <c r="M120" s="442"/>
      <c r="N120" s="517"/>
      <c r="O120" s="442"/>
      <c r="P120" s="442"/>
    </row>
    <row r="121" spans="1:18" s="443" customFormat="1" ht="19.5" x14ac:dyDescent="0.3">
      <c r="A121" s="442"/>
      <c r="B121" s="444" t="s">
        <v>308</v>
      </c>
      <c r="C121" s="442"/>
      <c r="D121" s="442"/>
      <c r="E121" s="442"/>
      <c r="F121" s="442"/>
      <c r="G121" s="442"/>
      <c r="H121" s="442"/>
      <c r="I121" s="442"/>
      <c r="J121" s="442"/>
      <c r="K121" s="444"/>
      <c r="L121" s="442"/>
      <c r="M121" s="442"/>
      <c r="N121" s="517"/>
      <c r="O121" s="442"/>
      <c r="P121" s="442"/>
    </row>
    <row r="122" spans="1:18" s="456" customFormat="1" ht="19.5" x14ac:dyDescent="0.3">
      <c r="J122" s="457"/>
      <c r="K122" s="458"/>
      <c r="L122" s="445"/>
      <c r="N122" s="516"/>
    </row>
    <row r="123" spans="1:18" s="456" customFormat="1" ht="19.5" x14ac:dyDescent="0.3">
      <c r="J123" s="457"/>
      <c r="K123" s="458"/>
      <c r="L123" s="445"/>
      <c r="N123" s="516"/>
    </row>
    <row r="124" spans="1:18" s="456" customFormat="1" ht="19.5" x14ac:dyDescent="0.3">
      <c r="J124" s="457"/>
      <c r="K124" s="458"/>
      <c r="L124" s="445"/>
      <c r="N124" s="516"/>
    </row>
    <row r="125" spans="1:18" s="456" customFormat="1" ht="19.5" x14ac:dyDescent="0.3">
      <c r="J125" s="457"/>
      <c r="K125" s="458"/>
      <c r="L125" s="445"/>
      <c r="N125" s="516"/>
    </row>
    <row r="126" spans="1:18" s="456" customFormat="1" ht="19.5" x14ac:dyDescent="0.3">
      <c r="J126" s="457"/>
      <c r="K126" s="458"/>
      <c r="L126" s="445"/>
      <c r="N126" s="516"/>
    </row>
    <row r="127" spans="1:18" s="456" customFormat="1" ht="19.5" x14ac:dyDescent="0.3">
      <c r="J127" s="457"/>
      <c r="K127" s="458"/>
      <c r="L127" s="445"/>
      <c r="N127" s="516"/>
    </row>
    <row r="128" spans="1:18" s="456" customFormat="1" ht="19.5" x14ac:dyDescent="0.3">
      <c r="J128" s="457"/>
      <c r="K128" s="458"/>
      <c r="L128" s="445"/>
      <c r="N128" s="516"/>
    </row>
    <row r="129" spans="6:14" s="456" customFormat="1" ht="19.5" x14ac:dyDescent="0.3">
      <c r="J129" s="457"/>
      <c r="K129" s="458"/>
      <c r="L129" s="445"/>
      <c r="N129" s="516"/>
    </row>
    <row r="130" spans="6:14" s="456" customFormat="1" ht="19.5" x14ac:dyDescent="0.3">
      <c r="J130" s="457"/>
      <c r="K130" s="458"/>
      <c r="L130" s="445"/>
      <c r="N130" s="516"/>
    </row>
    <row r="131" spans="6:14" s="456" customFormat="1" ht="19.5" x14ac:dyDescent="0.3">
      <c r="J131" s="457"/>
      <c r="K131" s="458"/>
      <c r="L131" s="445"/>
      <c r="N131" s="516"/>
    </row>
    <row r="132" spans="6:14" s="456" customFormat="1" ht="19.5" x14ac:dyDescent="0.3">
      <c r="F132" s="445"/>
      <c r="G132" s="445"/>
      <c r="J132" s="457"/>
      <c r="K132" s="458"/>
      <c r="L132" s="445"/>
      <c r="N132" s="516"/>
    </row>
    <row r="133" spans="6:14" s="456" customFormat="1" ht="19.5" x14ac:dyDescent="0.3">
      <c r="G133" s="459" t="s">
        <v>309</v>
      </c>
      <c r="J133" s="457"/>
      <c r="K133" s="458"/>
      <c r="L133" s="445"/>
      <c r="N133" s="516"/>
    </row>
    <row r="134" spans="6:14" s="456" customFormat="1" ht="19.5" x14ac:dyDescent="0.3">
      <c r="J134" s="457"/>
      <c r="K134" s="458"/>
      <c r="L134" s="445"/>
      <c r="N134" s="516"/>
    </row>
    <row r="135" spans="6:14" s="456" customFormat="1" ht="19.5" x14ac:dyDescent="0.3">
      <c r="J135" s="457"/>
      <c r="K135" s="458"/>
      <c r="L135" s="445"/>
      <c r="N135" s="516"/>
    </row>
    <row r="136" spans="6:14" s="456" customFormat="1" ht="19.5" x14ac:dyDescent="0.3">
      <c r="J136" s="457"/>
      <c r="K136" s="458"/>
      <c r="L136" s="445"/>
      <c r="N136" s="516"/>
    </row>
    <row r="153" spans="2:14" s="445" customFormat="1" ht="19.5" x14ac:dyDescent="0.3">
      <c r="B153" s="459" t="s">
        <v>326</v>
      </c>
      <c r="K153" s="459"/>
      <c r="N153" s="516"/>
    </row>
    <row r="154" spans="2:14" s="445" customFormat="1" ht="19.5" x14ac:dyDescent="0.3">
      <c r="B154" s="445" t="s">
        <v>319</v>
      </c>
      <c r="K154" s="459"/>
      <c r="N154" s="516"/>
    </row>
    <row r="155" spans="2:14" s="445" customFormat="1" ht="19.5" x14ac:dyDescent="0.3">
      <c r="C155" s="445" t="s">
        <v>320</v>
      </c>
      <c r="K155" s="459"/>
      <c r="N155" s="516"/>
    </row>
    <row r="156" spans="2:14" s="445" customFormat="1" ht="19.5" x14ac:dyDescent="0.3">
      <c r="C156" s="445" t="s">
        <v>323</v>
      </c>
      <c r="K156" s="459"/>
      <c r="N156" s="516"/>
    </row>
    <row r="157" spans="2:14" s="445" customFormat="1" ht="19.5" x14ac:dyDescent="0.3">
      <c r="B157" s="445" t="s">
        <v>321</v>
      </c>
      <c r="K157" s="459"/>
      <c r="N157" s="516"/>
    </row>
    <row r="158" spans="2:14" s="445" customFormat="1" ht="19.5" x14ac:dyDescent="0.3">
      <c r="C158" s="445" t="s">
        <v>322</v>
      </c>
      <c r="K158" s="459"/>
      <c r="N158" s="516"/>
    </row>
    <row r="159" spans="2:14" s="445" customFormat="1" ht="19.5" x14ac:dyDescent="0.3">
      <c r="B159" s="445" t="s">
        <v>344</v>
      </c>
      <c r="K159" s="459"/>
      <c r="N159" s="516"/>
    </row>
    <row r="160" spans="2:14" s="445" customFormat="1" ht="19.5" x14ac:dyDescent="0.3">
      <c r="K160" s="459"/>
      <c r="N160" s="516"/>
    </row>
    <row r="161" spans="2:14" s="445" customFormat="1" ht="19.5" x14ac:dyDescent="0.3">
      <c r="B161" s="461" t="s">
        <v>324</v>
      </c>
      <c r="K161" s="459"/>
      <c r="N161" s="516"/>
    </row>
    <row r="162" spans="2:14" s="445" customFormat="1" ht="19.5" x14ac:dyDescent="0.3">
      <c r="B162" s="445" t="s">
        <v>325</v>
      </c>
      <c r="N162" s="513"/>
    </row>
    <row r="163" spans="2:14" s="445" customFormat="1" ht="19.5" x14ac:dyDescent="0.3">
      <c r="B163" s="445" t="s">
        <v>342</v>
      </c>
      <c r="N163" s="513"/>
    </row>
    <row r="164" spans="2:14" s="445" customFormat="1" ht="19.5" x14ac:dyDescent="0.3">
      <c r="B164" s="445" t="s">
        <v>343</v>
      </c>
      <c r="N164" s="513"/>
    </row>
    <row r="165" spans="2:14" s="445" customFormat="1" ht="19.5" x14ac:dyDescent="0.3">
      <c r="B165" s="445" t="s">
        <v>327</v>
      </c>
      <c r="K165" s="459"/>
      <c r="N165" s="516"/>
    </row>
    <row r="166" spans="2:14" s="445" customFormat="1" ht="19.5" x14ac:dyDescent="0.3">
      <c r="B166" s="445" t="s">
        <v>328</v>
      </c>
      <c r="K166" s="459"/>
      <c r="N166" s="516"/>
    </row>
    <row r="167" spans="2:14" s="445" customFormat="1" ht="19.5" x14ac:dyDescent="0.3">
      <c r="B167" s="445" t="s">
        <v>329</v>
      </c>
      <c r="K167" s="459"/>
      <c r="N167" s="516"/>
    </row>
    <row r="168" spans="2:14" s="445" customFormat="1" ht="19.5" x14ac:dyDescent="0.3">
      <c r="B168" s="445" t="s">
        <v>330</v>
      </c>
      <c r="K168" s="459"/>
      <c r="N168" s="516"/>
    </row>
    <row r="169" spans="2:14" s="445" customFormat="1" ht="19.5" x14ac:dyDescent="0.3">
      <c r="B169" s="445" t="s">
        <v>331</v>
      </c>
      <c r="K169" s="459"/>
      <c r="N169" s="516"/>
    </row>
    <row r="170" spans="2:14" s="445" customFormat="1" ht="19.5" x14ac:dyDescent="0.3">
      <c r="B170" s="445" t="s">
        <v>332</v>
      </c>
      <c r="K170" s="459"/>
      <c r="N170" s="516"/>
    </row>
    <row r="171" spans="2:14" s="445" customFormat="1" ht="19.5" x14ac:dyDescent="0.3">
      <c r="B171" s="445" t="s">
        <v>333</v>
      </c>
      <c r="K171" s="459"/>
      <c r="N171" s="516"/>
    </row>
    <row r="172" spans="2:14" s="445" customFormat="1" ht="19.5" x14ac:dyDescent="0.3">
      <c r="K172" s="459"/>
      <c r="N172" s="516"/>
    </row>
    <row r="173" spans="2:14" s="445" customFormat="1" ht="19.5" x14ac:dyDescent="0.3">
      <c r="B173" s="461" t="s">
        <v>348</v>
      </c>
      <c r="K173" s="459"/>
      <c r="N173" s="516"/>
    </row>
    <row r="174" spans="2:14" s="445" customFormat="1" ht="19.5" x14ac:dyDescent="0.3">
      <c r="B174" s="445" t="s">
        <v>349</v>
      </c>
      <c r="K174" s="459"/>
      <c r="N174" s="516"/>
    </row>
    <row r="175" spans="2:14" s="445" customFormat="1" ht="19.5" x14ac:dyDescent="0.3">
      <c r="C175" s="445" t="s">
        <v>352</v>
      </c>
      <c r="K175" s="459"/>
      <c r="N175" s="516"/>
    </row>
    <row r="176" spans="2:14" s="445" customFormat="1" ht="19.5" x14ac:dyDescent="0.3">
      <c r="B176" s="445" t="s">
        <v>358</v>
      </c>
      <c r="K176" s="459"/>
      <c r="N176" s="516"/>
    </row>
    <row r="177" spans="2:16" s="445" customFormat="1" ht="19.5" x14ac:dyDescent="0.3">
      <c r="K177" s="459"/>
      <c r="N177" s="516"/>
    </row>
    <row r="178" spans="2:16" s="443" customFormat="1" ht="19.5" x14ac:dyDescent="0.3">
      <c r="B178" s="640" t="s">
        <v>334</v>
      </c>
      <c r="C178" s="640"/>
      <c r="D178" s="640"/>
      <c r="E178" s="640"/>
      <c r="F178" s="640"/>
      <c r="G178" s="640"/>
      <c r="H178" s="640"/>
      <c r="I178" s="640"/>
      <c r="J178" s="640"/>
      <c r="K178" s="640"/>
      <c r="L178" s="640"/>
      <c r="M178" s="640"/>
      <c r="N178" s="640"/>
      <c r="O178" s="640"/>
      <c r="P178" s="640"/>
    </row>
    <row r="179" spans="2:16" s="530" customFormat="1" ht="19.5" x14ac:dyDescent="0.3">
      <c r="B179" s="288" t="s">
        <v>335</v>
      </c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515"/>
      <c r="O179" s="288"/>
      <c r="P179" s="288"/>
    </row>
    <row r="180" spans="2:16" s="445" customFormat="1" ht="19.5" x14ac:dyDescent="0.3">
      <c r="B180" s="445" t="s">
        <v>336</v>
      </c>
      <c r="N180" s="513"/>
    </row>
    <row r="181" spans="2:16" s="445" customFormat="1" ht="19.5" x14ac:dyDescent="0.3">
      <c r="B181" s="445" t="s">
        <v>337</v>
      </c>
      <c r="N181" s="513"/>
    </row>
    <row r="182" spans="2:16" s="445" customFormat="1" ht="19.5" x14ac:dyDescent="0.3">
      <c r="B182" s="445" t="s">
        <v>338</v>
      </c>
      <c r="N182" s="513"/>
    </row>
    <row r="183" spans="2:16" s="445" customFormat="1" ht="19.5" x14ac:dyDescent="0.3">
      <c r="B183" s="445" t="s">
        <v>339</v>
      </c>
      <c r="N183" s="513"/>
    </row>
    <row r="184" spans="2:16" s="445" customFormat="1" ht="19.5" x14ac:dyDescent="0.3">
      <c r="B184" s="445" t="s">
        <v>345</v>
      </c>
      <c r="N184" s="513"/>
    </row>
    <row r="185" spans="2:16" s="445" customFormat="1" ht="19.5" x14ac:dyDescent="0.3">
      <c r="B185" s="445" t="s">
        <v>347</v>
      </c>
      <c r="N185" s="513"/>
    </row>
    <row r="186" spans="2:16" s="445" customFormat="1" ht="19.5" x14ac:dyDescent="0.3">
      <c r="B186" s="445" t="s">
        <v>340</v>
      </c>
      <c r="N186" s="513"/>
    </row>
    <row r="187" spans="2:16" s="445" customFormat="1" ht="19.5" x14ac:dyDescent="0.3">
      <c r="N187" s="513"/>
    </row>
    <row r="188" spans="2:16" s="445" customFormat="1" ht="19.5" x14ac:dyDescent="0.3">
      <c r="B188" s="445" t="s">
        <v>346</v>
      </c>
      <c r="K188" s="459"/>
      <c r="N188" s="516"/>
    </row>
    <row r="189" spans="2:16" s="445" customFormat="1" ht="19.5" x14ac:dyDescent="0.3">
      <c r="K189" s="459"/>
      <c r="N189" s="516"/>
    </row>
    <row r="190" spans="2:16" s="445" customFormat="1" ht="19.5" x14ac:dyDescent="0.3">
      <c r="B190" s="461" t="s">
        <v>353</v>
      </c>
      <c r="K190" s="459"/>
      <c r="N190" s="516"/>
    </row>
    <row r="191" spans="2:16" s="445" customFormat="1" ht="19.5" x14ac:dyDescent="0.3">
      <c r="B191" s="445" t="s">
        <v>357</v>
      </c>
      <c r="K191" s="459"/>
      <c r="N191" s="516"/>
    </row>
    <row r="192" spans="2:16" s="445" customFormat="1" ht="19.5" x14ac:dyDescent="0.3">
      <c r="C192" s="445" t="s">
        <v>354</v>
      </c>
      <c r="K192" s="459"/>
      <c r="N192" s="516"/>
    </row>
    <row r="193" spans="2:14" s="445" customFormat="1" ht="19.5" x14ac:dyDescent="0.3">
      <c r="B193" s="445" t="s">
        <v>361</v>
      </c>
      <c r="K193" s="459"/>
      <c r="N193" s="516"/>
    </row>
    <row r="194" spans="2:14" s="445" customFormat="1" ht="19.5" x14ac:dyDescent="0.3">
      <c r="C194" s="445" t="s">
        <v>362</v>
      </c>
      <c r="K194" s="459"/>
      <c r="N194" s="516"/>
    </row>
    <row r="195" spans="2:14" s="445" customFormat="1" ht="19.5" x14ac:dyDescent="0.3">
      <c r="B195" s="445" t="s">
        <v>363</v>
      </c>
      <c r="K195" s="459"/>
      <c r="N195" s="516"/>
    </row>
    <row r="196" spans="2:14" s="445" customFormat="1" ht="19.5" x14ac:dyDescent="0.3">
      <c r="C196" s="445" t="s">
        <v>364</v>
      </c>
      <c r="K196" s="459"/>
      <c r="N196" s="516"/>
    </row>
    <row r="197" spans="2:14" s="456" customFormat="1" ht="19.5" x14ac:dyDescent="0.3">
      <c r="J197" s="457"/>
      <c r="L197" s="445"/>
      <c r="N197" s="513"/>
    </row>
    <row r="198" spans="2:14" s="456" customFormat="1" ht="19.5" x14ac:dyDescent="0.3">
      <c r="B198" s="459" t="s">
        <v>341</v>
      </c>
      <c r="J198" s="457"/>
      <c r="L198" s="445"/>
      <c r="N198" s="513"/>
    </row>
    <row r="199" spans="2:14" s="456" customFormat="1" ht="19.5" x14ac:dyDescent="0.3">
      <c r="J199" s="457"/>
      <c r="L199" s="445"/>
      <c r="N199" s="513"/>
    </row>
    <row r="200" spans="2:14" s="456" customFormat="1" ht="19.5" x14ac:dyDescent="0.3">
      <c r="J200" s="457"/>
      <c r="L200" s="445"/>
      <c r="N200" s="513"/>
    </row>
    <row r="201" spans="2:14" s="456" customFormat="1" ht="19.5" x14ac:dyDescent="0.3">
      <c r="J201" s="457"/>
      <c r="L201" s="445"/>
      <c r="N201" s="513"/>
    </row>
    <row r="202" spans="2:14" s="456" customFormat="1" ht="19.5" x14ac:dyDescent="0.3">
      <c r="J202" s="457"/>
      <c r="L202" s="445"/>
      <c r="N202" s="513"/>
    </row>
    <row r="203" spans="2:14" s="456" customFormat="1" ht="19.5" x14ac:dyDescent="0.3">
      <c r="J203" s="457"/>
      <c r="L203" s="445"/>
      <c r="N203" s="513"/>
    </row>
  </sheetData>
  <mergeCells count="15">
    <mergeCell ref="D1:N1"/>
    <mergeCell ref="B6:F6"/>
    <mergeCell ref="B43:F43"/>
    <mergeCell ref="B71:P71"/>
    <mergeCell ref="B89:P89"/>
    <mergeCell ref="B90:P90"/>
    <mergeCell ref="B115:P115"/>
    <mergeCell ref="B116:P116"/>
    <mergeCell ref="B178:P178"/>
    <mergeCell ref="B91:P91"/>
    <mergeCell ref="B93:P93"/>
    <mergeCell ref="B94:P94"/>
    <mergeCell ref="B95:P95"/>
    <mergeCell ref="B102:P102"/>
    <mergeCell ref="B104:P104"/>
  </mergeCells>
  <phoneticPr fontId="33" type="noConversion"/>
  <printOptions horizontalCentered="1"/>
  <pageMargins left="0.39370078740157483" right="0.39370078740157483" top="0.39370078740157483" bottom="0.35433070866141736" header="0.39370078740157483" footer="0.39370078740157483"/>
  <pageSetup paperSize="9" scale="4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V214"/>
  <sheetViews>
    <sheetView showGridLines="0" tabSelected="1" view="pageBreakPreview" zoomScale="70" zoomScaleNormal="60" zoomScaleSheetLayoutView="70" workbookViewId="0">
      <selection activeCell="B200" sqref="B200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16.83203125" customWidth="1"/>
    <col min="4" max="4" width="14.33203125" customWidth="1"/>
    <col min="5" max="5" width="19.83203125" customWidth="1"/>
    <col min="6" max="6" width="23.1640625" customWidth="1"/>
    <col min="7" max="7" width="18.83203125" customWidth="1"/>
    <col min="8" max="8" width="15.33203125" customWidth="1"/>
    <col min="9" max="9" width="17" customWidth="1"/>
    <col min="10" max="10" width="15.33203125" style="249" customWidth="1"/>
    <col min="11" max="11" width="15.33203125" style="329" customWidth="1"/>
    <col min="12" max="12" width="15.33203125" style="325" customWidth="1"/>
    <col min="13" max="13" width="15.33203125" customWidth="1"/>
    <col min="14" max="14" width="15.33203125" style="525" customWidth="1"/>
    <col min="15" max="16" width="15.33203125" customWidth="1"/>
    <col min="17" max="17" width="8.83203125" customWidth="1"/>
    <col min="18" max="18" width="12.6640625" customWidth="1"/>
  </cols>
  <sheetData>
    <row r="1" spans="1:48" s="1" customFormat="1" ht="42" customHeight="1" x14ac:dyDescent="0.15">
      <c r="A1" s="59"/>
      <c r="B1" s="60"/>
      <c r="C1" s="60"/>
      <c r="D1" s="636" t="s">
        <v>14</v>
      </c>
      <c r="E1" s="636"/>
      <c r="F1" s="636"/>
      <c r="G1" s="636"/>
      <c r="H1" s="636"/>
      <c r="I1" s="636"/>
      <c r="J1" s="636"/>
      <c r="K1" s="636"/>
      <c r="L1" s="636"/>
      <c r="M1" s="636"/>
      <c r="N1" s="636"/>
      <c r="O1" s="61" t="str">
        <f>'TECHNICAL SHEET GARMENT'!J1</f>
        <v>WINTER 2018/19</v>
      </c>
      <c r="P1" s="60"/>
      <c r="Q1" s="62"/>
      <c r="R1" s="6"/>
    </row>
    <row r="2" spans="1:48" s="4" customFormat="1" ht="19.5" x14ac:dyDescent="0.15">
      <c r="A2" s="68"/>
      <c r="B2" s="64" t="str">
        <f>'TECHNICAL SHEET GARMENT'!A2</f>
        <v>LFV11489</v>
      </c>
      <c r="C2" s="63"/>
      <c r="D2" s="63"/>
      <c r="E2" s="114" t="str">
        <f>'TECHNICAL SHEET GARMENT'!C2</f>
        <v>LD CONEY 3in1 PARKA</v>
      </c>
      <c r="F2" s="63"/>
      <c r="G2" s="63"/>
      <c r="H2" s="63"/>
      <c r="I2" s="63"/>
      <c r="J2" s="250"/>
      <c r="K2" s="63"/>
      <c r="L2" s="318"/>
      <c r="M2" s="63"/>
      <c r="N2" s="538"/>
      <c r="O2" s="63" t="s">
        <v>2</v>
      </c>
      <c r="P2" s="64" t="str">
        <f>'TECHNICAL SHEET GARMENT'!K2</f>
        <v>V1</v>
      </c>
      <c r="Q2" s="65"/>
      <c r="R2" s="8"/>
    </row>
    <row r="3" spans="1:48" s="3" customFormat="1" ht="17.25" thickBot="1" x14ac:dyDescent="0.2">
      <c r="A3" s="70"/>
      <c r="B3" s="152" t="s">
        <v>1</v>
      </c>
      <c r="C3" s="66">
        <f ca="1">'TECHNICAL SHEET GARMENT'!B3</f>
        <v>43833</v>
      </c>
      <c r="D3" s="67"/>
      <c r="E3" s="67"/>
      <c r="F3" s="67"/>
      <c r="G3" s="67"/>
      <c r="H3" s="67"/>
      <c r="I3" s="67"/>
      <c r="J3" s="251"/>
      <c r="K3" s="71"/>
      <c r="L3" s="319"/>
      <c r="M3" s="67"/>
      <c r="N3" s="514"/>
      <c r="O3" s="81" t="str">
        <f>'TECHNICAL SHEET GARMENT'!J3</f>
        <v xml:space="preserve">SUPPLIER : </v>
      </c>
      <c r="P3" s="198" t="str">
        <f>'TECHNICAL SHEET GARMENT'!L3</f>
        <v>PRIMA CHANNEL</v>
      </c>
      <c r="Q3" s="72"/>
      <c r="R3" s="23"/>
    </row>
    <row r="4" spans="1:48" s="1" customFormat="1" ht="6.75" customHeight="1" x14ac:dyDescent="0.15">
      <c r="A4" s="29"/>
      <c r="B4" s="102"/>
      <c r="C4" s="26"/>
      <c r="D4" s="26"/>
      <c r="E4" s="26"/>
      <c r="F4" s="26"/>
      <c r="G4" s="26"/>
      <c r="H4" s="26"/>
      <c r="I4" s="26"/>
      <c r="J4" s="246"/>
      <c r="K4" s="326"/>
      <c r="L4" s="320"/>
      <c r="M4" s="26"/>
      <c r="N4" s="518"/>
      <c r="O4" s="43"/>
      <c r="P4" s="43"/>
      <c r="Q4" s="43"/>
      <c r="R4" s="6"/>
    </row>
    <row r="5" spans="1:48" ht="17.25" hidden="1" thickBot="1" x14ac:dyDescent="0.3">
      <c r="A5" s="104"/>
      <c r="B5" s="22"/>
      <c r="C5" s="28" t="s">
        <v>15</v>
      </c>
      <c r="D5" s="22"/>
      <c r="E5" s="22"/>
      <c r="F5" s="22"/>
      <c r="G5" s="22"/>
      <c r="H5" s="22"/>
      <c r="I5" s="22"/>
      <c r="J5" s="247"/>
      <c r="K5" s="327"/>
      <c r="L5" s="321"/>
      <c r="M5" s="22"/>
      <c r="N5" s="519"/>
      <c r="O5" s="22"/>
      <c r="P5" s="22"/>
      <c r="Q5" s="22"/>
      <c r="R5" s="22"/>
    </row>
    <row r="6" spans="1:48" s="96" customFormat="1" ht="57.75" hidden="1" customHeight="1" x14ac:dyDescent="0.25">
      <c r="A6" s="132"/>
      <c r="B6" s="647" t="s">
        <v>148</v>
      </c>
      <c r="C6" s="648"/>
      <c r="D6" s="648"/>
      <c r="E6" s="648"/>
      <c r="F6" s="649"/>
      <c r="G6" s="187" t="s">
        <v>16</v>
      </c>
      <c r="H6" s="188" t="s">
        <v>128</v>
      </c>
      <c r="I6" s="189" t="s">
        <v>229</v>
      </c>
      <c r="J6" s="347" t="s">
        <v>258</v>
      </c>
      <c r="K6" s="189" t="s">
        <v>283</v>
      </c>
      <c r="L6" s="347" t="s">
        <v>285</v>
      </c>
      <c r="M6" s="189" t="s">
        <v>314</v>
      </c>
      <c r="N6" s="493" t="s">
        <v>317</v>
      </c>
      <c r="O6" s="189"/>
      <c r="P6" s="189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</row>
    <row r="7" spans="1:48" ht="18" hidden="1" customHeight="1" x14ac:dyDescent="0.15">
      <c r="A7" s="104"/>
      <c r="B7" s="531" t="s">
        <v>22</v>
      </c>
      <c r="C7" s="88"/>
      <c r="D7" s="88"/>
      <c r="E7" s="88"/>
      <c r="F7" s="88"/>
      <c r="G7" s="153"/>
      <c r="H7" s="111"/>
      <c r="I7" s="111"/>
      <c r="J7" s="248"/>
      <c r="K7" s="328"/>
      <c r="L7" s="202"/>
      <c r="M7" s="464" t="s">
        <v>9</v>
      </c>
      <c r="N7" s="494" t="s">
        <v>9</v>
      </c>
      <c r="O7" s="111"/>
      <c r="P7" s="111"/>
      <c r="Q7" s="22"/>
      <c r="R7" s="22"/>
    </row>
    <row r="8" spans="1:48" s="96" customFormat="1" ht="18" hidden="1" customHeight="1" x14ac:dyDescent="0.25">
      <c r="A8" s="132"/>
      <c r="B8" s="109" t="s">
        <v>31</v>
      </c>
      <c r="C8" s="108" t="s">
        <v>315</v>
      </c>
      <c r="D8" s="148"/>
      <c r="E8" s="113"/>
      <c r="F8" s="113"/>
      <c r="G8" s="154" t="s">
        <v>19</v>
      </c>
      <c r="H8" s="468">
        <v>39</v>
      </c>
      <c r="I8" s="469">
        <v>40</v>
      </c>
      <c r="J8" s="468">
        <v>37</v>
      </c>
      <c r="K8" s="469">
        <v>38</v>
      </c>
      <c r="L8" s="470">
        <v>37</v>
      </c>
      <c r="M8" s="401">
        <v>38</v>
      </c>
      <c r="N8" s="520">
        <v>37</v>
      </c>
      <c r="O8" s="286"/>
      <c r="P8" s="33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</row>
    <row r="9" spans="1:48" s="96" customFormat="1" ht="18" hidden="1" customHeight="1" x14ac:dyDescent="0.25">
      <c r="A9" s="132"/>
      <c r="B9" s="121" t="s">
        <v>32</v>
      </c>
      <c r="C9" s="532" t="s">
        <v>17</v>
      </c>
      <c r="D9" s="73"/>
      <c r="E9" s="110"/>
      <c r="F9" s="110"/>
      <c r="G9" s="154" t="s">
        <v>18</v>
      </c>
      <c r="H9" s="471">
        <v>53</v>
      </c>
      <c r="I9" s="472">
        <v>52</v>
      </c>
      <c r="J9" s="471"/>
      <c r="K9" s="472">
        <v>53</v>
      </c>
      <c r="L9" s="473">
        <v>53</v>
      </c>
      <c r="M9" s="401">
        <v>52.5</v>
      </c>
      <c r="N9" s="285">
        <v>53</v>
      </c>
      <c r="O9" s="286"/>
      <c r="P9" s="338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</row>
    <row r="10" spans="1:48" s="96" customFormat="1" ht="18" hidden="1" customHeight="1" x14ac:dyDescent="0.25">
      <c r="A10" s="132"/>
      <c r="B10" s="121" t="s">
        <v>33</v>
      </c>
      <c r="C10" s="532" t="s">
        <v>144</v>
      </c>
      <c r="D10" s="73"/>
      <c r="E10" s="110"/>
      <c r="F10" s="110"/>
      <c r="G10" s="154" t="s">
        <v>18</v>
      </c>
      <c r="H10" s="474">
        <v>47</v>
      </c>
      <c r="I10" s="472">
        <v>48.5</v>
      </c>
      <c r="J10" s="474"/>
      <c r="K10" s="472">
        <v>48.5</v>
      </c>
      <c r="L10" s="475">
        <v>48</v>
      </c>
      <c r="M10" s="401">
        <v>48</v>
      </c>
      <c r="N10" s="520">
        <v>50</v>
      </c>
      <c r="O10" s="286"/>
      <c r="P10" s="338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</row>
    <row r="11" spans="1:48" s="96" customFormat="1" ht="18" hidden="1" customHeight="1" x14ac:dyDescent="0.25">
      <c r="A11" s="132"/>
      <c r="B11" s="125" t="s">
        <v>116</v>
      </c>
      <c r="C11" s="534" t="s">
        <v>127</v>
      </c>
      <c r="D11" s="126"/>
      <c r="E11" s="127"/>
      <c r="F11" s="127"/>
      <c r="G11" s="160" t="s">
        <v>18</v>
      </c>
      <c r="H11" s="476">
        <v>53</v>
      </c>
      <c r="I11" s="472">
        <v>54</v>
      </c>
      <c r="J11" s="476"/>
      <c r="K11" s="472">
        <v>54</v>
      </c>
      <c r="L11" s="477">
        <v>53</v>
      </c>
      <c r="M11" s="466">
        <v>54</v>
      </c>
      <c r="N11" s="285">
        <v>53</v>
      </c>
      <c r="O11" s="286"/>
      <c r="P11" s="339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</row>
    <row r="12" spans="1:48" s="96" customFormat="1" ht="18" hidden="1" customHeight="1" x14ac:dyDescent="0.25">
      <c r="A12" s="132"/>
      <c r="B12" s="121" t="s">
        <v>34</v>
      </c>
      <c r="C12" s="532" t="s">
        <v>98</v>
      </c>
      <c r="D12" s="73"/>
      <c r="E12" s="110"/>
      <c r="F12" s="110"/>
      <c r="G12" s="154" t="s">
        <v>18</v>
      </c>
      <c r="H12" s="471">
        <v>60</v>
      </c>
      <c r="I12" s="472">
        <v>59.5</v>
      </c>
      <c r="J12" s="471"/>
      <c r="K12" s="472">
        <v>61</v>
      </c>
      <c r="L12" s="473">
        <v>60</v>
      </c>
      <c r="M12" s="401">
        <v>60</v>
      </c>
      <c r="N12" s="520">
        <v>58</v>
      </c>
      <c r="O12" s="286"/>
      <c r="P12" s="338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</row>
    <row r="13" spans="1:48" s="96" customFormat="1" ht="18" hidden="1" customHeight="1" x14ac:dyDescent="0.25">
      <c r="A13" s="132"/>
      <c r="B13" s="125" t="s">
        <v>94</v>
      </c>
      <c r="C13" s="534" t="s">
        <v>95</v>
      </c>
      <c r="D13" s="126"/>
      <c r="E13" s="127"/>
      <c r="F13" s="127"/>
      <c r="G13" s="160" t="s">
        <v>18</v>
      </c>
      <c r="H13" s="471">
        <v>84</v>
      </c>
      <c r="I13" s="472">
        <v>83</v>
      </c>
      <c r="J13" s="471">
        <v>77</v>
      </c>
      <c r="K13" s="472">
        <v>76</v>
      </c>
      <c r="L13" s="473">
        <v>77</v>
      </c>
      <c r="M13" s="401">
        <v>76</v>
      </c>
      <c r="N13" s="285">
        <v>76</v>
      </c>
      <c r="O13" s="286"/>
      <c r="P13" s="339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</row>
    <row r="14" spans="1:48" s="96" customFormat="1" ht="18" hidden="1" customHeight="1" x14ac:dyDescent="0.25">
      <c r="A14" s="132"/>
      <c r="B14" s="121" t="s">
        <v>29</v>
      </c>
      <c r="C14" s="532" t="s">
        <v>35</v>
      </c>
      <c r="D14" s="73"/>
      <c r="E14" s="110"/>
      <c r="F14" s="110"/>
      <c r="G14" s="154" t="s">
        <v>19</v>
      </c>
      <c r="H14" s="471">
        <v>12</v>
      </c>
      <c r="I14" s="472">
        <v>13</v>
      </c>
      <c r="J14" s="471">
        <v>12</v>
      </c>
      <c r="K14" s="472">
        <v>12</v>
      </c>
      <c r="L14" s="473">
        <v>12</v>
      </c>
      <c r="M14" s="401">
        <v>11.5</v>
      </c>
      <c r="N14" s="520">
        <v>11</v>
      </c>
      <c r="O14" s="286"/>
      <c r="P14" s="338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</row>
    <row r="15" spans="1:48" s="96" customFormat="1" ht="18" hidden="1" customHeight="1" x14ac:dyDescent="0.25">
      <c r="A15" s="132"/>
      <c r="B15" s="121" t="s">
        <v>96</v>
      </c>
      <c r="C15" s="532" t="s">
        <v>97</v>
      </c>
      <c r="D15" s="73"/>
      <c r="E15" s="110"/>
      <c r="F15" s="110"/>
      <c r="G15" s="154" t="s">
        <v>19</v>
      </c>
      <c r="H15" s="474">
        <v>23.5</v>
      </c>
      <c r="I15" s="472">
        <v>24</v>
      </c>
      <c r="J15" s="474"/>
      <c r="K15" s="472">
        <v>24</v>
      </c>
      <c r="L15" s="475">
        <v>23.5</v>
      </c>
      <c r="M15" s="401">
        <v>23.5</v>
      </c>
      <c r="N15" s="285">
        <v>23.5</v>
      </c>
      <c r="O15" s="286"/>
      <c r="P15" s="338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</row>
    <row r="16" spans="1:48" s="96" customFormat="1" ht="18" hidden="1" customHeight="1" x14ac:dyDescent="0.25">
      <c r="A16" s="132"/>
      <c r="B16" s="121" t="s">
        <v>36</v>
      </c>
      <c r="C16" s="532" t="s">
        <v>99</v>
      </c>
      <c r="D16" s="73"/>
      <c r="E16" s="110"/>
      <c r="F16" s="110"/>
      <c r="G16" s="154" t="s">
        <v>19</v>
      </c>
      <c r="H16" s="471">
        <v>23</v>
      </c>
      <c r="I16" s="472">
        <v>23</v>
      </c>
      <c r="J16" s="471"/>
      <c r="K16" s="472">
        <v>23</v>
      </c>
      <c r="L16" s="473">
        <v>23</v>
      </c>
      <c r="M16" s="401">
        <v>23</v>
      </c>
      <c r="N16" s="520">
        <v>21.5</v>
      </c>
      <c r="O16" s="286"/>
      <c r="P16" s="338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</row>
    <row r="17" spans="1:48" s="96" customFormat="1" ht="18" hidden="1" customHeight="1" x14ac:dyDescent="0.25">
      <c r="A17" s="132"/>
      <c r="B17" s="121" t="s">
        <v>37</v>
      </c>
      <c r="C17" s="532" t="s">
        <v>117</v>
      </c>
      <c r="D17" s="73"/>
      <c r="E17" s="110"/>
      <c r="F17" s="110"/>
      <c r="G17" s="154" t="s">
        <v>19</v>
      </c>
      <c r="H17" s="471">
        <v>18</v>
      </c>
      <c r="I17" s="472">
        <v>18.5</v>
      </c>
      <c r="J17" s="471">
        <v>17</v>
      </c>
      <c r="K17" s="472">
        <v>17</v>
      </c>
      <c r="L17" s="473">
        <v>17</v>
      </c>
      <c r="M17" s="401">
        <v>17</v>
      </c>
      <c r="N17" s="285">
        <v>17</v>
      </c>
      <c r="O17" s="286"/>
      <c r="P17" s="338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</row>
    <row r="18" spans="1:48" s="96" customFormat="1" ht="18" hidden="1" customHeight="1" x14ac:dyDescent="0.25">
      <c r="A18" s="132"/>
      <c r="B18" s="121" t="s">
        <v>38</v>
      </c>
      <c r="C18" s="532" t="s">
        <v>100</v>
      </c>
      <c r="D18" s="73"/>
      <c r="E18" s="110"/>
      <c r="F18" s="110"/>
      <c r="G18" s="154" t="s">
        <v>19</v>
      </c>
      <c r="H18" s="476">
        <v>14</v>
      </c>
      <c r="I18" s="472">
        <v>14.5</v>
      </c>
      <c r="J18" s="476"/>
      <c r="K18" s="472">
        <v>14</v>
      </c>
      <c r="L18" s="473">
        <v>14</v>
      </c>
      <c r="M18" s="401">
        <v>14</v>
      </c>
      <c r="N18" s="285">
        <v>14</v>
      </c>
      <c r="O18" s="286"/>
      <c r="P18" s="338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</row>
    <row r="19" spans="1:48" s="96" customFormat="1" ht="18" hidden="1" customHeight="1" x14ac:dyDescent="0.25">
      <c r="A19" s="132"/>
      <c r="B19" s="191" t="s">
        <v>101</v>
      </c>
      <c r="C19" s="122" t="s">
        <v>102</v>
      </c>
      <c r="D19" s="123"/>
      <c r="E19" s="124"/>
      <c r="F19" s="124"/>
      <c r="G19" s="210" t="s">
        <v>19</v>
      </c>
      <c r="H19" s="478">
        <v>5</v>
      </c>
      <c r="I19" s="479">
        <v>5</v>
      </c>
      <c r="J19" s="478">
        <v>6</v>
      </c>
      <c r="K19" s="479">
        <v>6</v>
      </c>
      <c r="L19" s="480">
        <v>6</v>
      </c>
      <c r="M19" s="401">
        <v>6</v>
      </c>
      <c r="N19" s="285">
        <v>6</v>
      </c>
      <c r="O19" s="286"/>
      <c r="P19" s="340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</row>
    <row r="20" spans="1:48" s="96" customFormat="1" ht="18" hidden="1" customHeight="1" x14ac:dyDescent="0.25">
      <c r="A20" s="132"/>
      <c r="B20" s="191" t="s">
        <v>40</v>
      </c>
      <c r="C20" s="122" t="s">
        <v>41</v>
      </c>
      <c r="D20" s="123"/>
      <c r="E20" s="124"/>
      <c r="F20" s="124"/>
      <c r="G20" s="210" t="s">
        <v>18</v>
      </c>
      <c r="H20" s="478">
        <v>64</v>
      </c>
      <c r="I20" s="479">
        <v>65</v>
      </c>
      <c r="J20" s="478"/>
      <c r="K20" s="479">
        <v>63.5</v>
      </c>
      <c r="L20" s="480">
        <v>64</v>
      </c>
      <c r="M20" s="401">
        <v>64</v>
      </c>
      <c r="N20" s="520">
        <v>64.5</v>
      </c>
      <c r="O20" s="286"/>
      <c r="P20" s="340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</row>
    <row r="21" spans="1:48" s="96" customFormat="1" ht="18" hidden="1" customHeight="1" x14ac:dyDescent="0.25">
      <c r="A21" s="132"/>
      <c r="B21" s="531" t="s">
        <v>24</v>
      </c>
      <c r="C21" s="88"/>
      <c r="D21" s="88"/>
      <c r="E21" s="88"/>
      <c r="F21" s="88"/>
      <c r="G21" s="201"/>
      <c r="H21" s="481"/>
      <c r="I21" s="482"/>
      <c r="J21" s="481"/>
      <c r="K21" s="482"/>
      <c r="L21" s="481"/>
      <c r="M21" s="467"/>
      <c r="N21" s="521"/>
      <c r="O21" s="341"/>
      <c r="P21" s="111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</row>
    <row r="22" spans="1:48" s="96" customFormat="1" ht="18" hidden="1" customHeight="1" x14ac:dyDescent="0.25">
      <c r="A22" s="132"/>
      <c r="B22" s="109" t="s">
        <v>42</v>
      </c>
      <c r="C22" s="112" t="s">
        <v>316</v>
      </c>
      <c r="D22" s="148"/>
      <c r="E22" s="113"/>
      <c r="F22" s="113"/>
      <c r="G22" s="211" t="s">
        <v>19</v>
      </c>
      <c r="H22" s="468">
        <v>40</v>
      </c>
      <c r="I22" s="469">
        <v>40.5</v>
      </c>
      <c r="J22" s="468">
        <v>39</v>
      </c>
      <c r="K22" s="469">
        <v>39</v>
      </c>
      <c r="L22" s="470">
        <v>39</v>
      </c>
      <c r="M22" s="401">
        <v>40</v>
      </c>
      <c r="N22" s="520">
        <v>39</v>
      </c>
      <c r="O22" s="286"/>
      <c r="P22" s="33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</row>
    <row r="23" spans="1:48" s="96" customFormat="1" ht="18" hidden="1" customHeight="1" x14ac:dyDescent="0.25">
      <c r="A23" s="132"/>
      <c r="B23" s="192" t="s">
        <v>8</v>
      </c>
      <c r="C23" s="107" t="s">
        <v>20</v>
      </c>
      <c r="D23" s="123"/>
      <c r="E23" s="124"/>
      <c r="F23" s="124"/>
      <c r="G23" s="154" t="s">
        <v>18</v>
      </c>
      <c r="H23" s="478">
        <v>86</v>
      </c>
      <c r="I23" s="479">
        <v>86</v>
      </c>
      <c r="J23" s="478">
        <v>77</v>
      </c>
      <c r="K23" s="479">
        <v>77</v>
      </c>
      <c r="L23" s="480">
        <v>77</v>
      </c>
      <c r="M23" s="401">
        <v>76.5</v>
      </c>
      <c r="N23" s="285">
        <v>77</v>
      </c>
      <c r="O23" s="286"/>
      <c r="P23" s="340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</row>
    <row r="24" spans="1:48" s="96" customFormat="1" ht="18" hidden="1" customHeight="1" x14ac:dyDescent="0.25">
      <c r="A24" s="132"/>
      <c r="B24" s="192" t="s">
        <v>103</v>
      </c>
      <c r="C24" s="107" t="s">
        <v>104</v>
      </c>
      <c r="D24" s="123"/>
      <c r="E24" s="124"/>
      <c r="F24" s="124"/>
      <c r="G24" s="154" t="s">
        <v>19</v>
      </c>
      <c r="H24" s="478">
        <v>17</v>
      </c>
      <c r="I24" s="479">
        <v>17.5</v>
      </c>
      <c r="J24" s="478"/>
      <c r="K24" s="479">
        <v>16.5</v>
      </c>
      <c r="L24" s="480">
        <v>17</v>
      </c>
      <c r="M24" s="401">
        <v>17</v>
      </c>
      <c r="N24" s="285">
        <v>17</v>
      </c>
      <c r="O24" s="285"/>
      <c r="P24" s="340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</row>
    <row r="25" spans="1:48" s="96" customFormat="1" ht="18" hidden="1" customHeight="1" x14ac:dyDescent="0.25">
      <c r="A25" s="132"/>
      <c r="B25" s="531" t="s">
        <v>25</v>
      </c>
      <c r="C25" s="88"/>
      <c r="D25" s="88"/>
      <c r="E25" s="88"/>
      <c r="F25" s="88"/>
      <c r="G25" s="201"/>
      <c r="H25" s="481"/>
      <c r="I25" s="482"/>
      <c r="J25" s="481"/>
      <c r="K25" s="482"/>
      <c r="L25" s="481"/>
      <c r="M25" s="467"/>
      <c r="N25" s="521"/>
      <c r="O25" s="341"/>
      <c r="P25" s="111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</row>
    <row r="26" spans="1:48" s="96" customFormat="1" ht="18" hidden="1" customHeight="1" x14ac:dyDescent="0.25">
      <c r="A26" s="132"/>
      <c r="B26" s="264" t="s">
        <v>162</v>
      </c>
      <c r="C26" s="265" t="s">
        <v>163</v>
      </c>
      <c r="D26" s="266"/>
      <c r="E26" s="267"/>
      <c r="F26" s="267"/>
      <c r="G26" s="261" t="s">
        <v>18</v>
      </c>
      <c r="H26" s="483">
        <v>20</v>
      </c>
      <c r="I26" s="484">
        <v>22</v>
      </c>
      <c r="J26" s="483"/>
      <c r="K26" s="484">
        <v>22</v>
      </c>
      <c r="L26" s="485">
        <v>22</v>
      </c>
      <c r="M26" s="465">
        <v>22</v>
      </c>
      <c r="N26" s="520">
        <v>21</v>
      </c>
      <c r="O26" s="263"/>
      <c r="P26" s="262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</row>
    <row r="27" spans="1:48" s="96" customFormat="1" ht="18" hidden="1" customHeight="1" x14ac:dyDescent="0.25">
      <c r="A27" s="132"/>
      <c r="B27" s="264" t="s">
        <v>164</v>
      </c>
      <c r="C27" s="265" t="s">
        <v>165</v>
      </c>
      <c r="D27" s="266"/>
      <c r="E27" s="267"/>
      <c r="F27" s="267"/>
      <c r="G27" s="261" t="s">
        <v>18</v>
      </c>
      <c r="H27" s="483">
        <v>9</v>
      </c>
      <c r="I27" s="484">
        <v>8.5</v>
      </c>
      <c r="J27" s="483"/>
      <c r="K27" s="484">
        <v>8.5</v>
      </c>
      <c r="L27" s="485">
        <v>9</v>
      </c>
      <c r="M27" s="465">
        <v>8.5</v>
      </c>
      <c r="N27" s="520">
        <v>9.5</v>
      </c>
      <c r="O27" s="263"/>
      <c r="P27" s="262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</row>
    <row r="28" spans="1:48" s="96" customFormat="1" ht="18" hidden="1" customHeight="1" x14ac:dyDescent="0.25">
      <c r="A28" s="132"/>
      <c r="B28" s="109" t="s">
        <v>43</v>
      </c>
      <c r="C28" s="112" t="s">
        <v>44</v>
      </c>
      <c r="D28" s="148"/>
      <c r="E28" s="113"/>
      <c r="F28" s="113"/>
      <c r="G28" s="154" t="s">
        <v>18</v>
      </c>
      <c r="H28" s="486">
        <v>53</v>
      </c>
      <c r="I28" s="469">
        <v>54.5</v>
      </c>
      <c r="J28" s="486"/>
      <c r="K28" s="469">
        <v>53.5</v>
      </c>
      <c r="L28" s="487">
        <v>53</v>
      </c>
      <c r="M28" s="401">
        <v>53</v>
      </c>
      <c r="N28" s="285">
        <v>53</v>
      </c>
      <c r="O28" s="285"/>
      <c r="P28" s="33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</row>
    <row r="29" spans="1:48" s="96" customFormat="1" ht="18" hidden="1" customHeight="1" x14ac:dyDescent="0.25">
      <c r="A29" s="132"/>
      <c r="B29" s="109" t="s">
        <v>45</v>
      </c>
      <c r="C29" s="533" t="s">
        <v>46</v>
      </c>
      <c r="D29" s="73"/>
      <c r="E29" s="110"/>
      <c r="F29" s="110"/>
      <c r="G29" s="154" t="s">
        <v>18</v>
      </c>
      <c r="H29" s="488">
        <v>52</v>
      </c>
      <c r="I29" s="479">
        <v>53.5</v>
      </c>
      <c r="J29" s="488"/>
      <c r="K29" s="479">
        <v>52.5</v>
      </c>
      <c r="L29" s="489">
        <v>52</v>
      </c>
      <c r="M29" s="401">
        <v>52</v>
      </c>
      <c r="N29" s="285">
        <v>52</v>
      </c>
      <c r="O29" s="285"/>
      <c r="P29" s="340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</row>
    <row r="30" spans="1:48" ht="18" hidden="1" customHeight="1" x14ac:dyDescent="0.25">
      <c r="A30" s="104"/>
      <c r="B30" s="109" t="s">
        <v>47</v>
      </c>
      <c r="C30" s="533" t="s">
        <v>26</v>
      </c>
      <c r="D30" s="73"/>
      <c r="E30" s="110"/>
      <c r="F30" s="110"/>
      <c r="G30" s="154" t="s">
        <v>19</v>
      </c>
      <c r="H30" s="488">
        <v>8.5</v>
      </c>
      <c r="I30" s="479">
        <v>8.5</v>
      </c>
      <c r="J30" s="488"/>
      <c r="K30" s="479">
        <v>8.5</v>
      </c>
      <c r="L30" s="489">
        <v>8.5</v>
      </c>
      <c r="M30" s="401">
        <v>8.5</v>
      </c>
      <c r="N30" s="522">
        <v>8.5</v>
      </c>
      <c r="O30" s="285"/>
      <c r="P30" s="340"/>
      <c r="Q30" s="22"/>
      <c r="R30" s="22"/>
    </row>
    <row r="31" spans="1:48" s="96" customFormat="1" ht="18" hidden="1" customHeight="1" x14ac:dyDescent="0.25">
      <c r="A31" s="132"/>
      <c r="B31" s="192" t="s">
        <v>48</v>
      </c>
      <c r="C31" s="107" t="s">
        <v>30</v>
      </c>
      <c r="D31" s="123"/>
      <c r="E31" s="124"/>
      <c r="F31" s="124"/>
      <c r="G31" s="154" t="s">
        <v>19</v>
      </c>
      <c r="H31" s="488">
        <v>8.5</v>
      </c>
      <c r="I31" s="479">
        <v>8.5</v>
      </c>
      <c r="J31" s="488"/>
      <c r="K31" s="479">
        <v>8.6999999999999993</v>
      </c>
      <c r="L31" s="489">
        <v>8.5</v>
      </c>
      <c r="M31" s="401">
        <v>8.5</v>
      </c>
      <c r="N31" s="285">
        <v>8.5</v>
      </c>
      <c r="O31" s="285"/>
      <c r="P31" s="340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</row>
    <row r="32" spans="1:48" ht="18" hidden="1" customHeight="1" x14ac:dyDescent="0.15">
      <c r="A32" s="104"/>
      <c r="B32" s="531" t="s">
        <v>27</v>
      </c>
      <c r="C32" s="88"/>
      <c r="D32" s="88"/>
      <c r="E32" s="88"/>
      <c r="F32" s="88"/>
      <c r="G32" s="201"/>
      <c r="H32" s="481"/>
      <c r="I32" s="482"/>
      <c r="J32" s="481"/>
      <c r="K32" s="482"/>
      <c r="L32" s="481"/>
      <c r="M32" s="467"/>
      <c r="N32" s="341"/>
      <c r="O32" s="341"/>
      <c r="P32" s="111"/>
      <c r="Q32" s="22"/>
      <c r="R32" s="22"/>
    </row>
    <row r="33" spans="1:48" ht="18" hidden="1" customHeight="1" x14ac:dyDescent="0.25">
      <c r="A33" s="104"/>
      <c r="B33" s="264" t="s">
        <v>210</v>
      </c>
      <c r="C33" s="265" t="s">
        <v>211</v>
      </c>
      <c r="D33" s="266"/>
      <c r="E33" s="267"/>
      <c r="F33" s="267"/>
      <c r="G33" s="261" t="s">
        <v>18</v>
      </c>
      <c r="H33" s="476"/>
      <c r="I33" s="472">
        <v>52</v>
      </c>
      <c r="J33" s="476"/>
      <c r="K33" s="490">
        <v>49</v>
      </c>
      <c r="L33" s="477">
        <v>49</v>
      </c>
      <c r="M33" s="466">
        <v>48</v>
      </c>
      <c r="N33" s="285">
        <v>48</v>
      </c>
      <c r="O33" s="285"/>
      <c r="P33" s="338"/>
      <c r="Q33" s="22"/>
      <c r="R33" s="22"/>
    </row>
    <row r="34" spans="1:48" s="96" customFormat="1" ht="18" hidden="1" customHeight="1" x14ac:dyDescent="0.25">
      <c r="A34" s="132"/>
      <c r="B34" s="109" t="s">
        <v>49</v>
      </c>
      <c r="C34" s="533" t="s">
        <v>145</v>
      </c>
      <c r="D34" s="73"/>
      <c r="E34" s="110"/>
      <c r="F34" s="110"/>
      <c r="G34" s="154" t="s">
        <v>19</v>
      </c>
      <c r="H34" s="476">
        <v>25.5</v>
      </c>
      <c r="I34" s="472">
        <v>26</v>
      </c>
      <c r="J34" s="476"/>
      <c r="K34" s="490">
        <v>25.5</v>
      </c>
      <c r="L34" s="477">
        <v>25</v>
      </c>
      <c r="M34" s="466">
        <v>24.5</v>
      </c>
      <c r="N34" s="285">
        <v>25</v>
      </c>
      <c r="O34" s="285"/>
      <c r="P34" s="338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</row>
    <row r="35" spans="1:48" s="96" customFormat="1" ht="18" hidden="1" customHeight="1" x14ac:dyDescent="0.25">
      <c r="A35" s="132"/>
      <c r="B35" s="192" t="s">
        <v>50</v>
      </c>
      <c r="C35" s="533" t="s">
        <v>146</v>
      </c>
      <c r="D35" s="73"/>
      <c r="E35" s="110"/>
      <c r="F35" s="110"/>
      <c r="G35" s="210" t="s">
        <v>19</v>
      </c>
      <c r="H35" s="488">
        <v>33.5</v>
      </c>
      <c r="I35" s="479">
        <v>34</v>
      </c>
      <c r="J35" s="488"/>
      <c r="K35" s="491">
        <v>34</v>
      </c>
      <c r="L35" s="489">
        <v>34</v>
      </c>
      <c r="M35" s="466">
        <v>33.5</v>
      </c>
      <c r="N35" s="285">
        <v>34</v>
      </c>
      <c r="O35" s="285"/>
      <c r="P35" s="340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</row>
    <row r="36" spans="1:48" s="96" customFormat="1" ht="18" hidden="1" customHeight="1" x14ac:dyDescent="0.25">
      <c r="A36" s="132"/>
      <c r="B36" s="258" t="s">
        <v>124</v>
      </c>
      <c r="C36" s="107" t="s">
        <v>147</v>
      </c>
      <c r="D36" s="123"/>
      <c r="E36" s="124"/>
      <c r="F36" s="124"/>
      <c r="G36" s="210" t="s">
        <v>19</v>
      </c>
      <c r="H36" s="488">
        <v>35.5</v>
      </c>
      <c r="I36" s="479">
        <v>35.5</v>
      </c>
      <c r="J36" s="488"/>
      <c r="K36" s="491">
        <v>35</v>
      </c>
      <c r="L36" s="489">
        <v>35</v>
      </c>
      <c r="M36" s="466">
        <v>34.5</v>
      </c>
      <c r="N36" s="285">
        <v>35</v>
      </c>
      <c r="O36" s="285"/>
      <c r="P36" s="340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</row>
    <row r="37" spans="1:48" ht="18" hidden="1" customHeight="1" x14ac:dyDescent="0.15">
      <c r="A37" s="104"/>
      <c r="B37" s="260" t="s">
        <v>119</v>
      </c>
      <c r="C37" s="88"/>
      <c r="D37" s="88"/>
      <c r="E37" s="88"/>
      <c r="F37" s="88"/>
      <c r="G37" s="201"/>
      <c r="H37" s="481"/>
      <c r="I37" s="482"/>
      <c r="J37" s="481"/>
      <c r="K37" s="482"/>
      <c r="L37" s="481"/>
      <c r="M37" s="467"/>
      <c r="N37" s="341"/>
      <c r="O37" s="341"/>
      <c r="P37" s="111"/>
      <c r="Q37" s="22"/>
      <c r="R37" s="22"/>
    </row>
    <row r="38" spans="1:48" s="96" customFormat="1" ht="18" hidden="1" customHeight="1" x14ac:dyDescent="0.25">
      <c r="A38" s="132"/>
      <c r="B38" s="259" t="s">
        <v>120</v>
      </c>
      <c r="C38" s="112" t="s">
        <v>121</v>
      </c>
      <c r="D38" s="148"/>
      <c r="E38" s="113"/>
      <c r="F38" s="113"/>
      <c r="G38" s="211" t="s">
        <v>19</v>
      </c>
      <c r="H38" s="486">
        <v>84</v>
      </c>
      <c r="I38" s="469">
        <v>83</v>
      </c>
      <c r="J38" s="486">
        <v>77</v>
      </c>
      <c r="K38" s="492">
        <v>76</v>
      </c>
      <c r="L38" s="487">
        <v>77</v>
      </c>
      <c r="M38" s="466">
        <v>77</v>
      </c>
      <c r="N38" s="285">
        <v>77</v>
      </c>
      <c r="O38" s="286"/>
      <c r="P38" s="33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</row>
    <row r="39" spans="1:48" s="96" customFormat="1" ht="18" hidden="1" customHeight="1" x14ac:dyDescent="0.25">
      <c r="A39" s="132"/>
      <c r="B39" s="109" t="s">
        <v>122</v>
      </c>
      <c r="C39" s="533" t="s">
        <v>123</v>
      </c>
      <c r="D39" s="73"/>
      <c r="E39" s="110"/>
      <c r="F39" s="110"/>
      <c r="G39" s="154" t="s">
        <v>19</v>
      </c>
      <c r="H39" s="476">
        <v>17</v>
      </c>
      <c r="I39" s="472">
        <v>17</v>
      </c>
      <c r="J39" s="476"/>
      <c r="K39" s="490">
        <v>17</v>
      </c>
      <c r="L39" s="477">
        <v>17</v>
      </c>
      <c r="M39" s="466">
        <v>16.5</v>
      </c>
      <c r="N39" s="285">
        <v>17</v>
      </c>
      <c r="O39" s="97"/>
      <c r="P39" s="338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</row>
    <row r="40" spans="1:48" s="96" customFormat="1" ht="18" hidden="1" customHeight="1" x14ac:dyDescent="0.25">
      <c r="A40" s="132"/>
      <c r="B40" s="109"/>
      <c r="C40" s="533" t="s">
        <v>125</v>
      </c>
      <c r="D40" s="73"/>
      <c r="E40" s="110"/>
      <c r="F40" s="110"/>
      <c r="G40" s="154" t="s">
        <v>19</v>
      </c>
      <c r="H40" s="476">
        <v>16</v>
      </c>
      <c r="I40" s="472">
        <v>16</v>
      </c>
      <c r="J40" s="476"/>
      <c r="K40" s="490">
        <v>16</v>
      </c>
      <c r="L40" s="477">
        <v>16</v>
      </c>
      <c r="M40" s="466">
        <v>16</v>
      </c>
      <c r="N40" s="285">
        <v>16</v>
      </c>
      <c r="O40" s="97"/>
      <c r="P40" s="338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</row>
    <row r="41" spans="1:48" s="146" customFormat="1" ht="16.5" hidden="1" customHeight="1" x14ac:dyDescent="0.15">
      <c r="A41" s="149"/>
      <c r="C41" s="317"/>
      <c r="D41" s="317"/>
      <c r="E41" s="317"/>
      <c r="F41" s="317"/>
      <c r="G41" s="317"/>
      <c r="H41" s="317"/>
      <c r="I41" s="317"/>
      <c r="J41" s="307"/>
      <c r="K41" s="317"/>
      <c r="L41" s="288"/>
      <c r="M41" s="317"/>
      <c r="N41" s="515"/>
      <c r="O41" s="317"/>
      <c r="P41" s="317"/>
      <c r="Q41" s="147"/>
      <c r="R41" s="98"/>
    </row>
    <row r="42" spans="1:48" s="146" customFormat="1" ht="20.25" hidden="1" thickBot="1" x14ac:dyDescent="0.2">
      <c r="A42" s="149"/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24"/>
      <c r="M42" s="307"/>
      <c r="N42" s="515"/>
      <c r="O42" s="307"/>
      <c r="P42" s="307"/>
      <c r="Q42" s="147"/>
      <c r="R42" s="98"/>
    </row>
    <row r="43" spans="1:48" s="96" customFormat="1" ht="54.75" hidden="1" customHeight="1" x14ac:dyDescent="0.25">
      <c r="A43" s="132"/>
      <c r="B43" s="647" t="s">
        <v>160</v>
      </c>
      <c r="C43" s="648"/>
      <c r="D43" s="648"/>
      <c r="E43" s="648"/>
      <c r="F43" s="649"/>
      <c r="G43" s="187" t="s">
        <v>16</v>
      </c>
      <c r="H43" s="495" t="s">
        <v>318</v>
      </c>
      <c r="I43" s="496" t="s">
        <v>229</v>
      </c>
      <c r="J43" s="497" t="s">
        <v>258</v>
      </c>
      <c r="K43" s="496" t="s">
        <v>283</v>
      </c>
      <c r="L43" s="497" t="s">
        <v>285</v>
      </c>
      <c r="M43" s="189" t="s">
        <v>314</v>
      </c>
      <c r="N43" s="493" t="s">
        <v>317</v>
      </c>
      <c r="O43" s="189"/>
      <c r="P43" s="189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</row>
    <row r="44" spans="1:48" s="96" customFormat="1" ht="21" hidden="1" customHeight="1" x14ac:dyDescent="0.25">
      <c r="A44" s="132"/>
      <c r="B44" s="531" t="s">
        <v>22</v>
      </c>
      <c r="C44" s="88"/>
      <c r="D44" s="88"/>
      <c r="E44" s="88"/>
      <c r="F44" s="88"/>
      <c r="G44" s="156"/>
      <c r="H44" s="482"/>
      <c r="I44" s="482"/>
      <c r="J44" s="482"/>
      <c r="K44" s="481"/>
      <c r="L44" s="482"/>
      <c r="M44" s="512" t="s">
        <v>9</v>
      </c>
      <c r="N44" s="494" t="s">
        <v>9</v>
      </c>
      <c r="O44" s="111"/>
      <c r="P44" s="111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</row>
    <row r="45" spans="1:48" s="96" customFormat="1" ht="21" hidden="1" customHeight="1" x14ac:dyDescent="0.25">
      <c r="A45" s="132"/>
      <c r="B45" s="109" t="s">
        <v>31</v>
      </c>
      <c r="C45" s="637" t="s">
        <v>315</v>
      </c>
      <c r="D45" s="638"/>
      <c r="E45" s="638"/>
      <c r="F45" s="639"/>
      <c r="G45" s="154" t="s">
        <v>19</v>
      </c>
      <c r="H45" s="471">
        <v>38</v>
      </c>
      <c r="I45" s="498">
        <v>38.5</v>
      </c>
      <c r="J45" s="499"/>
      <c r="K45" s="498">
        <v>40</v>
      </c>
      <c r="L45" s="476">
        <v>38</v>
      </c>
      <c r="M45" s="150">
        <v>37</v>
      </c>
      <c r="N45" s="528">
        <v>38</v>
      </c>
      <c r="O45" s="97"/>
      <c r="P45" s="150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</row>
    <row r="46" spans="1:48" s="96" customFormat="1" ht="21" hidden="1" customHeight="1" x14ac:dyDescent="0.25">
      <c r="A46" s="132"/>
      <c r="B46" s="121" t="s">
        <v>32</v>
      </c>
      <c r="C46" s="637" t="s">
        <v>17</v>
      </c>
      <c r="D46" s="638"/>
      <c r="E46" s="638"/>
      <c r="F46" s="639"/>
      <c r="G46" s="154" t="s">
        <v>18</v>
      </c>
      <c r="H46" s="471">
        <v>51</v>
      </c>
      <c r="I46" s="498">
        <v>50</v>
      </c>
      <c r="J46" s="499"/>
      <c r="K46" s="498">
        <v>52</v>
      </c>
      <c r="L46" s="476">
        <v>51</v>
      </c>
      <c r="M46" s="150">
        <v>47</v>
      </c>
      <c r="N46" s="526">
        <v>51</v>
      </c>
      <c r="O46" s="97"/>
      <c r="P46" s="150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</row>
    <row r="47" spans="1:48" s="96" customFormat="1" ht="21" hidden="1" customHeight="1" x14ac:dyDescent="0.25">
      <c r="A47" s="132"/>
      <c r="B47" s="121" t="s">
        <v>33</v>
      </c>
      <c r="C47" s="637" t="s">
        <v>126</v>
      </c>
      <c r="D47" s="638"/>
      <c r="E47" s="638"/>
      <c r="F47" s="639"/>
      <c r="G47" s="154" t="s">
        <v>18</v>
      </c>
      <c r="H47" s="476">
        <v>47</v>
      </c>
      <c r="I47" s="498">
        <v>47</v>
      </c>
      <c r="J47" s="499"/>
      <c r="K47" s="498">
        <v>50</v>
      </c>
      <c r="L47" s="476">
        <v>47</v>
      </c>
      <c r="M47" s="131">
        <v>45</v>
      </c>
      <c r="N47" s="526">
        <v>47</v>
      </c>
      <c r="O47" s="97"/>
      <c r="P47" s="150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</row>
    <row r="48" spans="1:48" s="96" customFormat="1" ht="21" hidden="1" customHeight="1" x14ac:dyDescent="0.25">
      <c r="A48" s="132"/>
      <c r="B48" s="121" t="s">
        <v>34</v>
      </c>
      <c r="C48" s="637" t="s">
        <v>23</v>
      </c>
      <c r="D48" s="638"/>
      <c r="E48" s="638"/>
      <c r="F48" s="639"/>
      <c r="G48" s="154" t="s">
        <v>18</v>
      </c>
      <c r="H48" s="476">
        <v>58</v>
      </c>
      <c r="I48" s="498">
        <v>56</v>
      </c>
      <c r="J48" s="499">
        <v>54</v>
      </c>
      <c r="K48" s="498">
        <v>54</v>
      </c>
      <c r="L48" s="476">
        <v>54</v>
      </c>
      <c r="M48" s="131">
        <v>51.5</v>
      </c>
      <c r="N48" s="526">
        <v>54</v>
      </c>
      <c r="O48" s="97"/>
      <c r="P48" s="150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</row>
    <row r="49" spans="1:48" s="96" customFormat="1" ht="21" hidden="1" customHeight="1" x14ac:dyDescent="0.25">
      <c r="A49" s="132"/>
      <c r="B49" s="125" t="s">
        <v>94</v>
      </c>
      <c r="C49" s="656" t="s">
        <v>95</v>
      </c>
      <c r="D49" s="657"/>
      <c r="E49" s="657"/>
      <c r="F49" s="658"/>
      <c r="G49" s="160" t="s">
        <v>18</v>
      </c>
      <c r="H49" s="476">
        <v>76</v>
      </c>
      <c r="I49" s="498">
        <v>71</v>
      </c>
      <c r="J49" s="499">
        <v>63</v>
      </c>
      <c r="K49" s="498">
        <v>61</v>
      </c>
      <c r="L49" s="476">
        <v>63</v>
      </c>
      <c r="M49" s="131">
        <v>60</v>
      </c>
      <c r="N49" s="526">
        <v>63</v>
      </c>
      <c r="O49" s="97"/>
      <c r="P49" s="150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</row>
    <row r="50" spans="1:48" s="96" customFormat="1" ht="21" hidden="1" customHeight="1" x14ac:dyDescent="0.25">
      <c r="A50" s="132"/>
      <c r="B50" s="121" t="s">
        <v>29</v>
      </c>
      <c r="C50" s="637" t="s">
        <v>35</v>
      </c>
      <c r="D50" s="638"/>
      <c r="E50" s="638"/>
      <c r="F50" s="639"/>
      <c r="G50" s="154" t="s">
        <v>19</v>
      </c>
      <c r="H50" s="476">
        <v>11.5</v>
      </c>
      <c r="I50" s="498">
        <v>11.5</v>
      </c>
      <c r="J50" s="471"/>
      <c r="K50" s="472">
        <v>13</v>
      </c>
      <c r="L50" s="476">
        <v>11.5</v>
      </c>
      <c r="M50" s="131">
        <v>11</v>
      </c>
      <c r="N50" s="287">
        <v>11.5</v>
      </c>
      <c r="O50" s="97"/>
      <c r="P50" s="150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</row>
    <row r="51" spans="1:48" s="96" customFormat="1" ht="21" hidden="1" customHeight="1" x14ac:dyDescent="0.25">
      <c r="A51" s="132"/>
      <c r="B51" s="121" t="s">
        <v>96</v>
      </c>
      <c r="C51" s="637" t="s">
        <v>97</v>
      </c>
      <c r="D51" s="638"/>
      <c r="E51" s="638"/>
      <c r="F51" s="639"/>
      <c r="G51" s="154" t="s">
        <v>19</v>
      </c>
      <c r="H51" s="476">
        <v>22.5</v>
      </c>
      <c r="I51" s="498">
        <v>21.5</v>
      </c>
      <c r="J51" s="471"/>
      <c r="K51" s="472">
        <v>21.5</v>
      </c>
      <c r="L51" s="476">
        <v>21.5</v>
      </c>
      <c r="M51" s="131">
        <v>21.5</v>
      </c>
      <c r="N51" s="526">
        <v>22.5</v>
      </c>
      <c r="O51" s="97"/>
      <c r="P51" s="150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</row>
    <row r="52" spans="1:48" s="96" customFormat="1" ht="21" hidden="1" customHeight="1" x14ac:dyDescent="0.25">
      <c r="A52" s="132"/>
      <c r="B52" s="121" t="s">
        <v>36</v>
      </c>
      <c r="C52" s="532" t="s">
        <v>99</v>
      </c>
      <c r="D52" s="73"/>
      <c r="E52" s="110"/>
      <c r="F52" s="110"/>
      <c r="G52" s="154" t="s">
        <v>19</v>
      </c>
      <c r="H52" s="476">
        <v>22</v>
      </c>
      <c r="I52" s="498">
        <v>21.5</v>
      </c>
      <c r="J52" s="471"/>
      <c r="K52" s="472">
        <v>21</v>
      </c>
      <c r="L52" s="476">
        <v>20</v>
      </c>
      <c r="M52" s="131">
        <v>20</v>
      </c>
      <c r="N52" s="287">
        <v>20</v>
      </c>
      <c r="O52" s="97"/>
      <c r="P52" s="150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</row>
    <row r="53" spans="1:48" s="96" customFormat="1" ht="21" hidden="1" customHeight="1" x14ac:dyDescent="0.25">
      <c r="A53" s="132"/>
      <c r="B53" s="121" t="s">
        <v>37</v>
      </c>
      <c r="C53" s="532" t="s">
        <v>117</v>
      </c>
      <c r="D53" s="73"/>
      <c r="E53" s="110"/>
      <c r="F53" s="110"/>
      <c r="G53" s="154" t="s">
        <v>19</v>
      </c>
      <c r="H53" s="471">
        <v>17</v>
      </c>
      <c r="I53" s="498">
        <v>17</v>
      </c>
      <c r="J53" s="471"/>
      <c r="K53" s="472">
        <v>17.5</v>
      </c>
      <c r="L53" s="476">
        <v>16.5</v>
      </c>
      <c r="M53" s="150">
        <v>16.5</v>
      </c>
      <c r="N53" s="287">
        <v>16.5</v>
      </c>
      <c r="O53" s="97"/>
      <c r="P53" s="150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</row>
    <row r="54" spans="1:48" s="96" customFormat="1" ht="21" hidden="1" customHeight="1" x14ac:dyDescent="0.25">
      <c r="A54" s="132"/>
      <c r="B54" s="121" t="s">
        <v>38</v>
      </c>
      <c r="C54" s="532" t="s">
        <v>100</v>
      </c>
      <c r="D54" s="73"/>
      <c r="E54" s="110"/>
      <c r="F54" s="110"/>
      <c r="G54" s="154" t="s">
        <v>19</v>
      </c>
      <c r="H54" s="471">
        <v>10</v>
      </c>
      <c r="I54" s="498">
        <v>10</v>
      </c>
      <c r="J54" s="471"/>
      <c r="K54" s="472">
        <v>10</v>
      </c>
      <c r="L54" s="476">
        <v>10</v>
      </c>
      <c r="M54" s="150">
        <v>10</v>
      </c>
      <c r="N54" s="281">
        <v>10</v>
      </c>
      <c r="O54" s="97"/>
      <c r="P54" s="150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</row>
    <row r="55" spans="1:48" s="96" customFormat="1" ht="21" hidden="1" customHeight="1" x14ac:dyDescent="0.25">
      <c r="A55" s="132"/>
      <c r="B55" s="121" t="s">
        <v>39</v>
      </c>
      <c r="C55" s="532" t="s">
        <v>118</v>
      </c>
      <c r="D55" s="73"/>
      <c r="E55" s="110"/>
      <c r="F55" s="110"/>
      <c r="G55" s="154" t="s">
        <v>19</v>
      </c>
      <c r="H55" s="471">
        <v>13</v>
      </c>
      <c r="I55" s="498">
        <v>12</v>
      </c>
      <c r="J55" s="471"/>
      <c r="K55" s="472">
        <v>12.5</v>
      </c>
      <c r="L55" s="476">
        <v>13</v>
      </c>
      <c r="M55" s="150">
        <v>13</v>
      </c>
      <c r="N55" s="281">
        <v>13</v>
      </c>
      <c r="O55" s="97"/>
      <c r="P55" s="150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</row>
    <row r="56" spans="1:48" s="96" customFormat="1" ht="21" hidden="1" customHeight="1" x14ac:dyDescent="0.25">
      <c r="A56" s="132"/>
      <c r="B56" s="191" t="s">
        <v>40</v>
      </c>
      <c r="C56" s="122" t="s">
        <v>41</v>
      </c>
      <c r="D56" s="123"/>
      <c r="E56" s="124"/>
      <c r="F56" s="124"/>
      <c r="G56" s="210" t="s">
        <v>18</v>
      </c>
      <c r="H56" s="488">
        <v>62</v>
      </c>
      <c r="I56" s="500">
        <v>59</v>
      </c>
      <c r="J56" s="478">
        <v>62</v>
      </c>
      <c r="K56" s="479">
        <v>62</v>
      </c>
      <c r="L56" s="488">
        <v>62</v>
      </c>
      <c r="M56" s="106">
        <v>60</v>
      </c>
      <c r="N56" s="527">
        <v>63</v>
      </c>
      <c r="O56" s="142"/>
      <c r="P56" s="106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</row>
    <row r="57" spans="1:48" s="96" customFormat="1" ht="21" hidden="1" customHeight="1" x14ac:dyDescent="0.25">
      <c r="A57" s="132"/>
      <c r="B57" s="641" t="s">
        <v>24</v>
      </c>
      <c r="C57" s="642"/>
      <c r="D57" s="642"/>
      <c r="E57" s="642"/>
      <c r="F57" s="643"/>
      <c r="G57" s="202"/>
      <c r="H57" s="481"/>
      <c r="I57" s="482"/>
      <c r="J57" s="481"/>
      <c r="K57" s="482"/>
      <c r="L57" s="481"/>
      <c r="M57" s="248"/>
      <c r="N57" s="322"/>
      <c r="O57" s="279"/>
      <c r="P57" s="283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</row>
    <row r="58" spans="1:48" s="96" customFormat="1" ht="21" hidden="1" customHeight="1" x14ac:dyDescent="0.25">
      <c r="A58" s="132"/>
      <c r="B58" s="109" t="s">
        <v>42</v>
      </c>
      <c r="C58" s="637" t="s">
        <v>316</v>
      </c>
      <c r="D58" s="638"/>
      <c r="E58" s="638"/>
      <c r="F58" s="639"/>
      <c r="G58" s="154" t="s">
        <v>19</v>
      </c>
      <c r="H58" s="476">
        <v>40</v>
      </c>
      <c r="I58" s="501">
        <v>38.5</v>
      </c>
      <c r="J58" s="476"/>
      <c r="K58" s="490">
        <v>41</v>
      </c>
      <c r="L58" s="476">
        <v>39</v>
      </c>
      <c r="M58" s="511">
        <v>39</v>
      </c>
      <c r="N58" s="287">
        <v>39</v>
      </c>
      <c r="O58" s="280"/>
      <c r="P58" s="284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</row>
    <row r="59" spans="1:48" s="96" customFormat="1" ht="21" hidden="1" customHeight="1" x14ac:dyDescent="0.25">
      <c r="A59" s="132"/>
      <c r="B59" s="192" t="s">
        <v>8</v>
      </c>
      <c r="C59" s="637" t="s">
        <v>20</v>
      </c>
      <c r="D59" s="638"/>
      <c r="E59" s="638"/>
      <c r="F59" s="639"/>
      <c r="G59" s="154" t="s">
        <v>18</v>
      </c>
      <c r="H59" s="488">
        <v>77</v>
      </c>
      <c r="I59" s="500">
        <v>70</v>
      </c>
      <c r="J59" s="478">
        <v>63</v>
      </c>
      <c r="K59" s="479">
        <v>61</v>
      </c>
      <c r="L59" s="488">
        <v>63</v>
      </c>
      <c r="M59" s="106">
        <v>60</v>
      </c>
      <c r="N59" s="527">
        <v>63</v>
      </c>
      <c r="O59" s="142"/>
      <c r="P59" s="106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</row>
    <row r="60" spans="1:48" s="96" customFormat="1" ht="21" hidden="1" customHeight="1" x14ac:dyDescent="0.25">
      <c r="A60" s="132"/>
      <c r="B60" s="641" t="s">
        <v>25</v>
      </c>
      <c r="C60" s="642"/>
      <c r="D60" s="642"/>
      <c r="E60" s="642"/>
      <c r="F60" s="643"/>
      <c r="G60" s="203"/>
      <c r="H60" s="481"/>
      <c r="I60" s="482"/>
      <c r="J60" s="481"/>
      <c r="K60" s="482"/>
      <c r="L60" s="481"/>
      <c r="M60" s="248"/>
      <c r="N60" s="322"/>
      <c r="O60" s="279"/>
      <c r="P60" s="283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</row>
    <row r="61" spans="1:48" s="96" customFormat="1" ht="21" hidden="1" customHeight="1" x14ac:dyDescent="0.25">
      <c r="A61" s="132"/>
      <c r="B61" s="264" t="s">
        <v>162</v>
      </c>
      <c r="C61" s="265" t="s">
        <v>163</v>
      </c>
      <c r="D61" s="266"/>
      <c r="E61" s="267"/>
      <c r="F61" s="267"/>
      <c r="G61" s="261" t="s">
        <v>18</v>
      </c>
      <c r="H61" s="483">
        <v>18</v>
      </c>
      <c r="I61" s="484">
        <v>18</v>
      </c>
      <c r="J61" s="502"/>
      <c r="K61" s="484">
        <v>18</v>
      </c>
      <c r="L61" s="503">
        <v>18</v>
      </c>
      <c r="M61" s="263">
        <v>18</v>
      </c>
      <c r="N61" s="332">
        <v>18</v>
      </c>
      <c r="O61" s="263"/>
      <c r="P61" s="263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</row>
    <row r="62" spans="1:48" s="96" customFormat="1" ht="21" hidden="1" customHeight="1" x14ac:dyDescent="0.25">
      <c r="A62" s="132"/>
      <c r="B62" s="264" t="s">
        <v>164</v>
      </c>
      <c r="C62" s="265" t="s">
        <v>165</v>
      </c>
      <c r="D62" s="266"/>
      <c r="E62" s="267"/>
      <c r="F62" s="267"/>
      <c r="G62" s="261" t="s">
        <v>18</v>
      </c>
      <c r="H62" s="504">
        <v>8</v>
      </c>
      <c r="I62" s="484">
        <v>7</v>
      </c>
      <c r="J62" s="502"/>
      <c r="K62" s="484">
        <v>8</v>
      </c>
      <c r="L62" s="505">
        <v>8</v>
      </c>
      <c r="M62" s="263">
        <v>7.5</v>
      </c>
      <c r="N62" s="529">
        <v>8.5</v>
      </c>
      <c r="O62" s="263"/>
      <c r="P62" s="263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</row>
    <row r="63" spans="1:48" s="96" customFormat="1" ht="21" hidden="1" customHeight="1" x14ac:dyDescent="0.25">
      <c r="A63" s="132"/>
      <c r="B63" s="109" t="s">
        <v>43</v>
      </c>
      <c r="C63" s="637" t="s">
        <v>44</v>
      </c>
      <c r="D63" s="638"/>
      <c r="E63" s="638"/>
      <c r="F63" s="639"/>
      <c r="G63" s="154" t="s">
        <v>18</v>
      </c>
      <c r="H63" s="506">
        <v>46</v>
      </c>
      <c r="I63" s="507">
        <v>44.5</v>
      </c>
      <c r="J63" s="468">
        <v>46</v>
      </c>
      <c r="K63" s="469">
        <v>45</v>
      </c>
      <c r="L63" s="506">
        <v>46</v>
      </c>
      <c r="M63" s="145">
        <v>46</v>
      </c>
      <c r="N63" s="330">
        <v>47</v>
      </c>
      <c r="O63" s="143"/>
      <c r="P63" s="145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</row>
    <row r="64" spans="1:48" s="96" customFormat="1" ht="21" hidden="1" customHeight="1" x14ac:dyDescent="0.25">
      <c r="A64" s="132"/>
      <c r="B64" s="109" t="s">
        <v>45</v>
      </c>
      <c r="C64" s="637" t="s">
        <v>46</v>
      </c>
      <c r="D64" s="638"/>
      <c r="E64" s="638"/>
      <c r="F64" s="639"/>
      <c r="G64" s="154" t="s">
        <v>18</v>
      </c>
      <c r="H64" s="474">
        <v>45</v>
      </c>
      <c r="I64" s="498">
        <v>45</v>
      </c>
      <c r="J64" s="471"/>
      <c r="K64" s="472">
        <v>45</v>
      </c>
      <c r="L64" s="474">
        <v>44</v>
      </c>
      <c r="M64" s="150">
        <v>45</v>
      </c>
      <c r="N64" s="331">
        <v>45</v>
      </c>
      <c r="O64" s="97"/>
      <c r="P64" s="150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</row>
    <row r="65" spans="1:48" s="96" customFormat="1" ht="21" hidden="1" customHeight="1" x14ac:dyDescent="0.25">
      <c r="A65" s="132"/>
      <c r="B65" s="109" t="s">
        <v>47</v>
      </c>
      <c r="C65" s="637" t="s">
        <v>26</v>
      </c>
      <c r="D65" s="638"/>
      <c r="E65" s="638"/>
      <c r="F65" s="639"/>
      <c r="G65" s="154" t="s">
        <v>19</v>
      </c>
      <c r="H65" s="471">
        <v>7.5</v>
      </c>
      <c r="I65" s="498">
        <v>7.5</v>
      </c>
      <c r="J65" s="471"/>
      <c r="K65" s="472">
        <v>7.5</v>
      </c>
      <c r="L65" s="471">
        <v>7.5</v>
      </c>
      <c r="M65" s="150">
        <v>7</v>
      </c>
      <c r="N65" s="281">
        <v>7.5</v>
      </c>
      <c r="O65" s="97"/>
      <c r="P65" s="150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</row>
    <row r="66" spans="1:48" s="96" customFormat="1" ht="21" hidden="1" customHeight="1" thickBot="1" x14ac:dyDescent="0.3">
      <c r="A66" s="132"/>
      <c r="B66" s="193" t="s">
        <v>48</v>
      </c>
      <c r="C66" s="644" t="s">
        <v>30</v>
      </c>
      <c r="D66" s="645"/>
      <c r="E66" s="645"/>
      <c r="F66" s="646"/>
      <c r="G66" s="155" t="s">
        <v>19</v>
      </c>
      <c r="H66" s="508">
        <v>7.5</v>
      </c>
      <c r="I66" s="509">
        <v>7.5</v>
      </c>
      <c r="J66" s="508"/>
      <c r="K66" s="510">
        <v>7.5</v>
      </c>
      <c r="L66" s="508">
        <v>7.5</v>
      </c>
      <c r="M66" s="90">
        <v>7.5</v>
      </c>
      <c r="N66" s="282">
        <v>7.5</v>
      </c>
      <c r="O66" s="133"/>
      <c r="P66" s="90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</row>
    <row r="67" spans="1:48" ht="18.75" hidden="1" customHeight="1" x14ac:dyDescent="0.15">
      <c r="A67" s="104"/>
      <c r="B67" s="531" t="s">
        <v>119</v>
      </c>
      <c r="C67" s="88"/>
      <c r="D67" s="88"/>
      <c r="E67" s="88"/>
      <c r="F67" s="88"/>
      <c r="G67" s="201"/>
      <c r="H67" s="481"/>
      <c r="I67" s="482"/>
      <c r="J67" s="481"/>
      <c r="K67" s="482"/>
      <c r="L67" s="481"/>
      <c r="M67" s="248"/>
      <c r="N67" s="322"/>
      <c r="O67" s="279"/>
      <c r="P67" s="283"/>
      <c r="Q67" s="22"/>
      <c r="R67" s="22"/>
    </row>
    <row r="68" spans="1:48" s="96" customFormat="1" ht="21" hidden="1" customHeight="1" x14ac:dyDescent="0.25">
      <c r="A68" s="132"/>
      <c r="B68" s="109" t="s">
        <v>120</v>
      </c>
      <c r="C68" s="112" t="s">
        <v>121</v>
      </c>
      <c r="D68" s="148"/>
      <c r="E68" s="113"/>
      <c r="F68" s="113"/>
      <c r="G68" s="154" t="s">
        <v>19</v>
      </c>
      <c r="H68" s="474">
        <v>76</v>
      </c>
      <c r="I68" s="507">
        <v>75</v>
      </c>
      <c r="J68" s="486">
        <v>64</v>
      </c>
      <c r="K68" s="492">
        <v>62</v>
      </c>
      <c r="L68" s="476">
        <v>64</v>
      </c>
      <c r="M68" s="441">
        <v>63</v>
      </c>
      <c r="N68" s="287">
        <v>64</v>
      </c>
      <c r="O68" s="97"/>
      <c r="P68" s="145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</row>
    <row r="69" spans="1:48" s="96" customFormat="1" ht="21" hidden="1" customHeight="1" x14ac:dyDescent="0.25">
      <c r="A69" s="132"/>
      <c r="B69" s="109" t="s">
        <v>122</v>
      </c>
      <c r="C69" s="533" t="s">
        <v>123</v>
      </c>
      <c r="D69" s="73"/>
      <c r="E69" s="110"/>
      <c r="F69" s="110"/>
      <c r="G69" s="154" t="s">
        <v>19</v>
      </c>
      <c r="H69" s="476">
        <v>17</v>
      </c>
      <c r="I69" s="498">
        <v>15.5</v>
      </c>
      <c r="J69" s="476"/>
      <c r="K69" s="490">
        <v>16</v>
      </c>
      <c r="L69" s="476">
        <v>16</v>
      </c>
      <c r="M69" s="131">
        <v>16</v>
      </c>
      <c r="N69" s="287">
        <v>16</v>
      </c>
      <c r="O69" s="97"/>
      <c r="P69" s="150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</row>
    <row r="70" spans="1:48" s="96" customFormat="1" ht="21" hidden="1" customHeight="1" x14ac:dyDescent="0.25">
      <c r="A70" s="132"/>
      <c r="B70" s="311"/>
      <c r="C70" s="107"/>
      <c r="D70" s="123"/>
      <c r="E70" s="124"/>
      <c r="F70" s="124"/>
      <c r="G70" s="312"/>
      <c r="H70" s="313"/>
      <c r="I70" s="124"/>
      <c r="J70" s="315"/>
      <c r="K70" s="314"/>
      <c r="L70" s="323"/>
      <c r="M70" s="314"/>
      <c r="N70" s="313"/>
      <c r="O70" s="316"/>
      <c r="P70" s="124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</row>
    <row r="71" spans="1:48" s="346" customFormat="1" ht="19.5" hidden="1" x14ac:dyDescent="0.15">
      <c r="A71" s="429"/>
      <c r="B71" s="661" t="s">
        <v>230</v>
      </c>
      <c r="C71" s="661"/>
      <c r="D71" s="661"/>
      <c r="E71" s="661"/>
      <c r="F71" s="661"/>
      <c r="G71" s="661"/>
      <c r="H71" s="661"/>
      <c r="I71" s="661"/>
      <c r="J71" s="661"/>
      <c r="K71" s="661"/>
      <c r="L71" s="661"/>
      <c r="M71" s="661"/>
      <c r="N71" s="661"/>
      <c r="O71" s="661"/>
      <c r="P71" s="661"/>
      <c r="Q71" s="344"/>
      <c r="R71" s="345"/>
    </row>
    <row r="72" spans="1:48" s="346" customFormat="1" ht="19.5" hidden="1" x14ac:dyDescent="0.15">
      <c r="A72" s="429"/>
      <c r="B72" s="536" t="s">
        <v>111</v>
      </c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15"/>
      <c r="O72" s="535"/>
      <c r="P72" s="535"/>
      <c r="Q72" s="345"/>
      <c r="R72" s="344"/>
    </row>
    <row r="73" spans="1:48" s="346" customFormat="1" ht="19.5" hidden="1" x14ac:dyDescent="0.3">
      <c r="B73" s="433" t="s">
        <v>233</v>
      </c>
      <c r="C73" s="434"/>
      <c r="D73" s="434"/>
      <c r="E73" s="434"/>
      <c r="F73" s="434"/>
      <c r="G73" s="434"/>
      <c r="H73" s="434"/>
      <c r="I73" s="434"/>
      <c r="J73" s="434"/>
      <c r="K73" s="434"/>
      <c r="L73" s="434"/>
      <c r="M73" s="434"/>
      <c r="N73" s="516"/>
      <c r="O73" s="434"/>
      <c r="P73" s="434"/>
    </row>
    <row r="74" spans="1:48" s="437" customFormat="1" ht="21" hidden="1" customHeight="1" x14ac:dyDescent="0.3">
      <c r="A74" s="435"/>
      <c r="B74" s="434" t="s">
        <v>234</v>
      </c>
      <c r="C74" s="433"/>
      <c r="D74" s="433"/>
      <c r="E74" s="433"/>
      <c r="F74" s="433"/>
      <c r="G74" s="433"/>
      <c r="H74" s="433"/>
      <c r="I74" s="433"/>
      <c r="J74" s="433"/>
      <c r="K74" s="433"/>
      <c r="L74" s="433"/>
      <c r="M74" s="433"/>
      <c r="N74" s="517"/>
      <c r="O74" s="436"/>
      <c r="P74" s="436"/>
      <c r="Q74" s="435"/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  <c r="AG74" s="435"/>
      <c r="AH74" s="435"/>
      <c r="AI74" s="435"/>
      <c r="AJ74" s="435"/>
      <c r="AK74" s="435"/>
      <c r="AL74" s="435"/>
      <c r="AM74" s="435"/>
      <c r="AN74" s="435"/>
      <c r="AO74" s="435"/>
      <c r="AP74" s="435"/>
      <c r="AQ74" s="435"/>
      <c r="AR74" s="435"/>
      <c r="AS74" s="435"/>
      <c r="AT74" s="435"/>
      <c r="AU74" s="435"/>
      <c r="AV74" s="435"/>
    </row>
    <row r="75" spans="1:48" s="437" customFormat="1" ht="21" hidden="1" customHeight="1" x14ac:dyDescent="0.3">
      <c r="A75" s="435"/>
      <c r="B75" s="434" t="s">
        <v>235</v>
      </c>
      <c r="C75" s="433"/>
      <c r="D75" s="433"/>
      <c r="E75" s="433"/>
      <c r="F75" s="433"/>
      <c r="G75" s="433"/>
      <c r="H75" s="433"/>
      <c r="I75" s="433"/>
      <c r="J75" s="433"/>
      <c r="K75" s="433"/>
      <c r="L75" s="433"/>
      <c r="M75" s="433"/>
      <c r="N75" s="517"/>
      <c r="O75" s="436"/>
      <c r="P75" s="436"/>
      <c r="Q75" s="435"/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  <c r="AG75" s="435"/>
      <c r="AH75" s="435"/>
      <c r="AI75" s="435"/>
      <c r="AJ75" s="435"/>
      <c r="AK75" s="435"/>
      <c r="AL75" s="435"/>
      <c r="AM75" s="435"/>
      <c r="AN75" s="435"/>
      <c r="AO75" s="435"/>
      <c r="AP75" s="435"/>
      <c r="AQ75" s="435"/>
      <c r="AR75" s="435"/>
      <c r="AS75" s="435"/>
      <c r="AT75" s="435"/>
      <c r="AU75" s="435"/>
      <c r="AV75" s="435"/>
    </row>
    <row r="76" spans="1:48" s="346" customFormat="1" ht="17.25" hidden="1" customHeight="1" x14ac:dyDescent="0.15">
      <c r="A76" s="438"/>
      <c r="B76" s="439" t="s">
        <v>236</v>
      </c>
      <c r="C76" s="439"/>
      <c r="D76" s="439"/>
      <c r="E76" s="439"/>
      <c r="F76" s="439"/>
      <c r="G76" s="439"/>
      <c r="H76" s="439"/>
      <c r="I76" s="439"/>
      <c r="J76" s="439"/>
      <c r="K76" s="439"/>
      <c r="L76" s="439"/>
      <c r="M76" s="439"/>
      <c r="N76" s="517"/>
      <c r="O76" s="439"/>
      <c r="P76" s="439"/>
      <c r="Q76" s="345"/>
      <c r="R76" s="344"/>
    </row>
    <row r="77" spans="1:48" s="346" customFormat="1" ht="17.25" hidden="1" customHeight="1" x14ac:dyDescent="0.15">
      <c r="A77" s="438"/>
      <c r="B77" s="439" t="s">
        <v>266</v>
      </c>
      <c r="C77" s="439"/>
      <c r="D77" s="439"/>
      <c r="E77" s="439"/>
      <c r="F77" s="439"/>
      <c r="G77" s="439"/>
      <c r="H77" s="439"/>
      <c r="I77" s="439"/>
      <c r="J77" s="439"/>
      <c r="K77" s="439"/>
      <c r="L77" s="439"/>
      <c r="M77" s="439"/>
      <c r="N77" s="517"/>
      <c r="O77" s="439"/>
      <c r="P77" s="439"/>
      <c r="Q77" s="345"/>
      <c r="R77" s="344"/>
    </row>
    <row r="78" spans="1:48" s="346" customFormat="1" ht="17.25" hidden="1" customHeight="1" x14ac:dyDescent="0.15">
      <c r="A78" s="438"/>
      <c r="B78" s="439" t="s">
        <v>259</v>
      </c>
      <c r="C78" s="439"/>
      <c r="D78" s="439"/>
      <c r="E78" s="439"/>
      <c r="F78" s="439"/>
      <c r="G78" s="439"/>
      <c r="H78" s="439"/>
      <c r="I78" s="439"/>
      <c r="J78" s="439"/>
      <c r="K78" s="439"/>
      <c r="L78" s="439"/>
      <c r="M78" s="439"/>
      <c r="N78" s="517"/>
      <c r="O78" s="439"/>
      <c r="P78" s="439"/>
      <c r="Q78" s="345"/>
      <c r="R78" s="344"/>
    </row>
    <row r="79" spans="1:48" s="438" customFormat="1" ht="19.5" hidden="1" x14ac:dyDescent="0.15">
      <c r="B79" s="439" t="s">
        <v>237</v>
      </c>
      <c r="C79" s="439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517"/>
      <c r="O79" s="439"/>
      <c r="P79" s="439"/>
    </row>
    <row r="80" spans="1:48" s="346" customFormat="1" ht="17.25" hidden="1" customHeight="1" x14ac:dyDescent="0.15">
      <c r="A80" s="438"/>
      <c r="B80" s="439" t="s">
        <v>238</v>
      </c>
      <c r="C80" s="439"/>
      <c r="D80" s="439"/>
      <c r="E80" s="439"/>
      <c r="F80" s="439"/>
      <c r="G80" s="439"/>
      <c r="H80" s="439"/>
      <c r="I80" s="439"/>
      <c r="J80" s="439"/>
      <c r="K80" s="439"/>
      <c r="L80" s="439"/>
      <c r="M80" s="439"/>
      <c r="N80" s="517"/>
      <c r="O80" s="439"/>
      <c r="P80" s="439"/>
      <c r="Q80" s="345"/>
      <c r="R80" s="345"/>
    </row>
    <row r="81" spans="1:18" s="346" customFormat="1" ht="17.25" hidden="1" customHeight="1" x14ac:dyDescent="0.15">
      <c r="A81" s="438"/>
      <c r="B81" s="439" t="s">
        <v>239</v>
      </c>
      <c r="C81" s="439"/>
      <c r="D81" s="439"/>
      <c r="E81" s="439"/>
      <c r="F81" s="439"/>
      <c r="G81" s="439"/>
      <c r="H81" s="439"/>
      <c r="I81" s="439"/>
      <c r="J81" s="439"/>
      <c r="K81" s="439"/>
      <c r="L81" s="439"/>
      <c r="M81" s="439"/>
      <c r="N81" s="517"/>
      <c r="O81" s="439"/>
      <c r="P81" s="439"/>
      <c r="Q81" s="345"/>
      <c r="R81" s="345"/>
    </row>
    <row r="82" spans="1:18" s="346" customFormat="1" ht="17.25" hidden="1" customHeight="1" x14ac:dyDescent="0.15">
      <c r="A82" s="438"/>
      <c r="B82" s="439" t="s">
        <v>240</v>
      </c>
      <c r="C82" s="439"/>
      <c r="D82" s="439"/>
      <c r="E82" s="439"/>
      <c r="F82" s="439"/>
      <c r="G82" s="439"/>
      <c r="H82" s="439"/>
      <c r="I82" s="439"/>
      <c r="J82" s="439"/>
      <c r="K82" s="439"/>
      <c r="L82" s="439"/>
      <c r="M82" s="439"/>
      <c r="N82" s="517"/>
      <c r="O82" s="439"/>
      <c r="P82" s="439"/>
      <c r="Q82" s="345"/>
      <c r="R82" s="345"/>
    </row>
    <row r="83" spans="1:18" s="346" customFormat="1" ht="17.25" hidden="1" customHeight="1" x14ac:dyDescent="0.15">
      <c r="A83" s="438"/>
      <c r="B83" s="439" t="s">
        <v>241</v>
      </c>
      <c r="C83" s="439"/>
      <c r="D83" s="439"/>
      <c r="E83" s="439"/>
      <c r="F83" s="439"/>
      <c r="G83" s="439"/>
      <c r="H83" s="439"/>
      <c r="I83" s="439"/>
      <c r="J83" s="439"/>
      <c r="K83" s="439"/>
      <c r="L83" s="439"/>
      <c r="M83" s="439"/>
      <c r="N83" s="517"/>
      <c r="O83" s="439"/>
      <c r="P83" s="439"/>
      <c r="Q83" s="345"/>
      <c r="R83" s="345"/>
    </row>
    <row r="84" spans="1:18" s="346" customFormat="1" ht="17.25" hidden="1" customHeight="1" x14ac:dyDescent="0.15">
      <c r="A84" s="438"/>
      <c r="B84" s="439" t="s">
        <v>242</v>
      </c>
      <c r="C84" s="439"/>
      <c r="D84" s="439"/>
      <c r="E84" s="439"/>
      <c r="F84" s="439"/>
      <c r="G84" s="439"/>
      <c r="H84" s="439"/>
      <c r="I84" s="439"/>
      <c r="J84" s="439"/>
      <c r="K84" s="439"/>
      <c r="L84" s="439"/>
      <c r="M84" s="439"/>
      <c r="N84" s="517"/>
      <c r="O84" s="439"/>
      <c r="P84" s="439"/>
      <c r="Q84" s="345"/>
      <c r="R84" s="345"/>
    </row>
    <row r="85" spans="1:18" s="346" customFormat="1" ht="17.25" hidden="1" customHeight="1" x14ac:dyDescent="0.15">
      <c r="A85" s="438"/>
      <c r="B85" s="439"/>
      <c r="C85" s="439"/>
      <c r="D85" s="439"/>
      <c r="E85" s="439"/>
      <c r="F85" s="439"/>
      <c r="G85" s="439"/>
      <c r="H85" s="439"/>
      <c r="I85" s="439"/>
      <c r="J85" s="439"/>
      <c r="K85" s="439"/>
      <c r="L85" s="439"/>
      <c r="M85" s="439"/>
      <c r="N85" s="517"/>
      <c r="O85" s="439"/>
      <c r="P85" s="439"/>
      <c r="Q85" s="345"/>
      <c r="R85" s="345"/>
    </row>
    <row r="86" spans="1:18" s="346" customFormat="1" ht="17.25" hidden="1" customHeight="1" x14ac:dyDescent="0.15">
      <c r="A86" s="438"/>
      <c r="B86" s="440" t="s">
        <v>112</v>
      </c>
      <c r="C86" s="439"/>
      <c r="D86" s="439"/>
      <c r="E86" s="439"/>
      <c r="F86" s="439"/>
      <c r="G86" s="439"/>
      <c r="H86" s="439"/>
      <c r="I86" s="439"/>
      <c r="J86" s="439"/>
      <c r="K86" s="439"/>
      <c r="L86" s="439"/>
      <c r="M86" s="439"/>
      <c r="N86" s="517"/>
      <c r="O86" s="439"/>
      <c r="P86" s="439"/>
      <c r="Q86" s="345"/>
      <c r="R86" s="344"/>
    </row>
    <row r="87" spans="1:18" s="346" customFormat="1" ht="17.25" hidden="1" customHeight="1" x14ac:dyDescent="0.15">
      <c r="A87" s="438"/>
      <c r="B87" s="439" t="s">
        <v>264</v>
      </c>
      <c r="C87" s="439"/>
      <c r="D87" s="439"/>
      <c r="E87" s="439"/>
      <c r="F87" s="439"/>
      <c r="G87" s="439"/>
      <c r="H87" s="439"/>
      <c r="I87" s="439"/>
      <c r="J87" s="439"/>
      <c r="K87" s="439"/>
      <c r="L87" s="439"/>
      <c r="M87" s="439"/>
      <c r="N87" s="517"/>
      <c r="O87" s="439"/>
      <c r="P87" s="439"/>
      <c r="Q87" s="345"/>
      <c r="R87" s="344"/>
    </row>
    <row r="88" spans="1:18" s="438" customFormat="1" ht="19.5" hidden="1" x14ac:dyDescent="0.15">
      <c r="B88" s="439" t="s">
        <v>231</v>
      </c>
      <c r="C88" s="439"/>
      <c r="D88" s="439"/>
      <c r="E88" s="439"/>
      <c r="F88" s="439"/>
      <c r="G88" s="439"/>
      <c r="H88" s="439"/>
      <c r="I88" s="439"/>
      <c r="J88" s="439"/>
      <c r="K88" s="439"/>
      <c r="L88" s="439"/>
      <c r="M88" s="439"/>
      <c r="N88" s="517"/>
      <c r="O88" s="439"/>
      <c r="P88" s="439"/>
    </row>
    <row r="89" spans="1:18" s="438" customFormat="1" ht="19.5" hidden="1" x14ac:dyDescent="0.15">
      <c r="A89" s="429"/>
      <c r="B89" s="651" t="s">
        <v>232</v>
      </c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1"/>
      <c r="O89" s="651"/>
      <c r="P89" s="651"/>
    </row>
    <row r="90" spans="1:18" s="438" customFormat="1" ht="19.5" hidden="1" x14ac:dyDescent="0.15">
      <c r="A90" s="429"/>
      <c r="B90" s="651" t="s">
        <v>265</v>
      </c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</row>
    <row r="91" spans="1:18" s="438" customFormat="1" ht="19.5" hidden="1" x14ac:dyDescent="0.15">
      <c r="A91" s="429"/>
      <c r="B91" s="651" t="s">
        <v>243</v>
      </c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</row>
    <row r="92" spans="1:18" s="438" customFormat="1" ht="19.5" hidden="1" x14ac:dyDescent="0.15">
      <c r="B92" s="439"/>
      <c r="C92" s="439"/>
      <c r="D92" s="439"/>
      <c r="E92" s="439"/>
      <c r="F92" s="439"/>
      <c r="G92" s="439"/>
      <c r="H92" s="439"/>
      <c r="I92" s="439"/>
      <c r="J92" s="439"/>
      <c r="K92" s="439"/>
      <c r="L92" s="439"/>
      <c r="M92" s="439"/>
      <c r="N92" s="517"/>
      <c r="O92" s="439"/>
      <c r="P92" s="439"/>
    </row>
    <row r="93" spans="1:18" s="345" customFormat="1" ht="19.5" hidden="1" x14ac:dyDescent="0.15">
      <c r="B93" s="651" t="s">
        <v>260</v>
      </c>
      <c r="C93" s="651"/>
      <c r="D93" s="651"/>
      <c r="E93" s="651"/>
      <c r="F93" s="651"/>
      <c r="G93" s="651"/>
      <c r="H93" s="651"/>
      <c r="I93" s="651"/>
      <c r="J93" s="651"/>
      <c r="K93" s="651"/>
      <c r="L93" s="651"/>
      <c r="M93" s="651"/>
      <c r="N93" s="651"/>
      <c r="O93" s="651"/>
      <c r="P93" s="651"/>
    </row>
    <row r="94" spans="1:18" s="22" customFormat="1" ht="19.5" hidden="1" x14ac:dyDescent="0.15">
      <c r="A94" s="147"/>
      <c r="B94" s="659"/>
      <c r="C94" s="660"/>
      <c r="D94" s="660"/>
      <c r="E94" s="660"/>
      <c r="F94" s="660"/>
      <c r="G94" s="660"/>
      <c r="H94" s="660"/>
      <c r="I94" s="660"/>
      <c r="J94" s="660"/>
      <c r="K94" s="660"/>
      <c r="L94" s="660"/>
      <c r="M94" s="660"/>
      <c r="N94" s="660"/>
      <c r="O94" s="660"/>
      <c r="P94" s="660"/>
      <c r="Q94" s="7"/>
      <c r="R94" s="6"/>
    </row>
    <row r="95" spans="1:18" s="346" customFormat="1" ht="19.5" hidden="1" x14ac:dyDescent="0.15">
      <c r="A95" s="429"/>
      <c r="B95" s="661" t="s">
        <v>284</v>
      </c>
      <c r="C95" s="661"/>
      <c r="D95" s="661"/>
      <c r="E95" s="661"/>
      <c r="F95" s="661"/>
      <c r="G95" s="661"/>
      <c r="H95" s="661"/>
      <c r="I95" s="661"/>
      <c r="J95" s="661"/>
      <c r="K95" s="661"/>
      <c r="L95" s="661"/>
      <c r="M95" s="661"/>
      <c r="N95" s="661"/>
      <c r="O95" s="661"/>
      <c r="P95" s="661"/>
      <c r="Q95" s="344"/>
      <c r="R95" s="345"/>
    </row>
    <row r="96" spans="1:18" s="345" customFormat="1" hidden="1" x14ac:dyDescent="0.15">
      <c r="A96" s="438"/>
      <c r="B96" s="438"/>
      <c r="C96" s="438"/>
      <c r="D96" s="438"/>
      <c r="E96" s="438"/>
      <c r="F96" s="438"/>
      <c r="G96" s="438"/>
      <c r="H96" s="438"/>
      <c r="I96" s="438"/>
      <c r="J96" s="438"/>
      <c r="K96" s="451"/>
      <c r="L96" s="438"/>
      <c r="M96" s="438"/>
      <c r="N96" s="523"/>
      <c r="O96" s="438"/>
      <c r="P96" s="438"/>
    </row>
    <row r="97" spans="1:16" s="453" customFormat="1" ht="19.5" hidden="1" x14ac:dyDescent="0.3">
      <c r="A97" s="452"/>
      <c r="B97" s="440" t="s">
        <v>111</v>
      </c>
      <c r="C97" s="452"/>
      <c r="D97" s="452"/>
      <c r="E97" s="452"/>
      <c r="F97" s="452"/>
      <c r="G97" s="452"/>
      <c r="H97" s="452"/>
      <c r="I97" s="452"/>
      <c r="J97" s="452"/>
      <c r="K97" s="439"/>
      <c r="L97" s="452"/>
      <c r="M97" s="452"/>
      <c r="N97" s="517"/>
      <c r="O97" s="452"/>
      <c r="P97" s="452"/>
    </row>
    <row r="98" spans="1:16" s="453" customFormat="1" ht="19.5" hidden="1" x14ac:dyDescent="0.3">
      <c r="A98" s="452"/>
      <c r="B98" s="452" t="s">
        <v>303</v>
      </c>
      <c r="C98" s="452"/>
      <c r="D98" s="452"/>
      <c r="E98" s="452"/>
      <c r="F98" s="452"/>
      <c r="G98" s="452"/>
      <c r="H98" s="452"/>
      <c r="I98" s="452"/>
      <c r="J98" s="452"/>
      <c r="K98" s="452"/>
      <c r="L98" s="452"/>
      <c r="M98" s="452"/>
      <c r="N98" s="517"/>
      <c r="O98" s="452"/>
      <c r="P98" s="452"/>
    </row>
    <row r="99" spans="1:16" s="453" customFormat="1" ht="19.5" hidden="1" x14ac:dyDescent="0.3">
      <c r="A99" s="452"/>
      <c r="B99" s="452" t="s">
        <v>299</v>
      </c>
      <c r="C99" s="452"/>
      <c r="D99" s="452"/>
      <c r="E99" s="452"/>
      <c r="F99" s="452"/>
      <c r="G99" s="452"/>
      <c r="H99" s="452"/>
      <c r="I99" s="452"/>
      <c r="J99" s="452"/>
      <c r="K99" s="439"/>
      <c r="L99" s="452"/>
      <c r="M99" s="452"/>
      <c r="N99" s="517"/>
      <c r="O99" s="452"/>
      <c r="P99" s="452"/>
    </row>
    <row r="100" spans="1:16" s="453" customFormat="1" ht="19.5" hidden="1" x14ac:dyDescent="0.3">
      <c r="A100" s="452"/>
      <c r="B100" s="452" t="s">
        <v>300</v>
      </c>
      <c r="C100" s="452"/>
      <c r="D100" s="452"/>
      <c r="E100" s="452"/>
      <c r="F100" s="452"/>
      <c r="G100" s="452"/>
      <c r="H100" s="452"/>
      <c r="I100" s="452"/>
      <c r="J100" s="452"/>
      <c r="K100" s="439"/>
      <c r="L100" s="452"/>
      <c r="M100" s="452"/>
      <c r="N100" s="517"/>
      <c r="O100" s="452"/>
      <c r="P100" s="452"/>
    </row>
    <row r="101" spans="1:16" s="345" customFormat="1" hidden="1" x14ac:dyDescent="0.15">
      <c r="A101" s="438"/>
      <c r="B101" s="438"/>
      <c r="C101" s="438"/>
      <c r="D101" s="438"/>
      <c r="E101" s="438"/>
      <c r="F101" s="438"/>
      <c r="G101" s="438"/>
      <c r="H101" s="438"/>
      <c r="I101" s="438"/>
      <c r="J101" s="438"/>
      <c r="K101" s="451"/>
      <c r="L101" s="438"/>
      <c r="M101" s="438"/>
      <c r="N101" s="523"/>
      <c r="O101" s="438"/>
      <c r="P101" s="438"/>
    </row>
    <row r="102" spans="1:16" s="453" customFormat="1" ht="19.5" hidden="1" x14ac:dyDescent="0.3">
      <c r="B102" s="653" t="s">
        <v>112</v>
      </c>
      <c r="C102" s="653"/>
      <c r="D102" s="653"/>
      <c r="E102" s="653"/>
      <c r="F102" s="653"/>
      <c r="G102" s="653"/>
      <c r="H102" s="653"/>
      <c r="I102" s="653"/>
      <c r="J102" s="653"/>
      <c r="K102" s="653"/>
      <c r="L102" s="653"/>
      <c r="M102" s="653"/>
      <c r="N102" s="653"/>
      <c r="O102" s="653"/>
      <c r="P102" s="653"/>
    </row>
    <row r="103" spans="1:16" s="453" customFormat="1" ht="19.5" hidden="1" x14ac:dyDescent="0.3">
      <c r="B103" s="535" t="s">
        <v>293</v>
      </c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15"/>
      <c r="O103" s="535"/>
      <c r="P103" s="535"/>
    </row>
    <row r="104" spans="1:16" s="453" customFormat="1" ht="19.5" hidden="1" x14ac:dyDescent="0.3">
      <c r="B104" s="654" t="s">
        <v>290</v>
      </c>
      <c r="C104" s="655"/>
      <c r="D104" s="655"/>
      <c r="E104" s="655"/>
      <c r="F104" s="655"/>
      <c r="G104" s="655"/>
      <c r="H104" s="655"/>
      <c r="I104" s="655"/>
      <c r="J104" s="655"/>
      <c r="K104" s="655"/>
      <c r="L104" s="655"/>
      <c r="M104" s="655"/>
      <c r="N104" s="655"/>
      <c r="O104" s="655"/>
      <c r="P104" s="655"/>
    </row>
    <row r="105" spans="1:16" s="453" customFormat="1" ht="19.5" hidden="1" x14ac:dyDescent="0.3">
      <c r="B105" s="537" t="s">
        <v>286</v>
      </c>
      <c r="C105" s="537"/>
      <c r="D105" s="537"/>
      <c r="E105" s="537"/>
      <c r="F105" s="537"/>
      <c r="G105" s="537"/>
      <c r="H105" s="537"/>
      <c r="I105" s="537"/>
      <c r="J105" s="537"/>
      <c r="K105" s="535"/>
      <c r="L105" s="537"/>
      <c r="M105" s="537"/>
      <c r="N105" s="515"/>
      <c r="O105" s="537"/>
      <c r="P105" s="537"/>
    </row>
    <row r="106" spans="1:16" s="455" customFormat="1" ht="19.5" hidden="1" x14ac:dyDescent="0.3">
      <c r="A106" s="452"/>
      <c r="B106" s="452" t="s">
        <v>287</v>
      </c>
      <c r="C106" s="452"/>
      <c r="D106" s="452"/>
      <c r="E106" s="452"/>
      <c r="F106" s="452"/>
      <c r="G106" s="452"/>
      <c r="H106" s="452"/>
      <c r="I106" s="452"/>
      <c r="J106" s="452"/>
      <c r="K106" s="439"/>
      <c r="L106" s="452"/>
      <c r="M106" s="452"/>
      <c r="N106" s="517"/>
      <c r="O106" s="452"/>
      <c r="P106" s="452"/>
    </row>
    <row r="107" spans="1:16" s="455" customFormat="1" ht="19.5" hidden="1" x14ac:dyDescent="0.3">
      <c r="A107" s="452"/>
      <c r="B107" s="452" t="s">
        <v>288</v>
      </c>
      <c r="C107" s="452"/>
      <c r="D107" s="452"/>
      <c r="E107" s="452"/>
      <c r="F107" s="452"/>
      <c r="G107" s="452"/>
      <c r="H107" s="452"/>
      <c r="I107" s="452"/>
      <c r="J107" s="452"/>
      <c r="K107" s="439"/>
      <c r="L107" s="452"/>
      <c r="M107" s="452"/>
      <c r="N107" s="517"/>
      <c r="O107" s="452"/>
      <c r="P107" s="452"/>
    </row>
    <row r="108" spans="1:16" s="455" customFormat="1" ht="19.5" hidden="1" x14ac:dyDescent="0.3">
      <c r="A108" s="452"/>
      <c r="B108" s="452" t="s">
        <v>289</v>
      </c>
      <c r="C108" s="452"/>
      <c r="D108" s="452"/>
      <c r="E108" s="452"/>
      <c r="F108" s="452"/>
      <c r="G108" s="452"/>
      <c r="H108" s="452"/>
      <c r="I108" s="452"/>
      <c r="J108" s="452"/>
      <c r="K108" s="439"/>
      <c r="L108" s="452"/>
      <c r="M108" s="452"/>
      <c r="N108" s="517"/>
      <c r="O108" s="452"/>
      <c r="P108" s="452"/>
    </row>
    <row r="109" spans="1:16" s="455" customFormat="1" ht="19.5" hidden="1" x14ac:dyDescent="0.3">
      <c r="A109" s="452"/>
      <c r="B109" s="452" t="s">
        <v>291</v>
      </c>
      <c r="C109" s="452"/>
      <c r="D109" s="452"/>
      <c r="E109" s="452"/>
      <c r="F109" s="452"/>
      <c r="G109" s="452"/>
      <c r="H109" s="452"/>
      <c r="I109" s="452"/>
      <c r="J109" s="452"/>
      <c r="K109" s="439"/>
      <c r="L109" s="452"/>
      <c r="M109" s="452"/>
      <c r="N109" s="517"/>
      <c r="O109" s="452"/>
      <c r="P109" s="452"/>
    </row>
    <row r="110" spans="1:16" s="455" customFormat="1" ht="19.5" hidden="1" x14ac:dyDescent="0.3">
      <c r="A110" s="452"/>
      <c r="B110" s="452" t="s">
        <v>294</v>
      </c>
      <c r="C110" s="452"/>
      <c r="D110" s="452"/>
      <c r="E110" s="452"/>
      <c r="F110" s="452"/>
      <c r="G110" s="452"/>
      <c r="H110" s="452"/>
      <c r="I110" s="452"/>
      <c r="J110" s="452"/>
      <c r="K110" s="439"/>
      <c r="L110" s="452"/>
      <c r="M110" s="452"/>
      <c r="N110" s="517"/>
      <c r="O110" s="452"/>
      <c r="P110" s="452"/>
    </row>
    <row r="111" spans="1:16" s="455" customFormat="1" ht="19.5" hidden="1" x14ac:dyDescent="0.3">
      <c r="A111" s="452"/>
      <c r="B111" s="452" t="s">
        <v>301</v>
      </c>
      <c r="C111" s="452"/>
      <c r="D111" s="452"/>
      <c r="E111" s="452"/>
      <c r="F111" s="452"/>
      <c r="G111" s="452"/>
      <c r="H111" s="452"/>
      <c r="I111" s="452"/>
      <c r="J111" s="452"/>
      <c r="K111" s="439"/>
      <c r="L111" s="452"/>
      <c r="M111" s="452"/>
      <c r="N111" s="517"/>
      <c r="O111" s="452"/>
      <c r="P111" s="452"/>
    </row>
    <row r="112" spans="1:16" s="455" customFormat="1" ht="19.5" hidden="1" x14ac:dyDescent="0.3">
      <c r="A112" s="452"/>
      <c r="B112" s="453" t="s">
        <v>302</v>
      </c>
      <c r="C112" s="452"/>
      <c r="D112" s="452"/>
      <c r="E112" s="452"/>
      <c r="F112" s="452"/>
      <c r="G112" s="452"/>
      <c r="H112" s="452"/>
      <c r="I112" s="452"/>
      <c r="J112" s="452"/>
      <c r="K112" s="439"/>
      <c r="L112" s="452"/>
      <c r="M112" s="452"/>
      <c r="N112" s="517"/>
      <c r="O112" s="452"/>
      <c r="P112" s="452"/>
    </row>
    <row r="113" spans="1:18" s="455" customFormat="1" ht="19.5" hidden="1" x14ac:dyDescent="0.3">
      <c r="A113" s="452"/>
      <c r="B113" s="453"/>
      <c r="C113" s="452"/>
      <c r="D113" s="452"/>
      <c r="E113" s="452"/>
      <c r="F113" s="452"/>
      <c r="G113" s="452"/>
      <c r="H113" s="452"/>
      <c r="I113" s="452"/>
      <c r="J113" s="452"/>
      <c r="K113" s="439"/>
      <c r="L113" s="452"/>
      <c r="M113" s="452"/>
      <c r="N113" s="517"/>
      <c r="O113" s="452"/>
      <c r="P113" s="452"/>
    </row>
    <row r="114" spans="1:18" s="455" customFormat="1" ht="19.5" hidden="1" x14ac:dyDescent="0.3">
      <c r="A114" s="453"/>
      <c r="B114" s="453" t="s">
        <v>292</v>
      </c>
      <c r="C114" s="453"/>
      <c r="D114" s="453"/>
      <c r="E114" s="453"/>
      <c r="F114" s="453"/>
      <c r="G114" s="453"/>
      <c r="H114" s="453"/>
      <c r="I114" s="453"/>
      <c r="J114" s="453"/>
      <c r="K114" s="430"/>
      <c r="L114" s="453"/>
      <c r="M114" s="453"/>
      <c r="N114" s="524"/>
      <c r="O114" s="453"/>
      <c r="P114" s="453"/>
    </row>
    <row r="115" spans="1:18" s="445" customFormat="1" ht="19.5" hidden="1" x14ac:dyDescent="0.3">
      <c r="A115" s="446"/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</row>
    <row r="116" spans="1:18" s="346" customFormat="1" ht="19.5" x14ac:dyDescent="0.15">
      <c r="A116" s="343"/>
      <c r="B116" s="650" t="s">
        <v>304</v>
      </c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344"/>
      <c r="R116" s="345"/>
    </row>
    <row r="117" spans="1:18" s="445" customFormat="1" ht="19.5" x14ac:dyDescent="0.3">
      <c r="B117" s="461" t="s">
        <v>310</v>
      </c>
      <c r="K117" s="459"/>
      <c r="N117" s="516"/>
    </row>
    <row r="118" spans="1:18" s="445" customFormat="1" ht="30" x14ac:dyDescent="0.45">
      <c r="B118" s="445" t="s">
        <v>311</v>
      </c>
      <c r="H118" s="544" t="s">
        <v>373</v>
      </c>
      <c r="K118" s="459"/>
      <c r="N118" s="516"/>
    </row>
    <row r="119" spans="1:18" ht="30" x14ac:dyDescent="0.45">
      <c r="A119" s="22"/>
      <c r="B119" s="22"/>
      <c r="C119" s="22"/>
      <c r="D119" s="22"/>
      <c r="E119" s="22"/>
      <c r="F119" s="22"/>
      <c r="G119" s="22"/>
      <c r="H119" s="544" t="s">
        <v>374</v>
      </c>
      <c r="I119" s="22"/>
      <c r="J119" s="247"/>
      <c r="K119" s="327"/>
      <c r="L119" s="321"/>
      <c r="M119" s="22"/>
      <c r="N119" s="519"/>
      <c r="O119" s="22"/>
      <c r="P119" s="22"/>
    </row>
    <row r="120" spans="1:18" s="443" customFormat="1" ht="32.25" x14ac:dyDescent="0.45">
      <c r="A120" s="442"/>
      <c r="B120" s="449" t="s">
        <v>111</v>
      </c>
      <c r="C120" s="442"/>
      <c r="D120" s="442"/>
      <c r="E120" s="542" t="s">
        <v>372</v>
      </c>
      <c r="F120" s="442"/>
      <c r="G120" s="442"/>
      <c r="H120" s="442"/>
      <c r="I120" s="442"/>
      <c r="J120" s="442"/>
      <c r="K120" s="444"/>
      <c r="L120" s="442"/>
      <c r="M120" s="442"/>
      <c r="N120" s="517"/>
      <c r="O120" s="442"/>
      <c r="P120" s="442"/>
    </row>
    <row r="121" spans="1:18" s="443" customFormat="1" ht="19.5" x14ac:dyDescent="0.3">
      <c r="A121" s="442"/>
      <c r="B121" s="444" t="s">
        <v>308</v>
      </c>
      <c r="C121" s="442"/>
      <c r="D121" s="442"/>
      <c r="E121" s="442"/>
      <c r="F121" s="442"/>
      <c r="G121" s="442"/>
      <c r="H121" s="442"/>
      <c r="I121" s="442"/>
      <c r="J121" s="442"/>
      <c r="K121" s="444"/>
      <c r="L121" s="442"/>
      <c r="M121" s="442"/>
      <c r="N121" s="517"/>
      <c r="O121" s="442"/>
      <c r="P121" s="442"/>
    </row>
    <row r="122" spans="1:18" s="443" customFormat="1" ht="30" x14ac:dyDescent="0.45">
      <c r="A122" s="442"/>
      <c r="B122" s="544" t="s">
        <v>375</v>
      </c>
      <c r="C122" s="442"/>
      <c r="D122" s="442"/>
      <c r="E122" s="442"/>
      <c r="F122" s="442"/>
      <c r="G122" s="442"/>
      <c r="H122" s="442"/>
      <c r="I122" s="442"/>
      <c r="J122" s="442"/>
      <c r="K122" s="444"/>
      <c r="L122" s="442"/>
      <c r="M122" s="442"/>
      <c r="N122" s="517"/>
      <c r="O122" s="442"/>
      <c r="P122" s="442"/>
    </row>
    <row r="123" spans="1:18" s="456" customFormat="1" ht="19.5" x14ac:dyDescent="0.3">
      <c r="J123" s="457"/>
      <c r="K123" s="458"/>
      <c r="L123" s="445"/>
      <c r="N123" s="516"/>
    </row>
    <row r="124" spans="1:18" s="456" customFormat="1" ht="19.5" x14ac:dyDescent="0.3">
      <c r="J124" s="457"/>
      <c r="K124" s="458"/>
      <c r="L124" s="445"/>
      <c r="N124" s="516"/>
    </row>
    <row r="125" spans="1:18" s="456" customFormat="1" ht="19.5" x14ac:dyDescent="0.3">
      <c r="J125" s="457"/>
      <c r="K125" s="458"/>
      <c r="L125" s="445"/>
      <c r="N125" s="516"/>
    </row>
    <row r="126" spans="1:18" s="456" customFormat="1" ht="19.5" x14ac:dyDescent="0.3">
      <c r="J126" s="457"/>
      <c r="K126" s="458"/>
      <c r="L126" s="445"/>
      <c r="N126" s="516"/>
    </row>
    <row r="127" spans="1:18" s="456" customFormat="1" ht="19.5" x14ac:dyDescent="0.3">
      <c r="J127" s="457"/>
      <c r="K127" s="458"/>
      <c r="L127" s="445"/>
      <c r="N127" s="516"/>
    </row>
    <row r="128" spans="1:18" s="456" customFormat="1" ht="19.5" x14ac:dyDescent="0.3">
      <c r="J128" s="457"/>
      <c r="K128" s="458"/>
      <c r="L128" s="445"/>
      <c r="N128" s="516"/>
    </row>
    <row r="129" spans="6:16" s="456" customFormat="1" ht="19.5" x14ac:dyDescent="0.3">
      <c r="J129" s="457"/>
      <c r="K129" s="458"/>
      <c r="L129" s="445"/>
      <c r="N129" s="516"/>
    </row>
    <row r="130" spans="6:16" s="456" customFormat="1" ht="19.5" x14ac:dyDescent="0.3">
      <c r="J130" s="457"/>
      <c r="K130" s="458"/>
      <c r="L130" s="445"/>
      <c r="N130" s="516"/>
    </row>
    <row r="131" spans="6:16" s="456" customFormat="1" ht="36.75" customHeight="1" x14ac:dyDescent="0.45">
      <c r="G131" s="544" t="s">
        <v>376</v>
      </c>
      <c r="I131" s="544"/>
      <c r="J131" s="544"/>
      <c r="K131" s="544"/>
      <c r="L131" s="544"/>
      <c r="M131" s="544"/>
      <c r="N131" s="544"/>
      <c r="O131" s="544"/>
      <c r="P131" s="544"/>
    </row>
    <row r="132" spans="6:16" s="456" customFormat="1" ht="36.75" customHeight="1" x14ac:dyDescent="0.45">
      <c r="G132" s="544" t="s">
        <v>377</v>
      </c>
      <c r="I132" s="544"/>
      <c r="J132" s="544"/>
      <c r="K132" s="544"/>
      <c r="L132" s="544"/>
      <c r="M132" s="544"/>
      <c r="N132" s="544"/>
      <c r="O132" s="544"/>
      <c r="P132" s="544"/>
    </row>
    <row r="133" spans="6:16" s="456" customFormat="1" ht="19.5" x14ac:dyDescent="0.3">
      <c r="F133" s="445"/>
      <c r="G133" s="445"/>
      <c r="J133" s="457"/>
      <c r="K133" s="458"/>
      <c r="L133" s="445"/>
      <c r="N133" s="516"/>
    </row>
    <row r="134" spans="6:16" s="456" customFormat="1" ht="19.5" x14ac:dyDescent="0.3">
      <c r="G134" s="459" t="s">
        <v>309</v>
      </c>
      <c r="J134" s="457"/>
      <c r="K134" s="458"/>
      <c r="L134" s="445"/>
      <c r="N134" s="516"/>
    </row>
    <row r="135" spans="6:16" s="456" customFormat="1" ht="19.5" x14ac:dyDescent="0.3">
      <c r="J135" s="457"/>
      <c r="K135" s="458"/>
      <c r="L135" s="445"/>
      <c r="N135" s="516"/>
    </row>
    <row r="136" spans="6:16" s="456" customFormat="1" ht="30" x14ac:dyDescent="0.45">
      <c r="G136" s="544" t="s">
        <v>378</v>
      </c>
      <c r="J136" s="457"/>
      <c r="K136" s="458"/>
      <c r="L136" s="445"/>
      <c r="N136" s="516"/>
    </row>
    <row r="137" spans="6:16" s="456" customFormat="1" ht="19.5" x14ac:dyDescent="0.3">
      <c r="J137" s="457"/>
      <c r="K137" s="458"/>
      <c r="L137" s="445"/>
      <c r="N137" s="516"/>
    </row>
    <row r="150" spans="1:14" s="445" customFormat="1" ht="19.5" x14ac:dyDescent="0.3">
      <c r="B150" s="459" t="s">
        <v>326</v>
      </c>
      <c r="K150" s="459"/>
      <c r="N150" s="516"/>
    </row>
    <row r="151" spans="1:14" s="445" customFormat="1" ht="30" x14ac:dyDescent="0.45">
      <c r="A151" s="541"/>
      <c r="B151" s="541" t="s">
        <v>437</v>
      </c>
      <c r="K151" s="459"/>
      <c r="N151" s="516"/>
    </row>
    <row r="152" spans="1:14" s="445" customFormat="1" ht="19.5" x14ac:dyDescent="0.3">
      <c r="B152" s="445" t="s">
        <v>433</v>
      </c>
      <c r="K152" s="459"/>
      <c r="N152" s="516"/>
    </row>
    <row r="153" spans="1:14" s="445" customFormat="1" ht="30" x14ac:dyDescent="0.45">
      <c r="B153" s="541" t="s">
        <v>434</v>
      </c>
      <c r="K153" s="459"/>
      <c r="N153" s="516"/>
    </row>
    <row r="154" spans="1:14" s="445" customFormat="1" ht="19.5" x14ac:dyDescent="0.3">
      <c r="B154" s="445" t="s">
        <v>320</v>
      </c>
      <c r="K154" s="459"/>
      <c r="N154" s="516"/>
    </row>
    <row r="155" spans="1:14" s="445" customFormat="1" ht="30" x14ac:dyDescent="0.45">
      <c r="B155" s="541" t="s">
        <v>452</v>
      </c>
      <c r="K155" s="459"/>
      <c r="N155" s="516"/>
    </row>
    <row r="156" spans="1:14" s="445" customFormat="1" ht="19.5" x14ac:dyDescent="0.3">
      <c r="B156" s="445" t="s">
        <v>323</v>
      </c>
      <c r="K156" s="459"/>
      <c r="N156" s="516"/>
    </row>
    <row r="157" spans="1:14" s="445" customFormat="1" ht="30" x14ac:dyDescent="0.45">
      <c r="B157" s="541" t="s">
        <v>432</v>
      </c>
      <c r="K157" s="459"/>
      <c r="N157" s="516"/>
    </row>
    <row r="158" spans="1:14" s="445" customFormat="1" ht="19.5" x14ac:dyDescent="0.3">
      <c r="B158" s="445" t="s">
        <v>321</v>
      </c>
      <c r="K158" s="459"/>
      <c r="N158" s="516"/>
    </row>
    <row r="159" spans="1:14" s="445" customFormat="1" ht="30" x14ac:dyDescent="0.45">
      <c r="B159" s="541" t="s">
        <v>436</v>
      </c>
      <c r="K159" s="459"/>
      <c r="N159" s="516"/>
    </row>
    <row r="160" spans="1:14" s="445" customFormat="1" ht="19.5" x14ac:dyDescent="0.3">
      <c r="B160" s="445" t="s">
        <v>322</v>
      </c>
      <c r="K160" s="459"/>
      <c r="N160" s="516"/>
    </row>
    <row r="161" spans="2:14" s="445" customFormat="1" ht="30" x14ac:dyDescent="0.45">
      <c r="B161" s="541" t="s">
        <v>453</v>
      </c>
      <c r="K161" s="459"/>
      <c r="N161" s="516"/>
    </row>
    <row r="162" spans="2:14" s="445" customFormat="1" ht="19.5" x14ac:dyDescent="0.3">
      <c r="B162" s="445" t="s">
        <v>344</v>
      </c>
      <c r="K162" s="459"/>
      <c r="N162" s="516"/>
    </row>
    <row r="163" spans="2:14" s="445" customFormat="1" ht="30" x14ac:dyDescent="0.45">
      <c r="B163" s="541" t="s">
        <v>435</v>
      </c>
      <c r="K163" s="459"/>
      <c r="N163" s="516"/>
    </row>
    <row r="164" spans="2:14" s="445" customFormat="1" ht="32.25" x14ac:dyDescent="0.45">
      <c r="B164" s="461" t="s">
        <v>324</v>
      </c>
      <c r="E164" s="542" t="s">
        <v>371</v>
      </c>
      <c r="F164" s="543"/>
      <c r="K164" s="459"/>
      <c r="N164" s="516"/>
    </row>
    <row r="165" spans="2:14" s="445" customFormat="1" ht="30" x14ac:dyDescent="0.45">
      <c r="B165" s="445" t="s">
        <v>325</v>
      </c>
      <c r="H165" s="541" t="s">
        <v>439</v>
      </c>
      <c r="N165" s="513"/>
    </row>
    <row r="166" spans="2:14" s="445" customFormat="1" ht="30" x14ac:dyDescent="0.45">
      <c r="B166" s="445" t="s">
        <v>342</v>
      </c>
      <c r="H166" s="541" t="s">
        <v>440</v>
      </c>
      <c r="N166" s="513"/>
    </row>
    <row r="167" spans="2:14" s="445" customFormat="1" ht="30" x14ac:dyDescent="0.45">
      <c r="B167" s="445" t="s">
        <v>343</v>
      </c>
      <c r="H167" s="541" t="s">
        <v>441</v>
      </c>
      <c r="N167" s="513"/>
    </row>
    <row r="168" spans="2:14" s="445" customFormat="1" ht="30" x14ac:dyDescent="0.45">
      <c r="B168" s="445" t="s">
        <v>327</v>
      </c>
      <c r="H168" s="541" t="s">
        <v>442</v>
      </c>
      <c r="K168" s="459"/>
      <c r="N168" s="516"/>
    </row>
    <row r="169" spans="2:14" s="445" customFormat="1" ht="30" x14ac:dyDescent="0.45">
      <c r="B169" s="445" t="s">
        <v>328</v>
      </c>
      <c r="H169" s="541" t="s">
        <v>443</v>
      </c>
      <c r="K169" s="459"/>
      <c r="N169" s="516"/>
    </row>
    <row r="170" spans="2:14" s="445" customFormat="1" ht="30" x14ac:dyDescent="0.45">
      <c r="B170" s="445" t="s">
        <v>329</v>
      </c>
      <c r="H170" s="541" t="s">
        <v>444</v>
      </c>
      <c r="K170" s="459"/>
      <c r="N170" s="516"/>
    </row>
    <row r="171" spans="2:14" s="445" customFormat="1" ht="30" x14ac:dyDescent="0.45">
      <c r="B171" s="445" t="s">
        <v>330</v>
      </c>
      <c r="H171" s="541" t="s">
        <v>446</v>
      </c>
      <c r="K171" s="459"/>
      <c r="N171" s="516"/>
    </row>
    <row r="172" spans="2:14" s="445" customFormat="1" ht="30" x14ac:dyDescent="0.45">
      <c r="B172" s="445" t="s">
        <v>331</v>
      </c>
      <c r="H172" s="541" t="s">
        <v>447</v>
      </c>
      <c r="K172" s="459"/>
      <c r="N172" s="516"/>
    </row>
    <row r="173" spans="2:14" s="445" customFormat="1" ht="30" x14ac:dyDescent="0.45">
      <c r="B173" s="445" t="s">
        <v>332</v>
      </c>
      <c r="H173" s="541" t="s">
        <v>445</v>
      </c>
      <c r="K173" s="459"/>
      <c r="N173" s="516"/>
    </row>
    <row r="174" spans="2:14" s="445" customFormat="1" ht="30" x14ac:dyDescent="0.45">
      <c r="B174" s="445" t="s">
        <v>333</v>
      </c>
      <c r="H174" s="541" t="s">
        <v>448</v>
      </c>
      <c r="K174" s="459"/>
      <c r="N174" s="516"/>
    </row>
    <row r="175" spans="2:14" s="445" customFormat="1" ht="12" customHeight="1" x14ac:dyDescent="0.3">
      <c r="K175" s="459"/>
      <c r="N175" s="516"/>
    </row>
    <row r="176" spans="2:14" s="445" customFormat="1" ht="32.25" x14ac:dyDescent="0.45">
      <c r="B176" s="461" t="s">
        <v>348</v>
      </c>
      <c r="E176" s="542" t="s">
        <v>366</v>
      </c>
      <c r="F176" s="543"/>
      <c r="K176" s="459"/>
      <c r="N176" s="516"/>
    </row>
    <row r="177" spans="2:16" s="445" customFormat="1" ht="30" x14ac:dyDescent="0.45">
      <c r="B177" s="445" t="s">
        <v>349</v>
      </c>
      <c r="H177" s="541" t="s">
        <v>367</v>
      </c>
      <c r="K177" s="459"/>
      <c r="N177" s="516"/>
    </row>
    <row r="178" spans="2:16" s="445" customFormat="1" ht="30" x14ac:dyDescent="0.45">
      <c r="C178" s="445" t="s">
        <v>352</v>
      </c>
      <c r="H178" s="541" t="s">
        <v>369</v>
      </c>
      <c r="I178" s="541"/>
      <c r="K178" s="459"/>
      <c r="N178" s="516"/>
    </row>
    <row r="179" spans="2:16" s="445" customFormat="1" ht="30" x14ac:dyDescent="0.45">
      <c r="B179" s="445" t="s">
        <v>358</v>
      </c>
      <c r="H179" s="541" t="s">
        <v>368</v>
      </c>
      <c r="K179" s="459"/>
      <c r="N179" s="516"/>
    </row>
    <row r="180" spans="2:16" s="445" customFormat="1" ht="19.5" x14ac:dyDescent="0.3">
      <c r="K180" s="459"/>
      <c r="N180" s="516"/>
    </row>
    <row r="181" spans="2:16" s="443" customFormat="1" ht="32.25" x14ac:dyDescent="0.45">
      <c r="B181" s="545" t="s">
        <v>334</v>
      </c>
      <c r="C181" s="545"/>
      <c r="D181" s="545"/>
      <c r="E181" s="542" t="s">
        <v>385</v>
      </c>
      <c r="F181" s="543"/>
      <c r="G181" s="545"/>
      <c r="H181" s="545"/>
      <c r="I181" s="545"/>
      <c r="J181" s="545"/>
      <c r="K181" s="545"/>
      <c r="L181" s="545"/>
      <c r="M181" s="545"/>
      <c r="N181" s="545"/>
      <c r="O181" s="545"/>
      <c r="P181" s="545"/>
    </row>
    <row r="182" spans="2:16" s="530" customFormat="1" ht="19.5" x14ac:dyDescent="0.3">
      <c r="B182" s="288" t="s">
        <v>431</v>
      </c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515"/>
      <c r="O182" s="288"/>
      <c r="P182" s="288"/>
    </row>
    <row r="183" spans="2:16" s="530" customFormat="1" ht="30" x14ac:dyDescent="0.45">
      <c r="B183" s="541" t="s">
        <v>438</v>
      </c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515"/>
      <c r="O183" s="288"/>
      <c r="P183" s="288"/>
    </row>
    <row r="184" spans="2:16" s="445" customFormat="1" ht="19.5" x14ac:dyDescent="0.3">
      <c r="B184" s="445" t="s">
        <v>336</v>
      </c>
      <c r="N184" s="513"/>
    </row>
    <row r="185" spans="2:16" s="445" customFormat="1" ht="30" x14ac:dyDescent="0.45">
      <c r="B185" s="541" t="s">
        <v>426</v>
      </c>
      <c r="N185" s="513"/>
    </row>
    <row r="186" spans="2:16" s="445" customFormat="1" ht="19.5" x14ac:dyDescent="0.3">
      <c r="B186" s="445" t="s">
        <v>337</v>
      </c>
      <c r="N186" s="513"/>
    </row>
    <row r="187" spans="2:16" s="445" customFormat="1" ht="30" x14ac:dyDescent="0.45">
      <c r="B187" s="541" t="s">
        <v>427</v>
      </c>
      <c r="N187" s="513"/>
    </row>
    <row r="188" spans="2:16" s="445" customFormat="1" ht="19.5" x14ac:dyDescent="0.3">
      <c r="B188" s="445" t="s">
        <v>338</v>
      </c>
      <c r="N188" s="513"/>
    </row>
    <row r="189" spans="2:16" s="445" customFormat="1" ht="30" x14ac:dyDescent="0.45">
      <c r="B189" s="541" t="s">
        <v>428</v>
      </c>
      <c r="N189" s="513"/>
    </row>
    <row r="190" spans="2:16" s="445" customFormat="1" ht="19.5" x14ac:dyDescent="0.3">
      <c r="B190" s="445" t="s">
        <v>339</v>
      </c>
      <c r="N190" s="513"/>
    </row>
    <row r="191" spans="2:16" s="445" customFormat="1" ht="30" x14ac:dyDescent="0.45">
      <c r="B191" s="541" t="s">
        <v>429</v>
      </c>
      <c r="N191" s="513"/>
    </row>
    <row r="192" spans="2:16" s="445" customFormat="1" ht="19.5" x14ac:dyDescent="0.3">
      <c r="B192" s="445" t="s">
        <v>345</v>
      </c>
      <c r="N192" s="513"/>
    </row>
    <row r="193" spans="2:14" s="445" customFormat="1" ht="30" x14ac:dyDescent="0.45">
      <c r="B193" s="541" t="s">
        <v>424</v>
      </c>
      <c r="N193" s="513"/>
    </row>
    <row r="194" spans="2:14" s="445" customFormat="1" ht="19.5" x14ac:dyDescent="0.3">
      <c r="B194" s="445" t="s">
        <v>347</v>
      </c>
      <c r="N194" s="513"/>
    </row>
    <row r="195" spans="2:14" s="445" customFormat="1" ht="30" x14ac:dyDescent="0.45">
      <c r="B195" s="541" t="s">
        <v>425</v>
      </c>
      <c r="N195" s="513"/>
    </row>
    <row r="196" spans="2:14" s="445" customFormat="1" ht="19.5" x14ac:dyDescent="0.3">
      <c r="B196" s="445" t="s">
        <v>340</v>
      </c>
      <c r="N196" s="513"/>
    </row>
    <row r="197" spans="2:14" s="445" customFormat="1" ht="30" x14ac:dyDescent="0.45">
      <c r="B197" s="541" t="s">
        <v>430</v>
      </c>
      <c r="N197" s="513"/>
    </row>
    <row r="198" spans="2:14" s="445" customFormat="1" ht="19.5" x14ac:dyDescent="0.3">
      <c r="B198" s="445" t="s">
        <v>346</v>
      </c>
      <c r="K198" s="459"/>
      <c r="N198" s="516"/>
    </row>
    <row r="199" spans="2:14" s="445" customFormat="1" ht="30" x14ac:dyDescent="0.45">
      <c r="B199" s="541" t="s">
        <v>454</v>
      </c>
      <c r="K199" s="459"/>
      <c r="N199" s="516"/>
    </row>
    <row r="200" spans="2:14" s="445" customFormat="1" ht="30" x14ac:dyDescent="0.45">
      <c r="B200" s="541"/>
      <c r="K200" s="459"/>
      <c r="N200" s="516"/>
    </row>
    <row r="201" spans="2:14" s="445" customFormat="1" ht="32.25" x14ac:dyDescent="0.45">
      <c r="B201" s="461" t="s">
        <v>353</v>
      </c>
      <c r="E201" s="542" t="s">
        <v>370</v>
      </c>
      <c r="F201" s="543"/>
      <c r="K201" s="459"/>
      <c r="N201" s="516"/>
    </row>
    <row r="202" spans="2:14" s="445" customFormat="1" ht="30" x14ac:dyDescent="0.45">
      <c r="B202" s="445" t="s">
        <v>357</v>
      </c>
      <c r="I202" s="541" t="s">
        <v>379</v>
      </c>
      <c r="K202" s="459"/>
      <c r="N202" s="516"/>
    </row>
    <row r="203" spans="2:14" s="445" customFormat="1" ht="30" x14ac:dyDescent="0.45">
      <c r="C203" s="445" t="s">
        <v>354</v>
      </c>
      <c r="I203" s="541" t="s">
        <v>380</v>
      </c>
      <c r="K203" s="459"/>
      <c r="N203" s="516"/>
    </row>
    <row r="204" spans="2:14" s="445" customFormat="1" ht="30" x14ac:dyDescent="0.45">
      <c r="B204" s="445" t="s">
        <v>361</v>
      </c>
      <c r="I204" s="541" t="s">
        <v>381</v>
      </c>
      <c r="K204" s="459"/>
      <c r="N204" s="516"/>
    </row>
    <row r="205" spans="2:14" s="445" customFormat="1" ht="30" x14ac:dyDescent="0.45">
      <c r="C205" s="445" t="s">
        <v>362</v>
      </c>
      <c r="I205" s="541" t="s">
        <v>382</v>
      </c>
      <c r="K205" s="459"/>
      <c r="N205" s="516"/>
    </row>
    <row r="206" spans="2:14" s="445" customFormat="1" ht="30" x14ac:dyDescent="0.45">
      <c r="B206" s="445" t="s">
        <v>363</v>
      </c>
      <c r="I206" s="541" t="s">
        <v>384</v>
      </c>
      <c r="K206" s="459"/>
      <c r="N206" s="516"/>
    </row>
    <row r="207" spans="2:14" s="445" customFormat="1" ht="30" x14ac:dyDescent="0.45">
      <c r="C207" s="445" t="s">
        <v>364</v>
      </c>
      <c r="I207" s="541" t="s">
        <v>383</v>
      </c>
      <c r="K207" s="459"/>
      <c r="N207" s="516"/>
    </row>
    <row r="208" spans="2:14" s="456" customFormat="1" ht="19.5" x14ac:dyDescent="0.3">
      <c r="J208" s="457"/>
      <c r="L208" s="445"/>
      <c r="N208" s="513"/>
    </row>
    <row r="209" spans="2:14" s="456" customFormat="1" ht="19.5" x14ac:dyDescent="0.3">
      <c r="B209" s="459" t="s">
        <v>341</v>
      </c>
      <c r="J209" s="457"/>
      <c r="L209" s="445"/>
      <c r="N209" s="513"/>
    </row>
    <row r="210" spans="2:14" s="456" customFormat="1" ht="30" x14ac:dyDescent="0.45">
      <c r="B210" s="541" t="s">
        <v>365</v>
      </c>
      <c r="J210" s="457"/>
      <c r="L210" s="445"/>
      <c r="N210" s="513"/>
    </row>
    <row r="211" spans="2:14" s="456" customFormat="1" ht="19.5" x14ac:dyDescent="0.3">
      <c r="J211" s="457"/>
      <c r="L211" s="445"/>
      <c r="N211" s="513"/>
    </row>
    <row r="212" spans="2:14" s="456" customFormat="1" ht="19.5" x14ac:dyDescent="0.3">
      <c r="J212" s="457"/>
      <c r="L212" s="445"/>
      <c r="N212" s="513"/>
    </row>
    <row r="213" spans="2:14" s="456" customFormat="1" ht="19.5" x14ac:dyDescent="0.3">
      <c r="J213" s="457"/>
      <c r="L213" s="445"/>
      <c r="N213" s="513"/>
    </row>
    <row r="214" spans="2:14" s="456" customFormat="1" ht="19.5" x14ac:dyDescent="0.3">
      <c r="J214" s="457"/>
      <c r="L214" s="445"/>
      <c r="N214" s="513"/>
    </row>
  </sheetData>
  <mergeCells count="29">
    <mergeCell ref="D1:N1"/>
    <mergeCell ref="B6:F6"/>
    <mergeCell ref="B43:F43"/>
    <mergeCell ref="C45:F45"/>
    <mergeCell ref="C46:F46"/>
    <mergeCell ref="C47:F47"/>
    <mergeCell ref="C48:F48"/>
    <mergeCell ref="C49:F49"/>
    <mergeCell ref="C50:F50"/>
    <mergeCell ref="C51:F51"/>
    <mergeCell ref="B57:F57"/>
    <mergeCell ref="C58:F58"/>
    <mergeCell ref="B94:P94"/>
    <mergeCell ref="C59:F59"/>
    <mergeCell ref="B60:F60"/>
    <mergeCell ref="C63:F63"/>
    <mergeCell ref="C64:F64"/>
    <mergeCell ref="C65:F65"/>
    <mergeCell ref="C66:F66"/>
    <mergeCell ref="B95:P95"/>
    <mergeCell ref="B102:P102"/>
    <mergeCell ref="B104:P104"/>
    <mergeCell ref="B115:P115"/>
    <mergeCell ref="B116:P116"/>
    <mergeCell ref="B71:P71"/>
    <mergeCell ref="B89:P89"/>
    <mergeCell ref="B90:P90"/>
    <mergeCell ref="B91:P91"/>
    <mergeCell ref="B93:P93"/>
  </mergeCells>
  <phoneticPr fontId="33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4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topLeftCell="B1" zoomScaleNormal="100" zoomScaleSheetLayoutView="100" workbookViewId="0">
      <selection activeCell="A11" sqref="A11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4.83203125" customWidth="1"/>
  </cols>
  <sheetData>
    <row r="1" spans="1:12" s="1" customFormat="1" ht="42.75" customHeight="1" thickBot="1" x14ac:dyDescent="0.2">
      <c r="A1" s="34"/>
      <c r="B1" s="31"/>
      <c r="C1" s="662" t="s">
        <v>110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'TECHNICAL SHEET GARMENT'!K2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231"/>
      <c r="G3" s="53"/>
      <c r="H3" s="53"/>
      <c r="I3" s="117" t="str">
        <f>'TECHNICAL SHEET GARMENT'!J3</f>
        <v xml:space="preserve">SUPPLIER : </v>
      </c>
      <c r="J3" s="71"/>
      <c r="K3" s="301" t="str">
        <f>'TECHNICAL SHEET GARMENT'!L3</f>
        <v>PRIMA CHANNEL</v>
      </c>
      <c r="L3" s="54"/>
    </row>
    <row r="4" spans="1:12" s="1" customFormat="1" ht="17.25" thickBot="1" x14ac:dyDescent="0.2">
      <c r="A4" s="663" t="str">
        <f>'TECHNICAL SHEET GARMENT'!A5:E5</f>
        <v>FABRIC / SUPPLIER:  06302 / LIBOLON</v>
      </c>
      <c r="B4" s="664"/>
      <c r="C4" s="664"/>
      <c r="D4" s="664"/>
      <c r="E4" s="665"/>
      <c r="F4" s="42"/>
      <c r="G4" s="42"/>
      <c r="H4" s="42"/>
      <c r="I4" s="42"/>
      <c r="J4" s="42"/>
      <c r="K4" s="42"/>
      <c r="L4" s="47"/>
    </row>
    <row r="5" spans="1:12" s="1" customFormat="1" x14ac:dyDescent="0.15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7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x14ac:dyDescent="0.1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7"/>
    </row>
    <row r="36" spans="1:12" s="1" customFormat="1" ht="29.25" customHeight="1" x14ac:dyDescent="0.1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7"/>
    </row>
    <row r="37" spans="1:12" s="1" customFormat="1" ht="38.25" customHeight="1" thickBot="1" x14ac:dyDescent="0.2">
      <c r="A37" s="48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50"/>
    </row>
    <row r="38" spans="1:12" s="1" customFormat="1" ht="29.25" customHeight="1" x14ac:dyDescent="0.15"/>
    <row r="39" spans="1:12" s="1" customFormat="1" x14ac:dyDescent="0.15"/>
  </sheetData>
  <mergeCells count="2">
    <mergeCell ref="C1:H1"/>
    <mergeCell ref="A4:E4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zoomScale="90" zoomScaleNormal="100" zoomScaleSheetLayoutView="90" workbookViewId="0">
      <selection activeCell="A11" sqref="A11"/>
    </sheetView>
  </sheetViews>
  <sheetFormatPr defaultColWidth="12" defaultRowHeight="11.25" x14ac:dyDescent="0.15"/>
  <cols>
    <col min="1" max="1" width="12.33203125" customWidth="1"/>
    <col min="2" max="2" width="15.664062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0" width="9.33203125" customWidth="1"/>
    <col min="11" max="11" width="17.6640625" customWidth="1"/>
    <col min="12" max="12" width="9.33203125" customWidth="1"/>
  </cols>
  <sheetData>
    <row r="1" spans="1:12" s="1" customFormat="1" ht="42.75" customHeight="1" thickBot="1" x14ac:dyDescent="0.2">
      <c r="A1" s="34"/>
      <c r="B1" s="31"/>
      <c r="C1" s="662" t="s">
        <v>107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1'!$J$2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53"/>
      <c r="G3" s="53"/>
      <c r="H3" s="53"/>
      <c r="I3" s="117" t="str">
        <f>'TECHNICAL SHEET GARMENT'!J3</f>
        <v xml:space="preserve">SUPPLIER : </v>
      </c>
      <c r="J3" s="71"/>
      <c r="K3" s="301" t="str">
        <f>'TECHNICAL SHEET GARMENT'!L3</f>
        <v>PRIMA CHANNEL</v>
      </c>
      <c r="L3" s="54"/>
    </row>
    <row r="4" spans="1:12" s="1" customFormat="1" ht="16.5" x14ac:dyDescent="0.15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45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6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x14ac:dyDescent="0.1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7"/>
    </row>
    <row r="36" spans="1:12" s="1" customFormat="1" x14ac:dyDescent="0.1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7"/>
    </row>
    <row r="37" spans="1:12" s="1" customFormat="1" x14ac:dyDescent="0.1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7"/>
    </row>
    <row r="38" spans="1:12" s="1" customFormat="1" ht="108" customHeight="1" thickBot="1" x14ac:dyDescent="0.2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50"/>
    </row>
    <row r="39" spans="1:12" s="1" customFormat="1" x14ac:dyDescent="0.15"/>
  </sheetData>
  <mergeCells count="1">
    <mergeCell ref="C1:H1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topLeftCell="A7" zoomScale="80" zoomScaleNormal="100" zoomScaleSheetLayoutView="80" workbookViewId="0">
      <selection activeCell="A11" sqref="A11"/>
    </sheetView>
  </sheetViews>
  <sheetFormatPr defaultColWidth="12" defaultRowHeight="11.25" x14ac:dyDescent="0.15"/>
  <cols>
    <col min="1" max="1" width="10.1640625" customWidth="1"/>
    <col min="2" max="2" width="16.6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4"/>
      <c r="B1" s="31"/>
      <c r="C1" s="662" t="s">
        <v>108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1'!J2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53"/>
      <c r="G3" s="53"/>
      <c r="H3" s="53"/>
      <c r="I3" s="117" t="str">
        <f>'TECHNICAL SHEET GARMENT'!J3</f>
        <v xml:space="preserve">SUPPLIER : </v>
      </c>
      <c r="J3" s="71"/>
      <c r="K3" s="301" t="str">
        <f>'TECHNICAL SHEET GARMENT'!L3</f>
        <v>PRIMA CHANNEL</v>
      </c>
      <c r="L3" s="54"/>
    </row>
    <row r="4" spans="1:12" s="1" customFormat="1" ht="16.5" x14ac:dyDescent="0.15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45"/>
    </row>
    <row r="5" spans="1:12" s="1" customFormat="1" ht="16.5" x14ac:dyDescent="0.15">
      <c r="A5" s="39"/>
      <c r="B5" s="40"/>
      <c r="C5" s="162"/>
      <c r="D5" s="40"/>
      <c r="E5" s="40"/>
      <c r="F5" s="40"/>
      <c r="G5" s="40"/>
      <c r="H5" s="162"/>
      <c r="I5" s="40"/>
      <c r="J5" s="40"/>
      <c r="K5" s="40"/>
      <c r="L5" s="46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ht="16.5" x14ac:dyDescent="0.15">
      <c r="A29" s="41"/>
      <c r="B29" s="42"/>
      <c r="C29" s="42"/>
      <c r="D29" s="42"/>
      <c r="E29" s="42"/>
      <c r="F29" s="666"/>
      <c r="G29" s="666"/>
      <c r="H29" s="42"/>
      <c r="I29" s="666"/>
      <c r="J29" s="666"/>
      <c r="K29" s="42"/>
      <c r="L29" s="47"/>
    </row>
    <row r="30" spans="1:12" s="1" customFormat="1" ht="16.5" x14ac:dyDescent="0.15">
      <c r="A30" s="41"/>
      <c r="B30" s="42"/>
      <c r="C30" s="42"/>
      <c r="D30" s="42"/>
      <c r="E30" s="42"/>
      <c r="F30" s="42"/>
      <c r="G30" s="42"/>
      <c r="H30" s="16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x14ac:dyDescent="0.1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7"/>
    </row>
    <row r="36" spans="1:12" s="1" customFormat="1" x14ac:dyDescent="0.1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7"/>
    </row>
    <row r="37" spans="1:12" s="1" customFormat="1" x14ac:dyDescent="0.1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7"/>
    </row>
    <row r="38" spans="1:12" s="1" customFormat="1" ht="89.25" customHeight="1" thickBot="1" x14ac:dyDescent="0.2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50"/>
    </row>
    <row r="39" spans="1:12" s="1" customFormat="1" x14ac:dyDescent="0.15"/>
  </sheetData>
  <mergeCells count="3">
    <mergeCell ref="C1:H1"/>
    <mergeCell ref="F29:G29"/>
    <mergeCell ref="I29:J29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6"/>
  <sheetViews>
    <sheetView showGridLines="0" view="pageBreakPreview" topLeftCell="A4" zoomScale="90" zoomScaleNormal="100" zoomScaleSheetLayoutView="90" workbookViewId="0">
      <selection activeCell="G35" sqref="G35"/>
    </sheetView>
  </sheetViews>
  <sheetFormatPr defaultColWidth="12" defaultRowHeight="11.25" x14ac:dyDescent="0.15"/>
  <cols>
    <col min="1" max="1" width="10.1640625" customWidth="1"/>
    <col min="2" max="2" width="16.8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4"/>
      <c r="B1" s="31"/>
      <c r="C1" s="662" t="s">
        <v>54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1'!J2</f>
        <v>V1</v>
      </c>
      <c r="L2" s="58"/>
    </row>
    <row r="3" spans="1:12" s="3" customFormat="1" ht="15" customHeight="1" x14ac:dyDescent="0.15">
      <c r="A3" s="290" t="s">
        <v>1</v>
      </c>
      <c r="B3" s="291">
        <f ca="1">'TECHNICAL SHEET GARMENT'!B3</f>
        <v>43833</v>
      </c>
      <c r="C3" s="51"/>
      <c r="D3" s="51"/>
      <c r="E3" s="51"/>
      <c r="F3" s="51"/>
      <c r="G3" s="51"/>
      <c r="H3" s="51"/>
      <c r="I3" s="357" t="str">
        <f>'TECHNICAL SHEET GARMENT'!J3</f>
        <v xml:space="preserve">SUPPLIER : </v>
      </c>
      <c r="J3" s="299"/>
      <c r="K3" s="358" t="str">
        <f>'TECHNICAL SHEET GARMENT'!L3</f>
        <v>PRIMA CHANNEL</v>
      </c>
      <c r="L3" s="359"/>
    </row>
    <row r="4" spans="1:12" s="1" customFormat="1" ht="18.75" customHeight="1" x14ac:dyDescent="0.15">
      <c r="A4" s="41"/>
      <c r="B4" s="42"/>
      <c r="C4" s="42"/>
      <c r="D4" s="42"/>
      <c r="E4" s="42"/>
      <c r="F4" s="42"/>
      <c r="G4" s="42"/>
      <c r="H4" s="667" t="str">
        <f>'TECHNICAL SHEET GARMENT'!H5:L5</f>
        <v>FABRIC / SUPPLIER:  8093 LDF / CAROLTEX</v>
      </c>
      <c r="I4" s="668"/>
      <c r="J4" s="668"/>
      <c r="K4" s="668"/>
      <c r="L4" s="669"/>
    </row>
    <row r="5" spans="1:12" s="1" customFormat="1" x14ac:dyDescent="0.15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7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ht="45.75" customHeight="1" thickBot="1" x14ac:dyDescent="0.2">
      <c r="A35" s="48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50"/>
    </row>
    <row r="36" spans="1:12" s="1" customFormat="1" x14ac:dyDescent="0.15"/>
  </sheetData>
  <mergeCells count="2">
    <mergeCell ref="C1:H1"/>
    <mergeCell ref="H4:L4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showGridLines="0" view="pageBreakPreview" topLeftCell="B1" zoomScale="70" zoomScaleNormal="100" zoomScaleSheetLayoutView="70" workbookViewId="0">
      <selection activeCell="A11" sqref="A11"/>
    </sheetView>
  </sheetViews>
  <sheetFormatPr defaultColWidth="12" defaultRowHeight="11.25" x14ac:dyDescent="0.15"/>
  <cols>
    <col min="1" max="1" width="10.1640625" customWidth="1"/>
    <col min="2" max="2" width="17.3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4"/>
      <c r="B1" s="31"/>
      <c r="C1" s="662" t="s">
        <v>109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1'!J2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53"/>
      <c r="G3" s="53"/>
      <c r="H3" s="412"/>
      <c r="I3" s="413" t="str">
        <f>'TECHNICAL SHEET GARMENT'!J3</f>
        <v xml:space="preserve">SUPPLIER : </v>
      </c>
      <c r="J3" s="217"/>
      <c r="K3" s="414" t="str">
        <f>'TECHNICAL SHEET GARMENT'!L3</f>
        <v>PRIMA CHANNEL</v>
      </c>
      <c r="L3" s="415"/>
    </row>
    <row r="4" spans="1:12" s="1" customFormat="1" x14ac:dyDescent="0.15">
      <c r="A4" s="41"/>
      <c r="B4" s="42"/>
      <c r="C4" s="42"/>
      <c r="D4" s="42"/>
      <c r="E4" s="42"/>
      <c r="F4" s="42"/>
      <c r="G4" s="42"/>
      <c r="H4" s="670" t="str">
        <f>'TECHNICAL SHEET GARMENT'!H5:L5</f>
        <v>FABRIC / SUPPLIER:  8093 LDF / CAROLTEX</v>
      </c>
      <c r="I4" s="671"/>
      <c r="J4" s="671"/>
      <c r="K4" s="671"/>
      <c r="L4" s="672"/>
    </row>
    <row r="5" spans="1:12" s="1" customFormat="1" x14ac:dyDescent="0.15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7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x14ac:dyDescent="0.1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7"/>
    </row>
    <row r="36" spans="1:12" s="1" customFormat="1" ht="61.5" customHeight="1" thickBot="1" x14ac:dyDescent="0.2">
      <c r="A36" s="48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50"/>
    </row>
    <row r="37" spans="1:12" s="1" customFormat="1" x14ac:dyDescent="0.15"/>
  </sheetData>
  <mergeCells count="2">
    <mergeCell ref="C1:H1"/>
    <mergeCell ref="H4:L4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6"/>
  <sheetViews>
    <sheetView showGridLines="0" view="pageBreakPreview" zoomScale="90" zoomScaleNormal="100" zoomScaleSheetLayoutView="90" workbookViewId="0">
      <selection activeCell="J12" sqref="J12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4"/>
      <c r="B1" s="31"/>
      <c r="C1" s="662" t="s">
        <v>175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1'!J2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53"/>
      <c r="G3" s="53"/>
      <c r="H3" s="53"/>
      <c r="I3" s="117" t="str">
        <f>'TECHNICAL SHEET GARMENT'!J3</f>
        <v xml:space="preserve">SUPPLIER : </v>
      </c>
      <c r="J3" s="71"/>
      <c r="K3" s="301" t="str">
        <f>'TECHNICAL SHEET GARMENT'!L3</f>
        <v>PRIMA CHANNEL</v>
      </c>
      <c r="L3" s="54"/>
    </row>
    <row r="4" spans="1:12" s="1" customFormat="1" x14ac:dyDescent="0.15">
      <c r="A4" s="41"/>
      <c r="B4" s="42"/>
      <c r="C4" s="42"/>
      <c r="D4" s="42"/>
      <c r="E4" s="42"/>
      <c r="F4" s="42"/>
      <c r="G4" s="42"/>
      <c r="H4" s="42"/>
      <c r="I4" s="42"/>
      <c r="J4" s="42"/>
      <c r="K4" s="42"/>
      <c r="L4" s="47"/>
    </row>
    <row r="5" spans="1:12" s="1" customFormat="1" x14ac:dyDescent="0.15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7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ht="45.75" customHeight="1" thickBot="1" x14ac:dyDescent="0.2">
      <c r="A35" s="48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50"/>
    </row>
    <row r="36" spans="1:12" s="1" customFormat="1" x14ac:dyDescent="0.15"/>
  </sheetData>
  <mergeCells count="1">
    <mergeCell ref="C1:H1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zoomScale="90" zoomScaleNormal="100" zoomScaleSheetLayoutView="90" workbookViewId="0">
      <selection activeCell="D32" sqref="D32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4"/>
      <c r="B1" s="31"/>
      <c r="C1" s="662" t="s">
        <v>3</v>
      </c>
      <c r="D1" s="662"/>
      <c r="E1" s="662"/>
      <c r="F1" s="662"/>
      <c r="G1" s="662"/>
      <c r="H1" s="662"/>
      <c r="I1" s="99" t="str">
        <f>'TECHNICAL SHEET GARMENT'!J1</f>
        <v>WINTER 2018/19</v>
      </c>
      <c r="J1" s="31"/>
      <c r="K1" s="31"/>
      <c r="L1" s="32"/>
    </row>
    <row r="2" spans="1:12" s="4" customFormat="1" ht="15" customHeight="1" x14ac:dyDescent="0.15">
      <c r="A2" s="116" t="str">
        <f>'TECHNICAL SHEET GARMENT'!A2</f>
        <v>LFV11489</v>
      </c>
      <c r="B2" s="55"/>
      <c r="C2" s="55"/>
      <c r="D2" s="56" t="str">
        <f>'TECHNICAL SHEET GARMENT'!C2</f>
        <v>LD CONEY 3in1 PARKA</v>
      </c>
      <c r="E2" s="55"/>
      <c r="F2" s="55"/>
      <c r="G2" s="55"/>
      <c r="H2" s="55"/>
      <c r="I2" s="115" t="s">
        <v>2</v>
      </c>
      <c r="J2" s="57" t="str">
        <f>'DETAILS OUTER JKT 1'!J2</f>
        <v>V1</v>
      </c>
      <c r="L2" s="58"/>
    </row>
    <row r="3" spans="1:12" s="3" customFormat="1" ht="15" customHeight="1" thickBot="1" x14ac:dyDescent="0.2">
      <c r="A3" s="100" t="s">
        <v>1</v>
      </c>
      <c r="B3" s="52">
        <f ca="1">'TECHNICAL SHEET GARMENT'!B3</f>
        <v>43833</v>
      </c>
      <c r="C3" s="53"/>
      <c r="D3" s="53"/>
      <c r="E3" s="53"/>
      <c r="F3" s="53"/>
      <c r="G3" s="53"/>
      <c r="H3" s="53"/>
      <c r="I3" s="117" t="str">
        <f>'TECHNICAL SHEET GARMENT'!J3</f>
        <v xml:space="preserve">SUPPLIER : </v>
      </c>
      <c r="J3" s="71"/>
      <c r="K3" s="301" t="str">
        <f>'TECHNICAL SHEET GARMENT'!L3</f>
        <v>PRIMA CHANNEL</v>
      </c>
      <c r="L3" s="54"/>
    </row>
    <row r="4" spans="1:12" s="1" customFormat="1" ht="16.5" x14ac:dyDescent="0.15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45"/>
    </row>
    <row r="5" spans="1:12" s="1" customFormat="1" ht="16.5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6"/>
    </row>
    <row r="6" spans="1:12" s="1" customFormat="1" x14ac:dyDescent="0.15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7"/>
    </row>
    <row r="7" spans="1:12" s="1" customFormat="1" x14ac:dyDescent="0.15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7"/>
    </row>
    <row r="8" spans="1:12" s="1" customFormat="1" x14ac:dyDescent="0.15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7"/>
    </row>
    <row r="9" spans="1:12" s="1" customFormat="1" x14ac:dyDescent="0.15">
      <c r="A9" s="41"/>
      <c r="B9" s="42"/>
      <c r="C9" s="42"/>
      <c r="D9" s="42"/>
      <c r="E9" s="42"/>
      <c r="F9" s="42"/>
      <c r="G9" s="42"/>
      <c r="H9" s="42"/>
      <c r="I9" s="42"/>
      <c r="J9" s="42"/>
      <c r="K9" s="42"/>
      <c r="L9" s="47"/>
    </row>
    <row r="10" spans="1:12" s="1" customFormat="1" x14ac:dyDescent="0.15">
      <c r="A10" s="4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7"/>
    </row>
    <row r="11" spans="1:12" s="1" customFormat="1" x14ac:dyDescent="0.15">
      <c r="A11" s="4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7"/>
    </row>
    <row r="12" spans="1:12" s="1" customFormat="1" x14ac:dyDescent="0.1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7"/>
    </row>
    <row r="13" spans="1:12" s="1" customFormat="1" x14ac:dyDescent="0.15">
      <c r="A13" s="4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7"/>
    </row>
    <row r="14" spans="1:12" s="1" customFormat="1" x14ac:dyDescent="0.15">
      <c r="A14" s="4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7"/>
    </row>
    <row r="15" spans="1:12" s="1" customFormat="1" x14ac:dyDescent="0.15">
      <c r="A15" s="4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7"/>
    </row>
    <row r="16" spans="1:12" s="1" customFormat="1" x14ac:dyDescent="0.15">
      <c r="A16" s="41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7"/>
    </row>
    <row r="17" spans="1:12" s="1" customFormat="1" x14ac:dyDescent="0.15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7"/>
    </row>
    <row r="18" spans="1:12" s="1" customFormat="1" x14ac:dyDescent="0.15">
      <c r="A18" s="41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7"/>
    </row>
    <row r="19" spans="1:12" s="1" customFormat="1" x14ac:dyDescent="0.15">
      <c r="A19" s="41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7"/>
    </row>
    <row r="20" spans="1:12" s="1" customFormat="1" x14ac:dyDescent="0.15">
      <c r="A20" s="41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7"/>
    </row>
    <row r="21" spans="1:12" s="1" customFormat="1" x14ac:dyDescent="0.15">
      <c r="A21" s="41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7"/>
    </row>
    <row r="22" spans="1:12" s="1" customFormat="1" x14ac:dyDescent="0.1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7"/>
    </row>
    <row r="23" spans="1:12" s="1" customFormat="1" x14ac:dyDescent="0.15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7"/>
    </row>
    <row r="24" spans="1:12" s="1" customFormat="1" x14ac:dyDescent="0.15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7"/>
    </row>
    <row r="25" spans="1:12" s="1" customFormat="1" x14ac:dyDescent="0.15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7"/>
    </row>
    <row r="26" spans="1:12" s="1" customFormat="1" x14ac:dyDescent="0.15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7"/>
    </row>
    <row r="27" spans="1:12" s="1" customFormat="1" x14ac:dyDescent="0.15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7"/>
    </row>
    <row r="28" spans="1:12" s="1" customFormat="1" x14ac:dyDescent="0.15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7"/>
    </row>
    <row r="29" spans="1:12" s="1" customFormat="1" x14ac:dyDescent="0.15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7"/>
    </row>
    <row r="30" spans="1:12" s="1" customFormat="1" x14ac:dyDescent="0.15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7"/>
    </row>
    <row r="31" spans="1:12" s="1" customFormat="1" x14ac:dyDescent="0.1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7"/>
    </row>
    <row r="32" spans="1:12" s="1" customFormat="1" x14ac:dyDescent="0.1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7"/>
    </row>
    <row r="33" spans="1:12" s="1" customFormat="1" x14ac:dyDescent="0.1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7"/>
    </row>
    <row r="34" spans="1:12" s="1" customFormat="1" x14ac:dyDescent="0.1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7"/>
    </row>
    <row r="35" spans="1:12" s="1" customFormat="1" x14ac:dyDescent="0.1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7"/>
    </row>
    <row r="36" spans="1:12" s="1" customFormat="1" x14ac:dyDescent="0.1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7"/>
    </row>
    <row r="37" spans="1:12" s="1" customFormat="1" x14ac:dyDescent="0.1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7"/>
    </row>
    <row r="38" spans="1:12" s="1" customFormat="1" x14ac:dyDescent="0.1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7"/>
    </row>
    <row r="39" spans="1:12" s="1" customFormat="1" ht="12" thickBot="1" x14ac:dyDescent="0.2">
      <c r="A39" s="48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50"/>
    </row>
    <row r="40" spans="1:12" s="1" customFormat="1" x14ac:dyDescent="0.15"/>
    <row r="41" spans="1:12" s="1" customFormat="1" x14ac:dyDescent="0.15"/>
  </sheetData>
  <mergeCells count="1">
    <mergeCell ref="C1:H1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V62"/>
  <sheetViews>
    <sheetView showGridLines="0" view="pageBreakPreview" topLeftCell="A30" zoomScale="60" zoomScaleNormal="70" workbookViewId="0">
      <selection activeCell="H32" sqref="H32"/>
    </sheetView>
  </sheetViews>
  <sheetFormatPr defaultColWidth="12" defaultRowHeight="11.25" x14ac:dyDescent="0.15"/>
  <cols>
    <col min="1" max="1" width="12.33203125" style="1" customWidth="1"/>
    <col min="2" max="2" width="20.33203125" style="1" customWidth="1"/>
    <col min="3" max="3" width="38" style="1" customWidth="1"/>
    <col min="4" max="4" width="19.1640625" style="1" customWidth="1"/>
    <col min="5" max="5" width="19.5" style="1" customWidth="1"/>
    <col min="6" max="6" width="49.5" customWidth="1"/>
    <col min="7" max="7" width="11.33203125" customWidth="1"/>
    <col min="8" max="10" width="31.6640625" style="24" customWidth="1"/>
    <col min="11" max="11" width="9.5" style="24" customWidth="1"/>
    <col min="12" max="16" width="9.1640625" customWidth="1"/>
    <col min="17" max="18" width="7.6640625" customWidth="1"/>
  </cols>
  <sheetData>
    <row r="1" spans="1:22" s="1" customFormat="1" ht="43.5" customHeight="1" x14ac:dyDescent="0.15">
      <c r="A1" s="59"/>
      <c r="B1" s="60"/>
      <c r="C1" s="636" t="s">
        <v>4</v>
      </c>
      <c r="D1" s="636"/>
      <c r="E1" s="636"/>
      <c r="F1" s="636"/>
      <c r="G1" s="636"/>
      <c r="H1" s="636"/>
      <c r="I1" s="636"/>
      <c r="J1" s="636"/>
      <c r="K1" s="348"/>
      <c r="L1" s="61" t="str">
        <f>'TECHNICAL SHEET GARMENT'!J1</f>
        <v>WINTER 2018/19</v>
      </c>
      <c r="M1" s="60"/>
      <c r="N1" s="60"/>
      <c r="O1" s="60"/>
      <c r="P1" s="60"/>
    </row>
    <row r="2" spans="1:22" s="4" customFormat="1" ht="21" customHeight="1" x14ac:dyDescent="0.15">
      <c r="A2" s="360" t="str">
        <f>'TECHNICAL SHEET GARMENT'!A2</f>
        <v>LFV11489</v>
      </c>
      <c r="B2" s="64"/>
      <c r="C2" s="63"/>
      <c r="D2" s="689" t="str">
        <f>'TECHNICAL SHEET GARMENT'!C2</f>
        <v>LD CONEY 3in1 PARKA</v>
      </c>
      <c r="E2" s="689"/>
      <c r="F2" s="689"/>
      <c r="G2" s="689"/>
      <c r="H2" s="689"/>
      <c r="I2" s="689"/>
      <c r="J2" s="689"/>
      <c r="K2" s="352"/>
      <c r="L2" s="63" t="s">
        <v>2</v>
      </c>
      <c r="M2" s="69" t="str">
        <f>'DETAILS OUTER JKT 1'!J2</f>
        <v>V1</v>
      </c>
      <c r="N2" s="63"/>
      <c r="O2" s="63"/>
      <c r="P2" s="63"/>
    </row>
    <row r="3" spans="1:22" s="3" customFormat="1" ht="21" customHeight="1" thickBot="1" x14ac:dyDescent="0.3">
      <c r="A3" s="361" t="s">
        <v>1</v>
      </c>
      <c r="B3" s="232">
        <f ca="1">('TECHNICAL SHEET GARMENT'!B3)</f>
        <v>43833</v>
      </c>
      <c r="C3" s="217"/>
      <c r="D3" s="217"/>
      <c r="E3" s="215"/>
      <c r="F3" s="215"/>
      <c r="G3" s="215"/>
      <c r="H3" s="216"/>
      <c r="I3" s="218"/>
      <c r="J3" s="216"/>
      <c r="K3" s="216"/>
      <c r="L3" s="333" t="str">
        <f>'TECHNICAL SHEET GARMENT'!J3</f>
        <v xml:space="preserve">SUPPLIER : </v>
      </c>
      <c r="M3" s="217"/>
      <c r="N3" s="219"/>
      <c r="O3" s="302" t="str">
        <f>'TECHNICAL SHEET GARMENT'!L3</f>
        <v>PRIMA CHANNEL</v>
      </c>
      <c r="P3" s="219"/>
    </row>
    <row r="4" spans="1:22" s="2" customFormat="1" ht="39" customHeight="1" thickBot="1" x14ac:dyDescent="0.2">
      <c r="A4" s="212" t="s">
        <v>66</v>
      </c>
      <c r="B4" s="223"/>
      <c r="C4" s="224"/>
      <c r="D4" s="224"/>
      <c r="E4" s="305" t="s">
        <v>153</v>
      </c>
      <c r="F4" s="224"/>
      <c r="G4" s="224"/>
      <c r="H4" s="225" t="s">
        <v>244</v>
      </c>
      <c r="I4" s="225" t="s">
        <v>248</v>
      </c>
      <c r="J4" s="225" t="s">
        <v>250</v>
      </c>
      <c r="K4" s="354"/>
      <c r="L4" s="226"/>
      <c r="M4" s="227"/>
      <c r="N4" s="224"/>
      <c r="O4" s="224"/>
      <c r="P4" s="224"/>
      <c r="Q4" s="13"/>
      <c r="R4" s="14"/>
      <c r="S4" s="14"/>
      <c r="T4" s="15"/>
      <c r="U4" s="15"/>
      <c r="V4" s="15"/>
    </row>
    <row r="5" spans="1:22" s="87" customFormat="1" ht="54" customHeight="1" x14ac:dyDescent="0.15">
      <c r="A5" s="690" t="s">
        <v>247</v>
      </c>
      <c r="B5" s="691"/>
      <c r="C5" s="691"/>
      <c r="D5" s="691"/>
      <c r="E5" s="233" t="s">
        <v>193</v>
      </c>
      <c r="F5" s="695" t="s">
        <v>111</v>
      </c>
      <c r="G5" s="696"/>
      <c r="H5" s="220" t="s">
        <v>245</v>
      </c>
      <c r="I5" s="342" t="s">
        <v>249</v>
      </c>
      <c r="J5" s="342" t="s">
        <v>251</v>
      </c>
      <c r="K5" s="342"/>
      <c r="L5" s="221"/>
      <c r="M5" s="221"/>
      <c r="N5" s="221"/>
      <c r="O5" s="222"/>
      <c r="P5" s="222"/>
      <c r="Q5" s="86"/>
      <c r="R5" s="12"/>
      <c r="S5" s="12"/>
      <c r="T5" s="9"/>
      <c r="U5" s="9"/>
      <c r="V5" s="9"/>
    </row>
    <row r="6" spans="1:22" s="87" customFormat="1" ht="54" customHeight="1" x14ac:dyDescent="0.15">
      <c r="A6" s="673" t="s">
        <v>224</v>
      </c>
      <c r="B6" s="674"/>
      <c r="C6" s="674"/>
      <c r="D6" s="675"/>
      <c r="E6" s="233" t="s">
        <v>222</v>
      </c>
      <c r="F6" s="416" t="s">
        <v>223</v>
      </c>
      <c r="G6" s="417"/>
      <c r="H6" s="418" t="s">
        <v>55</v>
      </c>
      <c r="I6" s="419" t="s">
        <v>55</v>
      </c>
      <c r="J6" s="428" t="s">
        <v>282</v>
      </c>
      <c r="K6" s="409"/>
      <c r="L6" s="221"/>
      <c r="M6" s="221"/>
      <c r="N6" s="222"/>
      <c r="O6" s="222"/>
      <c r="P6" s="222"/>
      <c r="Q6" s="86"/>
      <c r="R6" s="12"/>
      <c r="S6" s="12"/>
      <c r="T6" s="9"/>
      <c r="U6" s="9"/>
      <c r="V6" s="9"/>
    </row>
    <row r="7" spans="1:22" s="423" customFormat="1" ht="69.75" customHeight="1" x14ac:dyDescent="0.15">
      <c r="A7" s="686" t="s">
        <v>279</v>
      </c>
      <c r="B7" s="687"/>
      <c r="C7" s="687"/>
      <c r="D7" s="688"/>
      <c r="E7" s="213" t="s">
        <v>57</v>
      </c>
      <c r="F7" s="425" t="s">
        <v>280</v>
      </c>
      <c r="G7" s="426"/>
      <c r="H7" s="427" t="s">
        <v>281</v>
      </c>
      <c r="I7" s="427" t="s">
        <v>281</v>
      </c>
      <c r="J7" s="427" t="s">
        <v>281</v>
      </c>
      <c r="K7" s="420"/>
      <c r="L7" s="421"/>
      <c r="M7" s="421"/>
      <c r="N7" s="422"/>
      <c r="O7" s="422"/>
      <c r="P7" s="422"/>
      <c r="Q7" s="424"/>
      <c r="R7" s="86"/>
      <c r="S7" s="86"/>
      <c r="T7" s="86"/>
    </row>
    <row r="8" spans="1:22" s="87" customFormat="1" ht="54" customHeight="1" x14ac:dyDescent="0.15">
      <c r="A8" s="676" t="s">
        <v>92</v>
      </c>
      <c r="B8" s="677"/>
      <c r="C8" s="677"/>
      <c r="D8" s="678"/>
      <c r="E8" s="213" t="s">
        <v>57</v>
      </c>
      <c r="F8" s="682" t="s">
        <v>81</v>
      </c>
      <c r="G8" s="683"/>
      <c r="H8" s="163" t="s">
        <v>55</v>
      </c>
      <c r="I8" s="163" t="s">
        <v>55</v>
      </c>
      <c r="J8" s="163" t="s">
        <v>55</v>
      </c>
      <c r="K8" s="163"/>
      <c r="L8" s="85"/>
      <c r="M8" s="85"/>
      <c r="N8" s="92"/>
      <c r="O8" s="92"/>
      <c r="P8" s="92"/>
      <c r="Q8" s="134"/>
      <c r="R8" s="134"/>
      <c r="S8" s="134"/>
      <c r="T8" s="134"/>
      <c r="U8" s="134"/>
    </row>
    <row r="9" spans="1:22" s="87" customFormat="1" ht="54" customHeight="1" x14ac:dyDescent="0.15">
      <c r="A9" s="673" t="s">
        <v>83</v>
      </c>
      <c r="B9" s="674"/>
      <c r="C9" s="674"/>
      <c r="D9" s="674"/>
      <c r="E9" s="213" t="s">
        <v>82</v>
      </c>
      <c r="F9" s="682" t="s">
        <v>195</v>
      </c>
      <c r="G9" s="683"/>
      <c r="H9" s="209" t="s">
        <v>136</v>
      </c>
      <c r="I9" s="209" t="s">
        <v>136</v>
      </c>
      <c r="J9" s="209" t="s">
        <v>136</v>
      </c>
      <c r="K9" s="209"/>
      <c r="L9" s="85"/>
      <c r="M9" s="85"/>
      <c r="N9" s="85"/>
      <c r="O9" s="92"/>
      <c r="P9" s="92"/>
      <c r="Q9" s="86"/>
      <c r="R9" s="12"/>
      <c r="S9" s="12"/>
      <c r="T9" s="9"/>
      <c r="U9" s="9"/>
      <c r="V9" s="9"/>
    </row>
    <row r="10" spans="1:22" s="87" customFormat="1" ht="54" customHeight="1" x14ac:dyDescent="0.15">
      <c r="A10" s="676" t="s">
        <v>93</v>
      </c>
      <c r="B10" s="677"/>
      <c r="C10" s="677"/>
      <c r="D10" s="678"/>
      <c r="E10" s="213" t="s">
        <v>57</v>
      </c>
      <c r="F10" s="682" t="s">
        <v>173</v>
      </c>
      <c r="G10" s="683"/>
      <c r="H10" s="163" t="s">
        <v>274</v>
      </c>
      <c r="I10" s="163" t="s">
        <v>274</v>
      </c>
      <c r="J10" s="163" t="s">
        <v>274</v>
      </c>
      <c r="K10" s="163"/>
      <c r="L10" s="85"/>
      <c r="M10" s="85"/>
      <c r="N10" s="92"/>
      <c r="O10" s="92"/>
      <c r="P10" s="92"/>
      <c r="Q10" s="9"/>
      <c r="R10" s="9"/>
      <c r="S10" s="9"/>
      <c r="T10" s="9"/>
      <c r="U10" s="9"/>
    </row>
    <row r="11" spans="1:22" s="87" customFormat="1" ht="43.5" customHeight="1" x14ac:dyDescent="0.15">
      <c r="A11" s="171" t="s">
        <v>65</v>
      </c>
      <c r="B11" s="20"/>
      <c r="C11" s="21"/>
      <c r="D11" s="21"/>
      <c r="E11" s="214"/>
      <c r="F11" s="21"/>
      <c r="G11" s="164"/>
      <c r="H11" s="309" t="str">
        <f>H4</f>
        <v>BLACK
0247</v>
      </c>
      <c r="I11" s="309" t="str">
        <f>I4</f>
        <v>HEATHER GREY
4809</v>
      </c>
      <c r="J11" s="310" t="str">
        <f>J4</f>
        <v>NORTH SEA
8604</v>
      </c>
      <c r="K11" s="355"/>
      <c r="L11" s="719"/>
      <c r="M11" s="720"/>
      <c r="N11" s="720"/>
      <c r="O11" s="720"/>
      <c r="P11" s="720"/>
      <c r="Q11" s="9"/>
      <c r="R11" s="9"/>
      <c r="S11" s="9"/>
      <c r="T11" s="9"/>
      <c r="U11" s="9"/>
    </row>
    <row r="12" spans="1:22" s="87" customFormat="1" ht="54" customHeight="1" x14ac:dyDescent="0.15">
      <c r="A12" s="692" t="s">
        <v>253</v>
      </c>
      <c r="B12" s="693"/>
      <c r="C12" s="693"/>
      <c r="D12" s="694"/>
      <c r="E12" s="234" t="s">
        <v>194</v>
      </c>
      <c r="F12" s="685" t="s">
        <v>112</v>
      </c>
      <c r="G12" s="683"/>
      <c r="H12" s="253" t="s">
        <v>246</v>
      </c>
      <c r="I12" s="253" t="s">
        <v>246</v>
      </c>
      <c r="J12" s="254" t="s">
        <v>252</v>
      </c>
      <c r="K12" s="254"/>
      <c r="L12" s="85"/>
      <c r="M12" s="85"/>
      <c r="N12" s="92"/>
      <c r="O12" s="92"/>
      <c r="P12" s="92"/>
      <c r="Q12" s="9"/>
      <c r="R12" s="9"/>
      <c r="S12" s="9"/>
      <c r="T12" s="9"/>
      <c r="U12" s="9"/>
    </row>
    <row r="13" spans="1:22" s="87" customFormat="1" ht="54" customHeight="1" x14ac:dyDescent="0.15">
      <c r="A13" s="692" t="s">
        <v>253</v>
      </c>
      <c r="B13" s="693"/>
      <c r="C13" s="693"/>
      <c r="D13" s="694"/>
      <c r="E13" s="234" t="s">
        <v>194</v>
      </c>
      <c r="F13" s="682" t="s">
        <v>161</v>
      </c>
      <c r="G13" s="683"/>
      <c r="H13" s="253" t="s">
        <v>246</v>
      </c>
      <c r="I13" s="253" t="s">
        <v>246</v>
      </c>
      <c r="J13" s="254" t="s">
        <v>252</v>
      </c>
      <c r="K13" s="254"/>
      <c r="L13" s="85"/>
      <c r="M13" s="85"/>
      <c r="N13" s="92"/>
      <c r="O13" s="92"/>
      <c r="P13" s="92"/>
      <c r="Q13" s="134"/>
      <c r="R13" s="134"/>
      <c r="S13" s="134"/>
      <c r="T13" s="134"/>
      <c r="U13" s="134"/>
    </row>
    <row r="14" spans="1:22" s="87" customFormat="1" ht="54" customHeight="1" x14ac:dyDescent="0.15">
      <c r="A14" s="684" t="s">
        <v>190</v>
      </c>
      <c r="B14" s="677"/>
      <c r="C14" s="677"/>
      <c r="D14" s="678"/>
      <c r="E14" s="228" t="s">
        <v>57</v>
      </c>
      <c r="F14" s="685" t="s">
        <v>178</v>
      </c>
      <c r="G14" s="683"/>
      <c r="H14" s="170" t="s">
        <v>179</v>
      </c>
      <c r="I14" s="170" t="s">
        <v>179</v>
      </c>
      <c r="J14" s="170" t="s">
        <v>179</v>
      </c>
      <c r="K14" s="170"/>
      <c r="L14" s="85"/>
      <c r="M14" s="85"/>
      <c r="N14" s="92"/>
      <c r="O14" s="92"/>
      <c r="P14" s="92"/>
      <c r="Q14" s="134"/>
      <c r="R14" s="134"/>
      <c r="S14" s="134"/>
      <c r="T14" s="134"/>
      <c r="U14" s="134"/>
    </row>
    <row r="15" spans="1:22" s="87" customFormat="1" ht="54" customHeight="1" x14ac:dyDescent="0.15">
      <c r="A15" s="684" t="s">
        <v>191</v>
      </c>
      <c r="B15" s="677"/>
      <c r="C15" s="677"/>
      <c r="D15" s="678"/>
      <c r="E15" s="228" t="s">
        <v>57</v>
      </c>
      <c r="F15" s="685" t="s">
        <v>192</v>
      </c>
      <c r="G15" s="683"/>
      <c r="H15" s="170" t="s">
        <v>189</v>
      </c>
      <c r="I15" s="170" t="s">
        <v>189</v>
      </c>
      <c r="J15" s="170" t="s">
        <v>189</v>
      </c>
      <c r="K15" s="170"/>
      <c r="L15" s="85"/>
      <c r="M15" s="85"/>
      <c r="N15" s="92"/>
      <c r="O15" s="92"/>
      <c r="P15" s="92"/>
      <c r="Q15" s="9"/>
      <c r="R15" s="9"/>
      <c r="S15" s="9"/>
      <c r="T15" s="9"/>
      <c r="U15" s="9"/>
    </row>
    <row r="16" spans="1:22" s="2" customFormat="1" ht="24.75" customHeight="1" x14ac:dyDescent="0.15">
      <c r="A16" s="721" t="s">
        <v>64</v>
      </c>
      <c r="B16" s="722"/>
      <c r="C16" s="722"/>
      <c r="D16" s="722"/>
      <c r="E16" s="722"/>
      <c r="F16" s="722"/>
      <c r="G16" s="722"/>
      <c r="H16" s="723"/>
      <c r="I16" s="723"/>
      <c r="J16" s="723"/>
      <c r="K16" s="723"/>
      <c r="L16" s="722"/>
      <c r="M16" s="722"/>
      <c r="N16" s="722"/>
      <c r="O16" s="722"/>
      <c r="P16" s="722"/>
      <c r="Q16" s="16"/>
      <c r="R16" s="15"/>
      <c r="S16" s="15"/>
      <c r="T16" s="15"/>
      <c r="U16" s="15"/>
      <c r="V16" s="15"/>
    </row>
    <row r="17" spans="1:22" s="2" customFormat="1" ht="39" customHeight="1" x14ac:dyDescent="0.15">
      <c r="A17" s="172"/>
      <c r="B17" s="89" t="s">
        <v>5</v>
      </c>
      <c r="C17" s="167"/>
      <c r="D17" s="168" t="s">
        <v>88</v>
      </c>
      <c r="E17" s="158" t="s">
        <v>87</v>
      </c>
      <c r="F17" s="18" t="s">
        <v>12</v>
      </c>
      <c r="G17" s="255" t="s">
        <v>7</v>
      </c>
      <c r="H17" s="257" t="str">
        <f>H4</f>
        <v>BLACK
0247</v>
      </c>
      <c r="I17" s="257" t="str">
        <f>I4</f>
        <v>HEATHER GREY
4809</v>
      </c>
      <c r="J17" s="257" t="str">
        <f>J4</f>
        <v>NORTH SEA
8604</v>
      </c>
      <c r="K17" s="356" t="s">
        <v>186</v>
      </c>
      <c r="L17" s="18" t="s">
        <v>8</v>
      </c>
      <c r="M17" s="18" t="s">
        <v>9</v>
      </c>
      <c r="N17" s="168" t="s">
        <v>10</v>
      </c>
      <c r="O17" s="18" t="s">
        <v>11</v>
      </c>
      <c r="P17" s="18" t="s">
        <v>21</v>
      </c>
      <c r="S17" s="17"/>
      <c r="T17" s="735"/>
      <c r="U17" s="735"/>
      <c r="V17" s="735"/>
    </row>
    <row r="18" spans="1:22" s="84" customFormat="1" ht="54.75" customHeight="1" x14ac:dyDescent="0.15">
      <c r="A18" s="679" t="s">
        <v>154</v>
      </c>
      <c r="B18" s="680"/>
      <c r="C18" s="681"/>
      <c r="D18" s="129"/>
      <c r="E18" s="151" t="s">
        <v>58</v>
      </c>
      <c r="F18" s="119" t="s">
        <v>56</v>
      </c>
      <c r="G18" s="150">
        <v>1</v>
      </c>
      <c r="H18" s="256" t="s">
        <v>270</v>
      </c>
      <c r="I18" s="540" t="s">
        <v>351</v>
      </c>
      <c r="J18" s="256" t="s">
        <v>271</v>
      </c>
      <c r="K18" s="256"/>
      <c r="L18" s="83"/>
      <c r="M18" s="83"/>
      <c r="N18" s="135"/>
      <c r="O18" s="83"/>
      <c r="P18" s="159"/>
    </row>
    <row r="19" spans="1:22" s="84" customFormat="1" ht="71.25" customHeight="1" x14ac:dyDescent="0.15">
      <c r="A19" s="679" t="s">
        <v>263</v>
      </c>
      <c r="B19" s="680"/>
      <c r="C19" s="681"/>
      <c r="D19" s="129"/>
      <c r="E19" s="129" t="s">
        <v>262</v>
      </c>
      <c r="F19" s="119" t="s">
        <v>85</v>
      </c>
      <c r="G19" s="150">
        <v>1</v>
      </c>
      <c r="H19" s="256" t="s">
        <v>270</v>
      </c>
      <c r="I19" s="540" t="s">
        <v>351</v>
      </c>
      <c r="J19" s="256" t="s">
        <v>271</v>
      </c>
      <c r="K19" s="256"/>
      <c r="L19" s="83"/>
      <c r="M19" s="83"/>
      <c r="N19" s="95"/>
      <c r="O19" s="83"/>
      <c r="P19" s="161"/>
    </row>
    <row r="20" spans="1:22" s="84" customFormat="1" ht="62.25" customHeight="1" x14ac:dyDescent="0.15">
      <c r="A20" s="726" t="s">
        <v>196</v>
      </c>
      <c r="B20" s="727"/>
      <c r="C20" s="728"/>
      <c r="D20" s="129"/>
      <c r="E20" s="151" t="s">
        <v>58</v>
      </c>
      <c r="F20" s="119" t="s">
        <v>156</v>
      </c>
      <c r="G20" s="150">
        <v>2</v>
      </c>
      <c r="H20" s="256" t="s">
        <v>270</v>
      </c>
      <c r="I20" s="540" t="s">
        <v>351</v>
      </c>
      <c r="J20" s="256" t="s">
        <v>271</v>
      </c>
      <c r="K20" s="256"/>
      <c r="L20" s="136"/>
      <c r="M20" s="136"/>
      <c r="N20" s="95"/>
      <c r="O20" s="136"/>
      <c r="P20" s="136"/>
    </row>
    <row r="21" spans="1:22" s="84" customFormat="1" ht="62.25" customHeight="1" x14ac:dyDescent="0.15">
      <c r="A21" s="726" t="s">
        <v>155</v>
      </c>
      <c r="B21" s="727"/>
      <c r="C21" s="728"/>
      <c r="D21" s="129"/>
      <c r="E21" s="151" t="s">
        <v>58</v>
      </c>
      <c r="F21" s="119" t="s">
        <v>197</v>
      </c>
      <c r="G21" s="150">
        <v>1</v>
      </c>
      <c r="H21" s="256" t="s">
        <v>270</v>
      </c>
      <c r="I21" s="540" t="s">
        <v>351</v>
      </c>
      <c r="J21" s="256" t="s">
        <v>271</v>
      </c>
      <c r="K21" s="256"/>
      <c r="L21" s="136"/>
      <c r="M21" s="136"/>
      <c r="N21" s="95"/>
      <c r="O21" s="136"/>
      <c r="P21" s="136"/>
    </row>
    <row r="22" spans="1:22" s="84" customFormat="1" ht="66.75" customHeight="1" x14ac:dyDescent="0.15">
      <c r="A22" s="724" t="s">
        <v>272</v>
      </c>
      <c r="B22" s="724"/>
      <c r="C22" s="724"/>
      <c r="D22" s="129" t="s">
        <v>273</v>
      </c>
      <c r="E22" s="129" t="s">
        <v>172</v>
      </c>
      <c r="F22" s="128" t="s">
        <v>298</v>
      </c>
      <c r="G22" s="150">
        <v>1</v>
      </c>
      <c r="H22" s="129" t="s">
        <v>246</v>
      </c>
      <c r="I22" s="129" t="s">
        <v>246</v>
      </c>
      <c r="J22" s="129" t="s">
        <v>246</v>
      </c>
      <c r="K22" s="129"/>
      <c r="L22" s="83"/>
      <c r="M22" s="83"/>
      <c r="N22" s="93"/>
      <c r="O22" s="83"/>
      <c r="P22" s="159"/>
    </row>
    <row r="23" spans="1:22" s="84" customFormat="1" ht="91.5" customHeight="1" x14ac:dyDescent="0.15">
      <c r="A23" s="725" t="s">
        <v>89</v>
      </c>
      <c r="B23" s="701"/>
      <c r="C23" s="702"/>
      <c r="D23" s="150"/>
      <c r="E23" s="150" t="s">
        <v>57</v>
      </c>
      <c r="F23" s="308" t="s">
        <v>307</v>
      </c>
      <c r="G23" s="131">
        <v>16</v>
      </c>
      <c r="H23" s="129" t="s">
        <v>59</v>
      </c>
      <c r="I23" s="129" t="s">
        <v>59</v>
      </c>
      <c r="J23" s="129" t="s">
        <v>59</v>
      </c>
      <c r="K23" s="129"/>
      <c r="L23" s="83"/>
      <c r="M23" s="83"/>
      <c r="N23" s="93"/>
      <c r="O23" s="83"/>
      <c r="P23" s="159"/>
    </row>
    <row r="24" spans="1:22" s="84" customFormat="1" ht="61.5" customHeight="1" x14ac:dyDescent="0.15">
      <c r="A24" s="725" t="s">
        <v>90</v>
      </c>
      <c r="B24" s="701"/>
      <c r="C24" s="702"/>
      <c r="D24" s="150"/>
      <c r="E24" s="150" t="s">
        <v>57</v>
      </c>
      <c r="F24" s="289" t="s">
        <v>158</v>
      </c>
      <c r="G24" s="150">
        <v>1</v>
      </c>
      <c r="H24" s="129" t="s">
        <v>59</v>
      </c>
      <c r="I24" s="129" t="s">
        <v>59</v>
      </c>
      <c r="J24" s="129" t="s">
        <v>59</v>
      </c>
      <c r="K24" s="129"/>
      <c r="L24" s="83"/>
      <c r="M24" s="83"/>
      <c r="N24" s="93"/>
      <c r="O24" s="83"/>
      <c r="P24" s="159"/>
    </row>
    <row r="25" spans="1:22" s="84" customFormat="1" ht="65.25" customHeight="1" x14ac:dyDescent="0.15">
      <c r="A25" s="725" t="s">
        <v>159</v>
      </c>
      <c r="B25" s="701"/>
      <c r="C25" s="702"/>
      <c r="D25" s="150"/>
      <c r="E25" s="150" t="s">
        <v>57</v>
      </c>
      <c r="F25" s="128" t="s">
        <v>305</v>
      </c>
      <c r="G25" s="150">
        <v>2</v>
      </c>
      <c r="H25" s="129" t="s">
        <v>59</v>
      </c>
      <c r="I25" s="129" t="s">
        <v>59</v>
      </c>
      <c r="J25" s="129" t="s">
        <v>59</v>
      </c>
      <c r="K25" s="129"/>
      <c r="L25" s="144"/>
      <c r="M25" s="144"/>
      <c r="N25" s="95"/>
      <c r="O25" s="94"/>
      <c r="P25" s="94"/>
    </row>
    <row r="26" spans="1:22" s="84" customFormat="1" ht="54.75" customHeight="1" x14ac:dyDescent="0.15">
      <c r="A26" s="739" t="s">
        <v>137</v>
      </c>
      <c r="B26" s="740"/>
      <c r="C26" s="741"/>
      <c r="D26" s="150"/>
      <c r="E26" s="150" t="s">
        <v>57</v>
      </c>
      <c r="F26" s="128" t="s">
        <v>139</v>
      </c>
      <c r="G26" s="150">
        <v>1</v>
      </c>
      <c r="H26" s="150" t="s">
        <v>277</v>
      </c>
      <c r="I26" s="150" t="s">
        <v>277</v>
      </c>
      <c r="J26" s="150" t="s">
        <v>278</v>
      </c>
      <c r="K26" s="150"/>
      <c r="L26" s="83"/>
      <c r="M26" s="83"/>
      <c r="N26" s="95"/>
      <c r="O26" s="93"/>
      <c r="P26" s="93"/>
    </row>
    <row r="27" spans="1:22" s="84" customFormat="1" ht="54.75" customHeight="1" x14ac:dyDescent="0.15">
      <c r="A27" s="739" t="s">
        <v>138</v>
      </c>
      <c r="B27" s="740"/>
      <c r="C27" s="741"/>
      <c r="D27" s="150"/>
      <c r="E27" s="150" t="s">
        <v>57</v>
      </c>
      <c r="F27" s="128" t="s">
        <v>140</v>
      </c>
      <c r="G27" s="150">
        <v>1</v>
      </c>
      <c r="H27" s="150" t="s">
        <v>277</v>
      </c>
      <c r="I27" s="150" t="s">
        <v>277</v>
      </c>
      <c r="J27" s="150" t="s">
        <v>278</v>
      </c>
      <c r="K27" s="150"/>
      <c r="L27" s="83"/>
      <c r="M27" s="83"/>
      <c r="N27" s="95"/>
      <c r="O27" s="93"/>
      <c r="P27" s="93"/>
    </row>
    <row r="28" spans="1:22" s="84" customFormat="1" ht="55.5" customHeight="1" x14ac:dyDescent="0.15">
      <c r="A28" s="725" t="s">
        <v>61</v>
      </c>
      <c r="B28" s="748"/>
      <c r="C28" s="749"/>
      <c r="D28" s="150"/>
      <c r="E28" s="150" t="s">
        <v>57</v>
      </c>
      <c r="F28" s="128" t="s">
        <v>169</v>
      </c>
      <c r="G28" s="150">
        <v>3</v>
      </c>
      <c r="H28" s="150" t="s">
        <v>55</v>
      </c>
      <c r="I28" s="150" t="s">
        <v>55</v>
      </c>
      <c r="J28" s="150" t="s">
        <v>55</v>
      </c>
      <c r="K28" s="150"/>
      <c r="L28" s="83"/>
      <c r="M28" s="83"/>
      <c r="N28" s="95"/>
      <c r="O28" s="93"/>
      <c r="P28" s="93"/>
    </row>
    <row r="29" spans="1:22" s="84" customFormat="1" ht="59.25" customHeight="1" x14ac:dyDescent="0.15">
      <c r="A29" s="736" t="s">
        <v>60</v>
      </c>
      <c r="B29" s="737"/>
      <c r="C29" s="738"/>
      <c r="D29" s="150"/>
      <c r="E29" s="150" t="s">
        <v>57</v>
      </c>
      <c r="F29" s="128" t="s">
        <v>170</v>
      </c>
      <c r="G29" s="150">
        <v>3</v>
      </c>
      <c r="H29" s="150" t="s">
        <v>55</v>
      </c>
      <c r="I29" s="150" t="s">
        <v>55</v>
      </c>
      <c r="J29" s="150" t="s">
        <v>55</v>
      </c>
      <c r="K29" s="150"/>
      <c r="L29" s="83"/>
      <c r="M29" s="83"/>
      <c r="N29" s="95"/>
      <c r="O29" s="93"/>
      <c r="P29" s="93"/>
    </row>
    <row r="30" spans="1:22" s="2" customFormat="1" ht="24.75" customHeight="1" x14ac:dyDescent="0.15">
      <c r="A30" s="721" t="s">
        <v>84</v>
      </c>
      <c r="B30" s="722"/>
      <c r="C30" s="722"/>
      <c r="D30" s="722"/>
      <c r="E30" s="722"/>
      <c r="F30" s="722"/>
      <c r="G30" s="722"/>
      <c r="H30" s="722"/>
      <c r="I30" s="722"/>
      <c r="J30" s="722"/>
      <c r="K30" s="722"/>
      <c r="L30" s="722"/>
      <c r="M30" s="722"/>
      <c r="N30" s="722"/>
      <c r="O30" s="722"/>
      <c r="P30" s="722"/>
      <c r="Q30" s="16"/>
      <c r="R30" s="15"/>
      <c r="S30" s="15"/>
      <c r="T30" s="15"/>
      <c r="U30" s="15"/>
      <c r="V30" s="15"/>
    </row>
    <row r="31" spans="1:22" s="2" customFormat="1" ht="39" customHeight="1" x14ac:dyDescent="0.15">
      <c r="A31" s="172"/>
      <c r="B31" s="89" t="s">
        <v>5</v>
      </c>
      <c r="C31" s="167"/>
      <c r="D31" s="168" t="s">
        <v>88</v>
      </c>
      <c r="E31" s="158" t="s">
        <v>87</v>
      </c>
      <c r="F31" s="18" t="s">
        <v>12</v>
      </c>
      <c r="G31" s="169" t="s">
        <v>7</v>
      </c>
      <c r="H31" s="157" t="str">
        <f>H11</f>
        <v>BLACK
0247</v>
      </c>
      <c r="I31" s="158" t="str">
        <f>I11</f>
        <v>HEATHER GREY
4809</v>
      </c>
      <c r="J31" s="158" t="str">
        <f>J11</f>
        <v>NORTH SEA
8604</v>
      </c>
      <c r="K31" s="158"/>
      <c r="L31" s="18" t="s">
        <v>8</v>
      </c>
      <c r="M31" s="18" t="s">
        <v>9</v>
      </c>
      <c r="N31" s="18" t="s">
        <v>10</v>
      </c>
      <c r="O31" s="18" t="s">
        <v>11</v>
      </c>
      <c r="P31" s="18" t="s">
        <v>21</v>
      </c>
      <c r="S31" s="17"/>
      <c r="T31" s="735"/>
      <c r="U31" s="735"/>
      <c r="V31" s="735"/>
    </row>
    <row r="32" spans="1:22" s="84" customFormat="1" ht="73.5" customHeight="1" x14ac:dyDescent="0.15">
      <c r="A32" s="679" t="s">
        <v>261</v>
      </c>
      <c r="B32" s="680"/>
      <c r="C32" s="681"/>
      <c r="D32" s="129"/>
      <c r="E32" s="129" t="s">
        <v>262</v>
      </c>
      <c r="F32" s="130" t="s">
        <v>56</v>
      </c>
      <c r="G32" s="150">
        <v>1</v>
      </c>
      <c r="H32" s="540" t="s">
        <v>355</v>
      </c>
      <c r="I32" s="540" t="s">
        <v>355</v>
      </c>
      <c r="J32" s="256" t="s">
        <v>271</v>
      </c>
      <c r="K32" s="129"/>
      <c r="L32" s="83"/>
      <c r="M32" s="83"/>
      <c r="N32" s="95"/>
      <c r="O32" s="83"/>
      <c r="P32" s="161"/>
    </row>
    <row r="33" spans="1:22" s="84" customFormat="1" ht="66.75" customHeight="1" x14ac:dyDescent="0.15">
      <c r="A33" s="706" t="s">
        <v>254</v>
      </c>
      <c r="B33" s="707"/>
      <c r="C33" s="708"/>
      <c r="D33" s="170" t="s">
        <v>255</v>
      </c>
      <c r="E33" s="411" t="s">
        <v>256</v>
      </c>
      <c r="F33" s="128" t="s">
        <v>131</v>
      </c>
      <c r="G33" s="150">
        <v>3</v>
      </c>
      <c r="H33" s="230" t="s">
        <v>246</v>
      </c>
      <c r="I33" s="230" t="s">
        <v>246</v>
      </c>
      <c r="J33" s="230" t="s">
        <v>252</v>
      </c>
      <c r="K33" s="353"/>
      <c r="L33" s="83"/>
      <c r="M33" s="83"/>
      <c r="N33" s="93"/>
      <c r="O33" s="83"/>
      <c r="P33" s="83"/>
    </row>
    <row r="34" spans="1:22" s="84" customFormat="1" ht="61.5" customHeight="1" x14ac:dyDescent="0.15">
      <c r="A34" s="736" t="s">
        <v>157</v>
      </c>
      <c r="B34" s="737"/>
      <c r="C34" s="738"/>
      <c r="D34" s="129"/>
      <c r="E34" s="129" t="s">
        <v>57</v>
      </c>
      <c r="F34" s="128" t="s">
        <v>142</v>
      </c>
      <c r="G34" s="150">
        <v>2</v>
      </c>
      <c r="H34" s="230" t="s">
        <v>274</v>
      </c>
      <c r="I34" s="230" t="s">
        <v>274</v>
      </c>
      <c r="J34" s="230" t="s">
        <v>274</v>
      </c>
      <c r="K34" s="230"/>
      <c r="L34" s="83"/>
      <c r="M34" s="83"/>
      <c r="N34" s="95"/>
      <c r="O34" s="93"/>
      <c r="P34" s="93"/>
    </row>
    <row r="35" spans="1:22" s="2" customFormat="1" ht="24.75" customHeight="1" x14ac:dyDescent="0.15">
      <c r="A35" s="721" t="s">
        <v>63</v>
      </c>
      <c r="B35" s="722"/>
      <c r="C35" s="722"/>
      <c r="D35" s="722"/>
      <c r="E35" s="722"/>
      <c r="F35" s="722"/>
      <c r="G35" s="722"/>
      <c r="H35" s="723"/>
      <c r="I35" s="723"/>
      <c r="J35" s="723"/>
      <c r="K35" s="723"/>
      <c r="L35" s="722"/>
      <c r="M35" s="722"/>
      <c r="N35" s="722"/>
      <c r="O35" s="722"/>
      <c r="P35" s="722"/>
      <c r="Q35" s="16"/>
      <c r="R35" s="15"/>
      <c r="S35" s="15"/>
      <c r="T35" s="15"/>
      <c r="U35" s="15"/>
      <c r="V35" s="15"/>
    </row>
    <row r="36" spans="1:22" s="252" customFormat="1" ht="105.75" customHeight="1" x14ac:dyDescent="0.15">
      <c r="A36" s="734" t="s">
        <v>132</v>
      </c>
      <c r="B36" s="707"/>
      <c r="C36" s="708"/>
      <c r="D36" s="150"/>
      <c r="E36" s="151" t="s">
        <v>275</v>
      </c>
      <c r="F36" s="128" t="s">
        <v>171</v>
      </c>
      <c r="G36" s="150">
        <v>1</v>
      </c>
      <c r="H36" s="129" t="s">
        <v>276</v>
      </c>
      <c r="I36" s="539" t="s">
        <v>350</v>
      </c>
      <c r="J36" s="539" t="s">
        <v>359</v>
      </c>
      <c r="K36" s="129"/>
      <c r="L36" s="144"/>
      <c r="M36" s="144"/>
      <c r="N36" s="95"/>
      <c r="O36" s="94"/>
      <c r="P36" s="94"/>
      <c r="Q36" s="16"/>
      <c r="R36" s="15"/>
      <c r="S36" s="15"/>
      <c r="T36" s="15"/>
      <c r="U36" s="15"/>
      <c r="V36" s="15"/>
    </row>
    <row r="37" spans="1:22" s="252" customFormat="1" ht="105.75" customHeight="1" x14ac:dyDescent="0.15">
      <c r="A37" s="709" t="s">
        <v>133</v>
      </c>
      <c r="B37" s="707"/>
      <c r="C37" s="708"/>
      <c r="D37" s="150"/>
      <c r="E37" s="151" t="s">
        <v>275</v>
      </c>
      <c r="F37" s="128" t="s">
        <v>185</v>
      </c>
      <c r="G37" s="150">
        <v>1</v>
      </c>
      <c r="H37" s="129" t="s">
        <v>276</v>
      </c>
      <c r="I37" s="539" t="s">
        <v>350</v>
      </c>
      <c r="J37" s="539" t="s">
        <v>359</v>
      </c>
      <c r="K37" s="129"/>
      <c r="L37" s="144"/>
      <c r="M37" s="144"/>
      <c r="N37" s="95"/>
      <c r="O37" s="94"/>
      <c r="P37" s="94"/>
      <c r="Q37" s="16"/>
      <c r="R37" s="15"/>
      <c r="S37" s="15"/>
      <c r="T37" s="15"/>
      <c r="U37" s="15"/>
      <c r="V37" s="15"/>
    </row>
    <row r="38" spans="1:22" s="2" customFormat="1" ht="21" customHeight="1" x14ac:dyDescent="0.15">
      <c r="A38" s="721" t="s">
        <v>62</v>
      </c>
      <c r="B38" s="722"/>
      <c r="C38" s="722"/>
      <c r="D38" s="722"/>
      <c r="E38" s="722"/>
      <c r="F38" s="722"/>
      <c r="G38" s="722"/>
      <c r="H38" s="722"/>
      <c r="I38" s="722"/>
      <c r="J38" s="722"/>
      <c r="K38" s="722"/>
      <c r="L38" s="722"/>
      <c r="M38" s="722"/>
      <c r="N38" s="722"/>
      <c r="O38" s="722"/>
      <c r="P38" s="722"/>
      <c r="Q38" s="16"/>
      <c r="R38" s="15"/>
      <c r="S38" s="15"/>
      <c r="T38" s="15"/>
      <c r="U38" s="15"/>
      <c r="V38" s="15"/>
    </row>
    <row r="39" spans="1:22" s="252" customFormat="1" ht="105.75" customHeight="1" x14ac:dyDescent="0.15">
      <c r="A39" s="734" t="s">
        <v>132</v>
      </c>
      <c r="B39" s="707"/>
      <c r="C39" s="708"/>
      <c r="D39" s="150"/>
      <c r="E39" s="151" t="s">
        <v>275</v>
      </c>
      <c r="F39" s="128" t="s">
        <v>143</v>
      </c>
      <c r="G39" s="150">
        <v>1</v>
      </c>
      <c r="H39" s="539" t="s">
        <v>356</v>
      </c>
      <c r="I39" s="539" t="s">
        <v>356</v>
      </c>
      <c r="J39" s="539" t="s">
        <v>360</v>
      </c>
      <c r="K39" s="129"/>
      <c r="L39" s="144"/>
      <c r="M39" s="144"/>
      <c r="N39" s="95"/>
      <c r="O39" s="94"/>
      <c r="P39" s="94"/>
      <c r="Q39" s="16"/>
      <c r="R39" s="15"/>
      <c r="S39" s="15"/>
      <c r="T39" s="15"/>
      <c r="U39" s="15"/>
      <c r="V39" s="15"/>
    </row>
    <row r="40" spans="1:22" s="252" customFormat="1" ht="105.75" customHeight="1" x14ac:dyDescent="0.15">
      <c r="A40" s="709" t="s">
        <v>133</v>
      </c>
      <c r="B40" s="707"/>
      <c r="C40" s="708"/>
      <c r="D40" s="150"/>
      <c r="E40" s="151" t="s">
        <v>275</v>
      </c>
      <c r="F40" s="128" t="s">
        <v>184</v>
      </c>
      <c r="G40" s="150">
        <v>1</v>
      </c>
      <c r="H40" s="539" t="s">
        <v>356</v>
      </c>
      <c r="I40" s="539" t="s">
        <v>356</v>
      </c>
      <c r="J40" s="539" t="s">
        <v>360</v>
      </c>
      <c r="K40" s="129"/>
      <c r="L40" s="144"/>
      <c r="M40" s="144"/>
      <c r="N40" s="95"/>
      <c r="O40" s="94"/>
      <c r="P40" s="94"/>
      <c r="Q40" s="16"/>
      <c r="R40" s="15"/>
      <c r="S40" s="15"/>
      <c r="T40" s="15"/>
      <c r="U40" s="15"/>
      <c r="V40" s="15"/>
    </row>
    <row r="41" spans="1:22" s="2" customFormat="1" ht="21" customHeight="1" x14ac:dyDescent="0.15">
      <c r="A41" s="721" t="s">
        <v>91</v>
      </c>
      <c r="B41" s="722"/>
      <c r="C41" s="722"/>
      <c r="D41" s="722"/>
      <c r="E41" s="722"/>
      <c r="F41" s="722"/>
      <c r="G41" s="722"/>
      <c r="H41" s="722"/>
      <c r="I41" s="722"/>
      <c r="J41" s="722"/>
      <c r="K41" s="722"/>
      <c r="L41" s="722"/>
      <c r="M41" s="722"/>
      <c r="N41" s="722"/>
      <c r="O41" s="722"/>
      <c r="P41" s="722"/>
      <c r="Q41" s="16"/>
      <c r="R41" s="15"/>
      <c r="S41" s="15"/>
      <c r="T41" s="15"/>
      <c r="U41" s="15"/>
      <c r="V41" s="15"/>
    </row>
    <row r="42" spans="1:22" s="84" customFormat="1" ht="102" customHeight="1" x14ac:dyDescent="0.15">
      <c r="A42" s="716" t="s">
        <v>130</v>
      </c>
      <c r="B42" s="717"/>
      <c r="C42" s="718"/>
      <c r="D42" s="131" t="s">
        <v>69</v>
      </c>
      <c r="E42" s="129" t="s">
        <v>86</v>
      </c>
      <c r="F42" s="130" t="s">
        <v>67</v>
      </c>
      <c r="G42" s="131">
        <v>1</v>
      </c>
      <c r="H42" s="711" t="s">
        <v>68</v>
      </c>
      <c r="I42" s="712"/>
      <c r="J42" s="712"/>
      <c r="K42" s="349"/>
      <c r="L42" s="144"/>
      <c r="M42" s="144"/>
      <c r="N42" s="95"/>
      <c r="O42" s="94"/>
      <c r="P42" s="94"/>
    </row>
    <row r="43" spans="1:22" s="84" customFormat="1" ht="136.5" customHeight="1" x14ac:dyDescent="0.15">
      <c r="A43" s="710" t="s">
        <v>225</v>
      </c>
      <c r="B43" s="707"/>
      <c r="C43" s="708"/>
      <c r="D43" s="410" t="s">
        <v>226</v>
      </c>
      <c r="E43" s="401" t="s">
        <v>86</v>
      </c>
      <c r="F43" s="130" t="s">
        <v>67</v>
      </c>
      <c r="G43" s="131">
        <v>1</v>
      </c>
      <c r="H43" s="711" t="s">
        <v>227</v>
      </c>
      <c r="I43" s="712"/>
      <c r="J43" s="712"/>
      <c r="K43" s="349"/>
      <c r="L43" s="144"/>
      <c r="M43" s="144"/>
      <c r="N43" s="95"/>
      <c r="O43" s="94"/>
      <c r="P43" s="94"/>
    </row>
    <row r="44" spans="1:22" s="84" customFormat="1" ht="99" customHeight="1" x14ac:dyDescent="0.15">
      <c r="A44" s="700" t="s">
        <v>72</v>
      </c>
      <c r="B44" s="698"/>
      <c r="C44" s="699"/>
      <c r="D44" s="150" t="s">
        <v>71</v>
      </c>
      <c r="E44" s="151" t="s">
        <v>57</v>
      </c>
      <c r="F44" s="119" t="s">
        <v>75</v>
      </c>
      <c r="G44" s="150">
        <v>1</v>
      </c>
      <c r="H44" s="711" t="s">
        <v>76</v>
      </c>
      <c r="I44" s="712"/>
      <c r="J44" s="712"/>
      <c r="K44" s="349"/>
      <c r="L44" s="144"/>
      <c r="M44" s="144"/>
      <c r="N44" s="95"/>
      <c r="O44" s="94"/>
      <c r="P44" s="94"/>
    </row>
    <row r="45" spans="1:22" s="84" customFormat="1" ht="96.75" customHeight="1" x14ac:dyDescent="0.15">
      <c r="A45" s="716" t="s">
        <v>135</v>
      </c>
      <c r="B45" s="717"/>
      <c r="C45" s="718"/>
      <c r="D45" s="131" t="s">
        <v>134</v>
      </c>
      <c r="E45" s="129" t="s">
        <v>151</v>
      </c>
      <c r="F45" s="130" t="s">
        <v>75</v>
      </c>
      <c r="G45" s="131">
        <v>1</v>
      </c>
      <c r="H45" s="703" t="s">
        <v>129</v>
      </c>
      <c r="I45" s="704"/>
      <c r="J45" s="705"/>
      <c r="K45" s="350"/>
      <c r="L45" s="144"/>
      <c r="M45" s="144"/>
      <c r="N45" s="95"/>
      <c r="O45" s="94"/>
      <c r="P45" s="94"/>
    </row>
    <row r="46" spans="1:22" s="2" customFormat="1" ht="19.5" x14ac:dyDescent="0.25">
      <c r="A46" s="173" t="s">
        <v>53</v>
      </c>
      <c r="B46" s="137"/>
      <c r="C46" s="138"/>
      <c r="D46" s="138"/>
      <c r="E46" s="138"/>
      <c r="F46" s="138"/>
      <c r="G46" s="138"/>
      <c r="H46" s="139"/>
      <c r="I46" s="139"/>
      <c r="J46" s="139"/>
      <c r="K46" s="139"/>
      <c r="L46" s="138"/>
      <c r="M46" s="140"/>
      <c r="N46" s="141"/>
      <c r="O46" s="138"/>
      <c r="P46" s="138"/>
      <c r="Q46" s="16"/>
      <c r="R46" s="15"/>
      <c r="S46" s="15"/>
      <c r="T46" s="15"/>
      <c r="U46" s="15"/>
      <c r="V46" s="15"/>
    </row>
    <row r="47" spans="1:22" s="84" customFormat="1" ht="103.5" customHeight="1" x14ac:dyDescent="0.15">
      <c r="A47" s="716" t="s">
        <v>130</v>
      </c>
      <c r="B47" s="717"/>
      <c r="C47" s="718"/>
      <c r="D47" s="131" t="s">
        <v>69</v>
      </c>
      <c r="E47" s="129" t="s">
        <v>86</v>
      </c>
      <c r="F47" s="308" t="s">
        <v>269</v>
      </c>
      <c r="G47" s="131">
        <v>1</v>
      </c>
      <c r="H47" s="711" t="s">
        <v>68</v>
      </c>
      <c r="I47" s="712"/>
      <c r="J47" s="712"/>
      <c r="K47" s="349"/>
      <c r="L47" s="144"/>
      <c r="M47" s="144"/>
      <c r="N47" s="95"/>
      <c r="O47" s="94"/>
      <c r="P47" s="94"/>
    </row>
    <row r="48" spans="1:22" s="84" customFormat="1" ht="136.5" customHeight="1" x14ac:dyDescent="0.15">
      <c r="A48" s="710" t="s">
        <v>257</v>
      </c>
      <c r="B48" s="707"/>
      <c r="C48" s="708"/>
      <c r="D48" s="410" t="s">
        <v>226</v>
      </c>
      <c r="E48" s="401" t="s">
        <v>86</v>
      </c>
      <c r="F48" s="308" t="s">
        <v>167</v>
      </c>
      <c r="G48" s="131">
        <v>1</v>
      </c>
      <c r="H48" s="711" t="s">
        <v>227</v>
      </c>
      <c r="I48" s="712"/>
      <c r="J48" s="712"/>
      <c r="K48" s="349"/>
      <c r="L48" s="144"/>
      <c r="M48" s="144"/>
      <c r="N48" s="95"/>
      <c r="O48" s="94"/>
      <c r="P48" s="94"/>
    </row>
    <row r="49" spans="1:22" s="84" customFormat="1" ht="99" customHeight="1" x14ac:dyDescent="0.15">
      <c r="A49" s="700" t="s">
        <v>72</v>
      </c>
      <c r="B49" s="698"/>
      <c r="C49" s="699"/>
      <c r="D49" s="150" t="s">
        <v>71</v>
      </c>
      <c r="E49" s="151" t="s">
        <v>86</v>
      </c>
      <c r="F49" s="128" t="s">
        <v>168</v>
      </c>
      <c r="G49" s="150"/>
      <c r="H49" s="711" t="s">
        <v>76</v>
      </c>
      <c r="I49" s="712"/>
      <c r="J49" s="712"/>
      <c r="K49" s="349"/>
      <c r="L49" s="144"/>
      <c r="M49" s="144"/>
      <c r="N49" s="95"/>
      <c r="O49" s="94"/>
      <c r="P49" s="94"/>
    </row>
    <row r="50" spans="1:22" s="2" customFormat="1" ht="19.5" x14ac:dyDescent="0.15">
      <c r="A50" s="721" t="s">
        <v>51</v>
      </c>
      <c r="B50" s="722"/>
      <c r="C50" s="722"/>
      <c r="D50" s="722"/>
      <c r="E50" s="722"/>
      <c r="F50" s="722"/>
      <c r="G50" s="722"/>
      <c r="H50" s="722"/>
      <c r="I50" s="722"/>
      <c r="J50" s="722"/>
      <c r="K50" s="722"/>
      <c r="L50" s="722"/>
      <c r="M50" s="722"/>
      <c r="N50" s="722"/>
      <c r="O50" s="722"/>
      <c r="P50" s="722"/>
      <c r="Q50" s="16"/>
      <c r="R50" s="15"/>
      <c r="S50" s="15"/>
      <c r="T50" s="15"/>
      <c r="U50" s="15"/>
      <c r="V50" s="15"/>
    </row>
    <row r="51" spans="1:22" s="84" customFormat="1" ht="156" customHeight="1" x14ac:dyDescent="0.15">
      <c r="A51" s="744" t="s">
        <v>295</v>
      </c>
      <c r="B51" s="745"/>
      <c r="C51" s="746"/>
      <c r="D51" s="170" t="s">
        <v>296</v>
      </c>
      <c r="E51" s="170" t="s">
        <v>151</v>
      </c>
      <c r="F51" s="447" t="s">
        <v>297</v>
      </c>
      <c r="G51" s="441">
        <v>1</v>
      </c>
      <c r="H51" s="747" t="s">
        <v>227</v>
      </c>
      <c r="I51" s="747"/>
      <c r="J51" s="747"/>
      <c r="K51" s="747"/>
      <c r="L51" s="144"/>
      <c r="M51" s="144"/>
      <c r="N51" s="95" t="s">
        <v>52</v>
      </c>
      <c r="O51" s="94"/>
      <c r="P51" s="94"/>
      <c r="Q51" s="448"/>
    </row>
    <row r="52" spans="1:22" s="84" customFormat="1" ht="196.5" customHeight="1" x14ac:dyDescent="0.15">
      <c r="A52" s="713" t="s">
        <v>70</v>
      </c>
      <c r="B52" s="714"/>
      <c r="C52" s="715"/>
      <c r="D52" s="462" t="s">
        <v>312</v>
      </c>
      <c r="E52" s="334" t="s">
        <v>151</v>
      </c>
      <c r="F52" s="128" t="s">
        <v>152</v>
      </c>
      <c r="G52" s="150">
        <v>1</v>
      </c>
      <c r="H52" s="711" t="s">
        <v>227</v>
      </c>
      <c r="I52" s="712"/>
      <c r="J52" s="712"/>
      <c r="K52" s="349"/>
      <c r="L52" s="144"/>
      <c r="M52" s="144"/>
      <c r="N52" s="95"/>
      <c r="O52" s="94"/>
      <c r="P52" s="94"/>
    </row>
    <row r="53" spans="1:22" s="84" customFormat="1" ht="194.25" customHeight="1" x14ac:dyDescent="0.15">
      <c r="A53" s="731" t="s">
        <v>150</v>
      </c>
      <c r="B53" s="732"/>
      <c r="C53" s="733"/>
      <c r="D53" s="463" t="s">
        <v>313</v>
      </c>
      <c r="E53" s="334" t="s">
        <v>151</v>
      </c>
      <c r="F53" s="128" t="s">
        <v>183</v>
      </c>
      <c r="G53" s="150">
        <v>1</v>
      </c>
      <c r="H53" s="711" t="s">
        <v>227</v>
      </c>
      <c r="I53" s="712"/>
      <c r="J53" s="712"/>
      <c r="K53" s="349"/>
      <c r="L53" s="144"/>
      <c r="M53" s="144"/>
      <c r="N53" s="95"/>
      <c r="O53" s="94"/>
      <c r="P53" s="94"/>
    </row>
    <row r="54" spans="1:22" s="84" customFormat="1" ht="184.5" customHeight="1" x14ac:dyDescent="0.15">
      <c r="A54" s="732" t="s">
        <v>267</v>
      </c>
      <c r="B54" s="732"/>
      <c r="C54" s="733"/>
      <c r="D54" s="306" t="s">
        <v>268</v>
      </c>
      <c r="E54" s="334" t="s">
        <v>151</v>
      </c>
      <c r="F54" s="289"/>
      <c r="G54" s="150">
        <v>1</v>
      </c>
      <c r="H54" s="742" t="s">
        <v>227</v>
      </c>
      <c r="I54" s="743"/>
      <c r="J54" s="743"/>
      <c r="K54" s="743"/>
      <c r="L54" s="144"/>
      <c r="M54" s="144"/>
      <c r="N54" s="95"/>
      <c r="O54" s="94"/>
      <c r="P54" s="94"/>
    </row>
    <row r="55" spans="1:22" s="84" customFormat="1" ht="95.25" customHeight="1" x14ac:dyDescent="0.15">
      <c r="A55" s="697" t="s">
        <v>73</v>
      </c>
      <c r="B55" s="698"/>
      <c r="C55" s="699"/>
      <c r="D55" s="150"/>
      <c r="E55" s="151" t="s">
        <v>57</v>
      </c>
      <c r="F55" s="128"/>
      <c r="G55" s="150">
        <v>2</v>
      </c>
      <c r="H55" s="199"/>
      <c r="I55" s="200"/>
      <c r="J55" s="200"/>
      <c r="K55" s="349"/>
      <c r="L55" s="144"/>
      <c r="M55" s="144"/>
      <c r="N55" s="95"/>
      <c r="O55" s="94"/>
      <c r="P55" s="94"/>
    </row>
    <row r="56" spans="1:22" s="84" customFormat="1" ht="95.25" customHeight="1" x14ac:dyDescent="0.15">
      <c r="A56" s="700" t="s">
        <v>174</v>
      </c>
      <c r="B56" s="701"/>
      <c r="C56" s="702"/>
      <c r="D56" s="150"/>
      <c r="E56" s="151" t="s">
        <v>57</v>
      </c>
      <c r="F56" s="128"/>
      <c r="G56" s="150">
        <v>1</v>
      </c>
      <c r="H56" s="335"/>
      <c r="I56" s="336"/>
      <c r="J56" s="336"/>
      <c r="K56" s="349"/>
      <c r="L56" s="144"/>
      <c r="M56" s="144"/>
      <c r="N56" s="95"/>
      <c r="O56" s="94"/>
      <c r="P56" s="94"/>
    </row>
    <row r="57" spans="1:22" s="84" customFormat="1" ht="99.75" customHeight="1" x14ac:dyDescent="0.15">
      <c r="A57" s="697" t="s">
        <v>74</v>
      </c>
      <c r="B57" s="698"/>
      <c r="C57" s="699"/>
      <c r="D57" s="150"/>
      <c r="E57" s="151" t="s">
        <v>57</v>
      </c>
      <c r="F57" s="128"/>
      <c r="G57" s="150">
        <v>1</v>
      </c>
      <c r="H57" s="711"/>
      <c r="I57" s="712"/>
      <c r="J57" s="712"/>
      <c r="K57" s="349"/>
      <c r="L57" s="144"/>
      <c r="M57" s="144"/>
      <c r="N57" s="95"/>
      <c r="O57" s="94"/>
      <c r="P57" s="94"/>
    </row>
    <row r="58" spans="1:22" s="84" customFormat="1" ht="75" customHeight="1" thickBot="1" x14ac:dyDescent="0.2">
      <c r="A58" s="174"/>
      <c r="B58" s="175"/>
      <c r="C58" s="176"/>
      <c r="D58" s="90"/>
      <c r="E58" s="177" t="s">
        <v>57</v>
      </c>
      <c r="F58" s="178"/>
      <c r="G58" s="90">
        <v>1</v>
      </c>
      <c r="H58" s="729"/>
      <c r="I58" s="730"/>
      <c r="J58" s="730"/>
      <c r="K58" s="351"/>
      <c r="L58" s="91"/>
      <c r="M58" s="91"/>
      <c r="N58" s="179"/>
      <c r="O58" s="180"/>
      <c r="P58" s="180"/>
    </row>
    <row r="59" spans="1:22" s="10" customFormat="1" ht="15.75" x14ac:dyDescent="0.25">
      <c r="H59" s="19"/>
      <c r="I59" s="19"/>
      <c r="J59" s="19"/>
      <c r="K59" s="19"/>
    </row>
    <row r="60" spans="1:22" s="2" customFormat="1" ht="15.75" x14ac:dyDescent="0.25">
      <c r="H60" s="25"/>
      <c r="I60" s="25"/>
      <c r="J60" s="25"/>
      <c r="K60" s="25"/>
    </row>
    <row r="61" spans="1:22" s="1" customFormat="1" x14ac:dyDescent="0.15">
      <c r="H61" s="24"/>
      <c r="I61" s="24"/>
      <c r="J61" s="24"/>
      <c r="K61" s="24"/>
    </row>
    <row r="62" spans="1:22" s="1" customFormat="1" x14ac:dyDescent="0.15">
      <c r="H62" s="24"/>
      <c r="I62" s="24"/>
      <c r="J62" s="24"/>
      <c r="K62" s="24"/>
    </row>
  </sheetData>
  <mergeCells count="75">
    <mergeCell ref="A26:C26"/>
    <mergeCell ref="A36:C36"/>
    <mergeCell ref="A32:C32"/>
    <mergeCell ref="A29:C29"/>
    <mergeCell ref="A45:C45"/>
    <mergeCell ref="H52:J52"/>
    <mergeCell ref="H42:J42"/>
    <mergeCell ref="A28:C28"/>
    <mergeCell ref="H44:J44"/>
    <mergeCell ref="H54:K54"/>
    <mergeCell ref="A38:P38"/>
    <mergeCell ref="A35:P35"/>
    <mergeCell ref="A44:C44"/>
    <mergeCell ref="A54:C54"/>
    <mergeCell ref="A51:C51"/>
    <mergeCell ref="H51:K51"/>
    <mergeCell ref="T17:V17"/>
    <mergeCell ref="A21:C21"/>
    <mergeCell ref="T31:V31"/>
    <mergeCell ref="A34:C34"/>
    <mergeCell ref="A27:C27"/>
    <mergeCell ref="A49:C49"/>
    <mergeCell ref="A48:C48"/>
    <mergeCell ref="A41:P41"/>
    <mergeCell ref="A30:P30"/>
    <mergeCell ref="H48:J48"/>
    <mergeCell ref="H58:J58"/>
    <mergeCell ref="H57:J57"/>
    <mergeCell ref="A53:C53"/>
    <mergeCell ref="A39:C39"/>
    <mergeCell ref="A55:C55"/>
    <mergeCell ref="H43:J43"/>
    <mergeCell ref="H49:J49"/>
    <mergeCell ref="A40:C40"/>
    <mergeCell ref="A42:C42"/>
    <mergeCell ref="A50:P50"/>
    <mergeCell ref="L11:P11"/>
    <mergeCell ref="A16:P16"/>
    <mergeCell ref="A13:D13"/>
    <mergeCell ref="A19:C19"/>
    <mergeCell ref="A22:C22"/>
    <mergeCell ref="A25:C25"/>
    <mergeCell ref="A23:C23"/>
    <mergeCell ref="A24:C24"/>
    <mergeCell ref="A20:C20"/>
    <mergeCell ref="A15:D15"/>
    <mergeCell ref="A57:C57"/>
    <mergeCell ref="A56:C56"/>
    <mergeCell ref="H45:J45"/>
    <mergeCell ref="A33:C33"/>
    <mergeCell ref="A37:C37"/>
    <mergeCell ref="A43:C43"/>
    <mergeCell ref="H47:J47"/>
    <mergeCell ref="H53:J53"/>
    <mergeCell ref="A52:C52"/>
    <mergeCell ref="A47:C47"/>
    <mergeCell ref="C1:J1"/>
    <mergeCell ref="F8:G8"/>
    <mergeCell ref="D2:J2"/>
    <mergeCell ref="A9:D9"/>
    <mergeCell ref="A5:D5"/>
    <mergeCell ref="A12:D12"/>
    <mergeCell ref="F10:G10"/>
    <mergeCell ref="F12:G12"/>
    <mergeCell ref="F5:G5"/>
    <mergeCell ref="F9:G9"/>
    <mergeCell ref="A6:D6"/>
    <mergeCell ref="A8:D8"/>
    <mergeCell ref="A10:D10"/>
    <mergeCell ref="A18:C18"/>
    <mergeCell ref="F13:G13"/>
    <mergeCell ref="A14:D14"/>
    <mergeCell ref="F14:G14"/>
    <mergeCell ref="F15:G15"/>
    <mergeCell ref="A7:D7"/>
  </mergeCells>
  <phoneticPr fontId="33" type="noConversion"/>
  <printOptions horizontalCentered="1"/>
  <pageMargins left="0.23622047244094491" right="0.23622047244094491" top="0" bottom="0" header="0.31496062992125984" footer="0.31496062992125984"/>
  <pageSetup paperSize="9"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11"/>
  <sheetViews>
    <sheetView showGridLines="0" view="pageBreakPreview" zoomScale="65" zoomScaleNormal="85" zoomScaleSheetLayoutView="65" workbookViewId="0">
      <selection activeCell="A6" sqref="A6:G6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4"/>
      <c r="B1" s="31"/>
      <c r="C1" s="31"/>
      <c r="D1" s="30"/>
      <c r="E1" s="75" t="s">
        <v>13</v>
      </c>
      <c r="F1" s="31"/>
      <c r="G1" s="31"/>
      <c r="H1" s="31"/>
      <c r="I1" s="31"/>
      <c r="J1" s="33" t="str">
        <f>'TECHNICAL SHEET GARMENT'!J1</f>
        <v>WINTER 2018/19</v>
      </c>
      <c r="K1" s="31"/>
      <c r="L1" s="32"/>
    </row>
    <row r="2" spans="1:12" s="4" customFormat="1" ht="19.5" x14ac:dyDescent="0.15">
      <c r="A2" s="120" t="str">
        <f>'TECHNICAL SHEET GARMENT'!A2</f>
        <v>LFV11489</v>
      </c>
      <c r="B2" s="77"/>
      <c r="C2" s="77"/>
      <c r="D2" s="78" t="str">
        <f>'TECHNICAL SHEET GARMENT'!C2</f>
        <v>LD CONEY 3in1 PARKA</v>
      </c>
      <c r="E2" s="77"/>
      <c r="F2" s="77"/>
      <c r="G2" s="77"/>
      <c r="H2" s="77"/>
      <c r="I2" s="77"/>
      <c r="J2" s="77" t="s">
        <v>2</v>
      </c>
      <c r="K2" s="79" t="str">
        <f>'DETAILS OUTER JKT 1'!J2</f>
        <v>V1</v>
      </c>
      <c r="L2" s="80"/>
    </row>
    <row r="3" spans="1:12" s="3" customFormat="1" ht="17.25" thickBot="1" x14ac:dyDescent="0.2">
      <c r="A3" s="118" t="s">
        <v>1</v>
      </c>
      <c r="B3" s="52">
        <f ca="1">'TECHNICAL SHEET GARMENT'!B3</f>
        <v>43833</v>
      </c>
      <c r="C3" s="67"/>
      <c r="D3" s="67"/>
      <c r="E3" s="67"/>
      <c r="F3" s="67"/>
      <c r="G3" s="67"/>
      <c r="H3" s="67"/>
      <c r="I3" s="67"/>
      <c r="J3" s="81" t="str">
        <f>'TECHNICAL SHEET GARMENT'!J3</f>
        <v xml:space="preserve">SUPPLIER : </v>
      </c>
      <c r="K3" s="67"/>
      <c r="L3" s="304" t="str">
        <f>'TECHNICAL SHEET GARMENT'!L3</f>
        <v>PRIMA CHANNEL</v>
      </c>
    </row>
    <row r="4" spans="1:12" s="3" customFormat="1" ht="20.25" thickBot="1" x14ac:dyDescent="0.2">
      <c r="A4" s="181" t="s">
        <v>12</v>
      </c>
      <c r="B4" s="165"/>
      <c r="C4" s="166"/>
      <c r="D4" s="166"/>
      <c r="E4" s="166"/>
      <c r="F4" s="74"/>
      <c r="G4" s="74"/>
      <c r="H4" s="182"/>
      <c r="I4" s="183" t="s">
        <v>6</v>
      </c>
      <c r="J4" s="184"/>
      <c r="K4" s="185"/>
      <c r="L4" s="186"/>
    </row>
    <row r="5" spans="1:12" s="3" customFormat="1" ht="20.25" customHeight="1" thickBot="1" x14ac:dyDescent="0.2">
      <c r="A5" s="760" t="s">
        <v>77</v>
      </c>
      <c r="B5" s="761"/>
      <c r="C5" s="761"/>
      <c r="D5" s="761"/>
      <c r="E5" s="761"/>
      <c r="F5" s="761"/>
      <c r="G5" s="761"/>
      <c r="H5" s="761"/>
      <c r="I5" s="761"/>
      <c r="J5" s="761"/>
      <c r="K5" s="761"/>
      <c r="L5" s="762"/>
    </row>
    <row r="6" spans="1:12" s="1" customFormat="1" ht="252.75" customHeight="1" thickBot="1" x14ac:dyDescent="0.2">
      <c r="A6" s="750" t="s">
        <v>113</v>
      </c>
      <c r="B6" s="751"/>
      <c r="C6" s="751"/>
      <c r="D6" s="751"/>
      <c r="E6" s="751"/>
      <c r="F6" s="751"/>
      <c r="G6" s="752"/>
      <c r="H6" s="753" t="s">
        <v>166</v>
      </c>
      <c r="I6" s="754"/>
      <c r="J6" s="754"/>
      <c r="K6" s="754"/>
      <c r="L6" s="755"/>
    </row>
    <row r="7" spans="1:12" s="1" customFormat="1" ht="164.25" customHeight="1" thickBot="1" x14ac:dyDescent="0.2">
      <c r="A7" s="750" t="s">
        <v>114</v>
      </c>
      <c r="B7" s="751"/>
      <c r="C7" s="751"/>
      <c r="D7" s="235"/>
      <c r="E7" s="235"/>
      <c r="F7" s="235"/>
      <c r="G7" s="236"/>
      <c r="H7" s="753" t="s">
        <v>115</v>
      </c>
      <c r="I7" s="756"/>
      <c r="J7" s="237"/>
      <c r="K7" s="237"/>
      <c r="L7" s="238"/>
    </row>
    <row r="8" spans="1:12" s="1" customFormat="1" ht="105.75" customHeight="1" thickBot="1" x14ac:dyDescent="0.2">
      <c r="A8" s="750" t="s">
        <v>141</v>
      </c>
      <c r="B8" s="751"/>
      <c r="C8" s="751"/>
      <c r="D8" s="751"/>
      <c r="E8" s="751"/>
      <c r="F8" s="751"/>
      <c r="G8" s="752"/>
      <c r="H8" s="757" t="s">
        <v>149</v>
      </c>
      <c r="I8" s="758"/>
      <c r="J8" s="758"/>
      <c r="K8" s="758"/>
      <c r="L8" s="759"/>
    </row>
    <row r="9" spans="1:12" s="3" customFormat="1" ht="24" customHeight="1" thickBot="1" x14ac:dyDescent="0.2">
      <c r="A9" s="760" t="s">
        <v>78</v>
      </c>
      <c r="B9" s="761"/>
      <c r="C9" s="761"/>
      <c r="D9" s="761"/>
      <c r="E9" s="761"/>
      <c r="F9" s="761"/>
      <c r="G9" s="761"/>
      <c r="H9" s="761"/>
      <c r="I9" s="761"/>
      <c r="J9" s="761"/>
      <c r="K9" s="761"/>
      <c r="L9" s="762"/>
    </row>
    <row r="10" spans="1:12" s="3" customFormat="1" ht="195" customHeight="1" thickBot="1" x14ac:dyDescent="0.2">
      <c r="A10" s="750" t="s">
        <v>113</v>
      </c>
      <c r="B10" s="751"/>
      <c r="C10" s="751"/>
      <c r="D10" s="751"/>
      <c r="E10" s="751"/>
      <c r="F10" s="751"/>
      <c r="G10" s="752"/>
      <c r="H10" s="753" t="s">
        <v>198</v>
      </c>
      <c r="I10" s="754"/>
      <c r="J10" s="754"/>
      <c r="K10" s="754"/>
      <c r="L10" s="755"/>
    </row>
    <row r="11" spans="1:12" s="1" customFormat="1" ht="124.5" customHeight="1" thickBot="1" x14ac:dyDescent="0.2">
      <c r="A11" s="750" t="s">
        <v>114</v>
      </c>
      <c r="B11" s="751"/>
      <c r="C11" s="751"/>
      <c r="D11" s="751"/>
      <c r="E11" s="751"/>
      <c r="F11" s="751"/>
      <c r="G11" s="752"/>
      <c r="H11" s="753" t="s">
        <v>115</v>
      </c>
      <c r="I11" s="754"/>
      <c r="J11" s="754"/>
      <c r="K11" s="754"/>
      <c r="L11" s="755"/>
    </row>
  </sheetData>
  <mergeCells count="12">
    <mergeCell ref="A5:L5"/>
    <mergeCell ref="A9:L9"/>
    <mergeCell ref="A11:G11"/>
    <mergeCell ref="H11:L11"/>
    <mergeCell ref="A6:G6"/>
    <mergeCell ref="H6:L6"/>
    <mergeCell ref="A7:C7"/>
    <mergeCell ref="H7:I7"/>
    <mergeCell ref="A10:G10"/>
    <mergeCell ref="H10:L10"/>
    <mergeCell ref="A8:G8"/>
    <mergeCell ref="H8:L8"/>
  </mergeCells>
  <phoneticPr fontId="33" type="noConversion"/>
  <printOptions horizontalCentered="1"/>
  <pageMargins left="0.39370078740157483" right="0.39370078740157483" top="0.39370078740157483" bottom="0.35433070866141736" header="0.39370078740157483" footer="0.39370078740157483"/>
  <pageSetup paperSize="9" scale="5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N67"/>
  <sheetViews>
    <sheetView view="pageBreakPreview" zoomScale="80" zoomScaleNormal="100" zoomScaleSheetLayoutView="80" workbookViewId="0">
      <selection sqref="A1:IV3"/>
    </sheetView>
  </sheetViews>
  <sheetFormatPr defaultColWidth="12" defaultRowHeight="11.25" x14ac:dyDescent="0.15"/>
  <cols>
    <col min="1" max="2" width="12" customWidth="1"/>
    <col min="3" max="3" width="42.83203125" customWidth="1"/>
    <col min="4" max="5" width="12" customWidth="1"/>
    <col min="6" max="6" width="62.6640625" bestFit="1" customWidth="1"/>
    <col min="7" max="7" width="15.83203125" customWidth="1"/>
    <col min="8" max="8" width="14.6640625" bestFit="1" customWidth="1"/>
    <col min="14" max="14" width="17.33203125" customWidth="1"/>
  </cols>
  <sheetData>
    <row r="1" spans="1:14" s="1" customFormat="1" ht="42.75" customHeight="1" x14ac:dyDescent="0.15">
      <c r="A1" s="35"/>
      <c r="B1" s="36"/>
      <c r="C1" s="769" t="s">
        <v>28</v>
      </c>
      <c r="D1" s="769"/>
      <c r="E1" s="769"/>
      <c r="F1" s="769"/>
      <c r="G1" s="769"/>
      <c r="H1" s="769"/>
      <c r="I1" s="769"/>
      <c r="J1" s="769"/>
      <c r="K1" s="268" t="str">
        <f>'TECHNICAL SHEET GARMENT'!J1</f>
        <v>WINTER 2018/19</v>
      </c>
      <c r="L1" s="36"/>
      <c r="M1" s="36"/>
      <c r="N1" s="274"/>
    </row>
    <row r="2" spans="1:14" s="4" customFormat="1" ht="19.5" x14ac:dyDescent="0.15">
      <c r="A2" s="275" t="str">
        <f>'TECHNICAL SHEET GARMENT'!A2</f>
        <v>LFV11489</v>
      </c>
      <c r="B2" s="63"/>
      <c r="C2" s="689" t="str">
        <f>'TECHNICAL SHEET GARMENT'!C2</f>
        <v>LD CONEY 3in1 PARKA</v>
      </c>
      <c r="D2" s="689"/>
      <c r="E2" s="689"/>
      <c r="F2" s="689"/>
      <c r="G2" s="689"/>
      <c r="H2" s="689"/>
      <c r="I2" s="689"/>
      <c r="J2" s="689"/>
      <c r="K2" s="689"/>
      <c r="L2" s="273" t="s">
        <v>2</v>
      </c>
      <c r="M2" s="64" t="str">
        <f>'DETAILS OUTER JKT 1'!J2</f>
        <v>V1</v>
      </c>
      <c r="N2" s="65"/>
    </row>
    <row r="3" spans="1:14" s="3" customFormat="1" ht="17.25" thickBot="1" x14ac:dyDescent="0.2">
      <c r="A3" s="269" t="s">
        <v>1</v>
      </c>
      <c r="B3" s="770">
        <f ca="1">TODAY()</f>
        <v>43833</v>
      </c>
      <c r="C3" s="770"/>
      <c r="D3" s="270"/>
      <c r="E3" s="270"/>
      <c r="F3" s="270"/>
      <c r="G3" s="270"/>
      <c r="H3" s="270"/>
      <c r="I3" s="270"/>
      <c r="J3" s="270"/>
      <c r="K3" s="271"/>
      <c r="L3" s="271" t="str">
        <f>'TECHNICAL SHEET GARMENT'!J3</f>
        <v xml:space="preserve">SUPPLIER : </v>
      </c>
      <c r="M3" s="272" t="str">
        <f>'TECHNICAL SHEET GARMENT'!L3</f>
        <v>PRIMA CHANNEL</v>
      </c>
      <c r="N3" s="276"/>
    </row>
    <row r="4" spans="1:14" x14ac:dyDescent="0.15">
      <c r="A4" s="104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105"/>
    </row>
    <row r="5" spans="1:14" ht="37.5" thickBot="1" x14ac:dyDescent="0.6">
      <c r="A5" s="104"/>
      <c r="B5" s="407" t="s">
        <v>111</v>
      </c>
      <c r="C5" s="22"/>
      <c r="D5" s="22"/>
      <c r="E5" s="617" t="s">
        <v>449</v>
      </c>
      <c r="F5" s="22"/>
      <c r="G5" s="22"/>
      <c r="H5" s="22"/>
      <c r="I5" s="22"/>
      <c r="J5" s="22"/>
      <c r="K5" s="22"/>
      <c r="L5" s="22"/>
      <c r="M5" s="22"/>
      <c r="N5" s="105"/>
    </row>
    <row r="6" spans="1:14" ht="19.5" thickBot="1" x14ac:dyDescent="0.2">
      <c r="A6" s="277"/>
      <c r="B6" s="763" t="s">
        <v>12</v>
      </c>
      <c r="C6" s="764"/>
      <c r="D6" s="764"/>
      <c r="E6" s="764"/>
      <c r="F6" s="764"/>
      <c r="G6" s="765"/>
      <c r="H6" s="771"/>
      <c r="I6" s="772"/>
      <c r="J6" s="772"/>
      <c r="K6" s="772"/>
      <c r="L6" s="772"/>
      <c r="M6" s="773"/>
      <c r="N6" s="278"/>
    </row>
    <row r="7" spans="1:14" ht="28.5" x14ac:dyDescent="0.15">
      <c r="B7" s="362" t="s">
        <v>22</v>
      </c>
      <c r="C7" s="363"/>
      <c r="D7" s="363"/>
      <c r="E7" s="363"/>
      <c r="F7" s="363"/>
      <c r="G7" s="364" t="s">
        <v>16</v>
      </c>
      <c r="H7" s="587" t="s">
        <v>186</v>
      </c>
      <c r="I7" s="587" t="s">
        <v>8</v>
      </c>
      <c r="J7" s="588" t="s">
        <v>9</v>
      </c>
      <c r="K7" s="589" t="s">
        <v>10</v>
      </c>
      <c r="L7" s="590" t="s">
        <v>11</v>
      </c>
      <c r="M7" s="591" t="s">
        <v>21</v>
      </c>
    </row>
    <row r="8" spans="1:14" ht="28.5" x14ac:dyDescent="0.15">
      <c r="B8" s="365" t="s">
        <v>31</v>
      </c>
      <c r="C8" s="366" t="s">
        <v>199</v>
      </c>
      <c r="D8" s="367"/>
      <c r="E8" s="368"/>
      <c r="F8" s="618" t="s">
        <v>451</v>
      </c>
      <c r="G8" s="369" t="s">
        <v>19</v>
      </c>
      <c r="H8" s="592">
        <f>J8-4.8</f>
        <v>32.200000000000003</v>
      </c>
      <c r="I8" s="593">
        <f>J8-2.4</f>
        <v>34.6</v>
      </c>
      <c r="J8" s="594">
        <v>37</v>
      </c>
      <c r="K8" s="593">
        <f>J8+2.4</f>
        <v>39.4</v>
      </c>
      <c r="L8" s="593">
        <f>J8+4.8</f>
        <v>41.8</v>
      </c>
      <c r="M8" s="593">
        <f>J8+7.2</f>
        <v>44.2</v>
      </c>
    </row>
    <row r="9" spans="1:14" ht="28.5" x14ac:dyDescent="0.15">
      <c r="B9" s="370" t="s">
        <v>32</v>
      </c>
      <c r="C9" s="371" t="s">
        <v>17</v>
      </c>
      <c r="D9" s="372"/>
      <c r="E9" s="373"/>
      <c r="F9" s="619" t="s">
        <v>388</v>
      </c>
      <c r="G9" s="261" t="s">
        <v>18</v>
      </c>
      <c r="H9" s="595">
        <f>SUM(J9-6)</f>
        <v>47</v>
      </c>
      <c r="I9" s="576">
        <f>SUM(J9-3)</f>
        <v>50</v>
      </c>
      <c r="J9" s="594">
        <v>53</v>
      </c>
      <c r="K9" s="576">
        <f>SUM(J9+3)</f>
        <v>56</v>
      </c>
      <c r="L9" s="596">
        <f>SUM(J9+6)</f>
        <v>59</v>
      </c>
      <c r="M9" s="597">
        <f>J9+10</f>
        <v>63</v>
      </c>
    </row>
    <row r="10" spans="1:14" ht="28.5" x14ac:dyDescent="0.15">
      <c r="B10" s="370" t="s">
        <v>33</v>
      </c>
      <c r="C10" s="371" t="s">
        <v>200</v>
      </c>
      <c r="D10" s="372"/>
      <c r="E10" s="373"/>
      <c r="F10" s="619" t="s">
        <v>389</v>
      </c>
      <c r="G10" s="261" t="s">
        <v>18</v>
      </c>
      <c r="H10" s="595">
        <f>SUM(J10-6)</f>
        <v>44</v>
      </c>
      <c r="I10" s="576">
        <f>SUM(J10-3)</f>
        <v>47</v>
      </c>
      <c r="J10" s="594">
        <v>50</v>
      </c>
      <c r="K10" s="576">
        <f>SUM(J10+3)</f>
        <v>53</v>
      </c>
      <c r="L10" s="596">
        <f>SUM(J10+6)</f>
        <v>56</v>
      </c>
      <c r="M10" s="597">
        <f>J10+10</f>
        <v>60</v>
      </c>
    </row>
    <row r="11" spans="1:14" ht="28.5" x14ac:dyDescent="0.15">
      <c r="B11" s="374" t="s">
        <v>116</v>
      </c>
      <c r="C11" s="375" t="s">
        <v>220</v>
      </c>
      <c r="D11" s="376"/>
      <c r="E11" s="377"/>
      <c r="F11" s="620" t="s">
        <v>390</v>
      </c>
      <c r="G11" s="369" t="s">
        <v>18</v>
      </c>
      <c r="H11" s="595">
        <f>SUM(J11-6)</f>
        <v>47</v>
      </c>
      <c r="I11" s="576">
        <f>SUM(J11-3)</f>
        <v>50</v>
      </c>
      <c r="J11" s="594">
        <v>53</v>
      </c>
      <c r="K11" s="576">
        <f>SUM(J11+3)</f>
        <v>56</v>
      </c>
      <c r="L11" s="596">
        <f>SUM(J11+6)</f>
        <v>59</v>
      </c>
      <c r="M11" s="597">
        <f>J11+10</f>
        <v>63</v>
      </c>
    </row>
    <row r="12" spans="1:14" ht="28.5" x14ac:dyDescent="0.15">
      <c r="B12" s="370" t="s">
        <v>201</v>
      </c>
      <c r="C12" s="371" t="s">
        <v>221</v>
      </c>
      <c r="D12" s="372"/>
      <c r="E12" s="373"/>
      <c r="F12" s="619" t="s">
        <v>391</v>
      </c>
      <c r="G12" s="261" t="s">
        <v>18</v>
      </c>
      <c r="H12" s="595">
        <f>SUM(J12-6)</f>
        <v>52</v>
      </c>
      <c r="I12" s="576">
        <f>SUM(J12-3)</f>
        <v>55</v>
      </c>
      <c r="J12" s="594">
        <v>58</v>
      </c>
      <c r="K12" s="576">
        <f>SUM(J12+3)</f>
        <v>61</v>
      </c>
      <c r="L12" s="596">
        <f>SUM(J12+6)</f>
        <v>64</v>
      </c>
      <c r="M12" s="597">
        <f>J12+10</f>
        <v>68</v>
      </c>
    </row>
    <row r="13" spans="1:14" ht="28.5" x14ac:dyDescent="0.15">
      <c r="B13" s="374" t="s">
        <v>94</v>
      </c>
      <c r="C13" s="378" t="s">
        <v>202</v>
      </c>
      <c r="D13" s="379"/>
      <c r="E13" s="380"/>
      <c r="F13" s="621" t="s">
        <v>392</v>
      </c>
      <c r="G13" s="369" t="s">
        <v>18</v>
      </c>
      <c r="H13" s="598">
        <f>SUM(J13-2)</f>
        <v>74</v>
      </c>
      <c r="I13" s="596">
        <f>SUM(J13)</f>
        <v>76</v>
      </c>
      <c r="J13" s="594">
        <v>76</v>
      </c>
      <c r="K13" s="596">
        <f>SUM(J13)</f>
        <v>76</v>
      </c>
      <c r="L13" s="596">
        <f>SUM(J13+2)</f>
        <v>78</v>
      </c>
      <c r="M13" s="597">
        <f>J13+4</f>
        <v>80</v>
      </c>
    </row>
    <row r="14" spans="1:14" ht="28.5" x14ac:dyDescent="0.15">
      <c r="B14" s="381" t="s">
        <v>29</v>
      </c>
      <c r="C14" s="382" t="s">
        <v>35</v>
      </c>
      <c r="D14" s="380"/>
      <c r="E14" s="380"/>
      <c r="F14" s="621" t="s">
        <v>393</v>
      </c>
      <c r="G14" s="369" t="s">
        <v>203</v>
      </c>
      <c r="H14" s="598">
        <f>SUM(J14-1.5)</f>
        <v>9.5</v>
      </c>
      <c r="I14" s="596">
        <f>SUM(J14-0.75)</f>
        <v>10.25</v>
      </c>
      <c r="J14" s="594">
        <v>11</v>
      </c>
      <c r="K14" s="596">
        <f>SUM(J14+0.75)</f>
        <v>11.75</v>
      </c>
      <c r="L14" s="596">
        <f>SUM(J14+1.5)</f>
        <v>12.5</v>
      </c>
      <c r="M14" s="597">
        <f>J14+2.5</f>
        <v>13.5</v>
      </c>
    </row>
    <row r="15" spans="1:14" ht="28.5" x14ac:dyDescent="0.15">
      <c r="B15" s="381" t="s">
        <v>96</v>
      </c>
      <c r="C15" s="382" t="s">
        <v>97</v>
      </c>
      <c r="D15" s="380"/>
      <c r="E15" s="380"/>
      <c r="F15" s="620" t="s">
        <v>394</v>
      </c>
      <c r="G15" s="369" t="s">
        <v>203</v>
      </c>
      <c r="H15" s="599">
        <f>SUM(J15-1.5)</f>
        <v>22</v>
      </c>
      <c r="I15" s="600">
        <f>SUM(J15-0.75)</f>
        <v>22.75</v>
      </c>
      <c r="J15" s="594">
        <v>23.5</v>
      </c>
      <c r="K15" s="600">
        <f>SUM(J15+0.75)</f>
        <v>24.25</v>
      </c>
      <c r="L15" s="600">
        <f>SUM(J15+1.5)</f>
        <v>25</v>
      </c>
      <c r="M15" s="601">
        <f>J15+2.25</f>
        <v>25.75</v>
      </c>
    </row>
    <row r="16" spans="1:14" ht="28.5" x14ac:dyDescent="0.15">
      <c r="B16" s="374" t="s">
        <v>36</v>
      </c>
      <c r="C16" s="375" t="s">
        <v>204</v>
      </c>
      <c r="D16" s="376"/>
      <c r="E16" s="377"/>
      <c r="F16" s="620" t="s">
        <v>395</v>
      </c>
      <c r="G16" s="369" t="s">
        <v>19</v>
      </c>
      <c r="H16" s="595">
        <f>SUM(J16-2)</f>
        <v>19.5</v>
      </c>
      <c r="I16" s="576">
        <f>SUM(J16-1)</f>
        <v>20.5</v>
      </c>
      <c r="J16" s="594">
        <v>21.5</v>
      </c>
      <c r="K16" s="576">
        <f>SUM(J16+1)</f>
        <v>22.5</v>
      </c>
      <c r="L16" s="576">
        <f>SUM(J16+2)</f>
        <v>23.5</v>
      </c>
      <c r="M16" s="602">
        <f>SUM(J16+3)</f>
        <v>24.5</v>
      </c>
    </row>
    <row r="17" spans="2:13" ht="28.5" x14ac:dyDescent="0.15">
      <c r="B17" s="374" t="s">
        <v>37</v>
      </c>
      <c r="C17" s="375" t="s">
        <v>205</v>
      </c>
      <c r="D17" s="376"/>
      <c r="E17" s="377"/>
      <c r="F17" s="620" t="s">
        <v>396</v>
      </c>
      <c r="G17" s="369" t="s">
        <v>19</v>
      </c>
      <c r="H17" s="595">
        <f>SUM(J17-1.5)</f>
        <v>15.5</v>
      </c>
      <c r="I17" s="576">
        <f>SUM(J17-0.75)</f>
        <v>16.25</v>
      </c>
      <c r="J17" s="594">
        <v>17</v>
      </c>
      <c r="K17" s="576">
        <f>SUM(J17+0.75)</f>
        <v>17.75</v>
      </c>
      <c r="L17" s="576">
        <f>SUM(J17+1.5)</f>
        <v>18.5</v>
      </c>
      <c r="M17" s="602">
        <f>SUM(J17+2.25)</f>
        <v>19.25</v>
      </c>
    </row>
    <row r="18" spans="2:13" ht="28.5" x14ac:dyDescent="0.15">
      <c r="B18" s="374" t="s">
        <v>38</v>
      </c>
      <c r="C18" s="375" t="s">
        <v>206</v>
      </c>
      <c r="D18" s="376"/>
      <c r="E18" s="377"/>
      <c r="F18" s="620" t="s">
        <v>397</v>
      </c>
      <c r="G18" s="369" t="s">
        <v>19</v>
      </c>
      <c r="H18" s="595">
        <f>SUM(J18-1.2)</f>
        <v>12.8</v>
      </c>
      <c r="I18" s="576">
        <f>SUM(J18-0.6)</f>
        <v>13.4</v>
      </c>
      <c r="J18" s="594">
        <v>14</v>
      </c>
      <c r="K18" s="576">
        <f>SUM(J18+0.6)</f>
        <v>14.6</v>
      </c>
      <c r="L18" s="576">
        <f>SUM(J18+1.2)</f>
        <v>15.2</v>
      </c>
      <c r="M18" s="602">
        <f>SUM(J18+1.8)</f>
        <v>15.8</v>
      </c>
    </row>
    <row r="19" spans="2:13" ht="28.5" x14ac:dyDescent="0.15">
      <c r="B19" s="381" t="s">
        <v>40</v>
      </c>
      <c r="C19" s="383" t="s">
        <v>41</v>
      </c>
      <c r="D19" s="384"/>
      <c r="E19" s="385"/>
      <c r="F19" s="620" t="s">
        <v>399</v>
      </c>
      <c r="G19" s="369" t="s">
        <v>18</v>
      </c>
      <c r="H19" s="598">
        <f>SUM(J19-1.6)</f>
        <v>62.9</v>
      </c>
      <c r="I19" s="596">
        <f>SUM(J19-0.8)</f>
        <v>63.7</v>
      </c>
      <c r="J19" s="594">
        <v>64.5</v>
      </c>
      <c r="K19" s="596">
        <f>SUM(J19+0.8)</f>
        <v>65.3</v>
      </c>
      <c r="L19" s="596">
        <f>SUM(J19+1.6)</f>
        <v>66.099999999999994</v>
      </c>
      <c r="M19" s="597">
        <f>SUM(J19+2.4)</f>
        <v>66.900000000000006</v>
      </c>
    </row>
    <row r="20" spans="2:13" ht="28.5" x14ac:dyDescent="0.15">
      <c r="B20" s="386" t="s">
        <v>24</v>
      </c>
      <c r="C20" s="387"/>
      <c r="D20" s="387"/>
      <c r="E20" s="387"/>
      <c r="F20" s="626"/>
      <c r="G20" s="388"/>
      <c r="H20" s="603"/>
      <c r="I20" s="603"/>
      <c r="J20" s="604"/>
      <c r="K20" s="603"/>
      <c r="L20" s="605"/>
      <c r="M20" s="606"/>
    </row>
    <row r="21" spans="2:13" ht="28.5" x14ac:dyDescent="0.15">
      <c r="B21" s="365" t="s">
        <v>42</v>
      </c>
      <c r="C21" s="389" t="s">
        <v>208</v>
      </c>
      <c r="D21" s="367"/>
      <c r="E21" s="368"/>
      <c r="F21" s="622" t="s">
        <v>400</v>
      </c>
      <c r="G21" s="369" t="s">
        <v>19</v>
      </c>
      <c r="H21" s="598">
        <f>J21-3.6</f>
        <v>35.4</v>
      </c>
      <c r="I21" s="596">
        <f>J21-1.8</f>
        <v>37.200000000000003</v>
      </c>
      <c r="J21" s="594">
        <v>39</v>
      </c>
      <c r="K21" s="596">
        <f>J21+1.8</f>
        <v>40.799999999999997</v>
      </c>
      <c r="L21" s="596">
        <f>J21+3.6</f>
        <v>42.6</v>
      </c>
      <c r="M21" s="597">
        <f>J21+5.4</f>
        <v>44.4</v>
      </c>
    </row>
    <row r="22" spans="2:13" ht="28.5" x14ac:dyDescent="0.15">
      <c r="B22" s="390" t="s">
        <v>8</v>
      </c>
      <c r="C22" s="391" t="s">
        <v>20</v>
      </c>
      <c r="D22" s="384"/>
      <c r="E22" s="385"/>
      <c r="F22" s="620" t="s">
        <v>401</v>
      </c>
      <c r="G22" s="369" t="s">
        <v>18</v>
      </c>
      <c r="H22" s="598">
        <f>SUM(J22-2)</f>
        <v>75</v>
      </c>
      <c r="I22" s="596">
        <f>SUM(J22)</f>
        <v>77</v>
      </c>
      <c r="J22" s="594">
        <v>77</v>
      </c>
      <c r="K22" s="596">
        <f>SUM(J22)</f>
        <v>77</v>
      </c>
      <c r="L22" s="596">
        <f>SUM(J22+2)</f>
        <v>79</v>
      </c>
      <c r="M22" s="597">
        <f>J22+4</f>
        <v>81</v>
      </c>
    </row>
    <row r="23" spans="2:13" ht="28.5" x14ac:dyDescent="0.15">
      <c r="B23" s="386" t="s">
        <v>25</v>
      </c>
      <c r="C23" s="387"/>
      <c r="D23" s="387"/>
      <c r="E23" s="387"/>
      <c r="F23" s="626"/>
      <c r="G23" s="388"/>
      <c r="H23" s="603"/>
      <c r="I23" s="603"/>
      <c r="J23" s="604"/>
      <c r="K23" s="603"/>
      <c r="L23" s="605"/>
      <c r="M23" s="606"/>
    </row>
    <row r="24" spans="2:13" ht="28.5" x14ac:dyDescent="0.15">
      <c r="B24" s="264" t="s">
        <v>162</v>
      </c>
      <c r="C24" s="265" t="s">
        <v>163</v>
      </c>
      <c r="D24" s="266"/>
      <c r="E24" s="267"/>
      <c r="F24" s="560" t="s">
        <v>403</v>
      </c>
      <c r="G24" s="261" t="s">
        <v>18</v>
      </c>
      <c r="H24" s="595">
        <f>SUM(J24-1.2)</f>
        <v>19.8</v>
      </c>
      <c r="I24" s="576">
        <f>SUM(J24-0.6)</f>
        <v>20.399999999999999</v>
      </c>
      <c r="J24" s="607">
        <v>21</v>
      </c>
      <c r="K24" s="576">
        <f>SUM(J24+0.6)</f>
        <v>21.6</v>
      </c>
      <c r="L24" s="596">
        <f>SUM(J24+1.2)</f>
        <v>22.2</v>
      </c>
      <c r="M24" s="597">
        <f>J24+1.8</f>
        <v>22.8</v>
      </c>
    </row>
    <row r="25" spans="2:13" ht="28.5" x14ac:dyDescent="0.15">
      <c r="B25" s="264" t="s">
        <v>164</v>
      </c>
      <c r="C25" s="265" t="s">
        <v>165</v>
      </c>
      <c r="D25" s="266"/>
      <c r="E25" s="267"/>
      <c r="F25" s="619" t="s">
        <v>404</v>
      </c>
      <c r="G25" s="261" t="s">
        <v>18</v>
      </c>
      <c r="H25" s="595">
        <f>SUM(J25-0.6)</f>
        <v>8.9</v>
      </c>
      <c r="I25" s="576">
        <f>SUM(J25-0.3)</f>
        <v>9.1999999999999993</v>
      </c>
      <c r="J25" s="607">
        <v>9.5</v>
      </c>
      <c r="K25" s="576">
        <f>SUM(J25+0.3)</f>
        <v>9.8000000000000007</v>
      </c>
      <c r="L25" s="596">
        <f>SUM(J25+0.6)</f>
        <v>10.1</v>
      </c>
      <c r="M25" s="597">
        <f>J25+0.9</f>
        <v>10.4</v>
      </c>
    </row>
    <row r="26" spans="2:13" ht="28.5" x14ac:dyDescent="0.15">
      <c r="B26" s="264" t="s">
        <v>43</v>
      </c>
      <c r="C26" s="265" t="s">
        <v>209</v>
      </c>
      <c r="D26" s="266"/>
      <c r="E26" s="267"/>
      <c r="F26" s="619" t="s">
        <v>405</v>
      </c>
      <c r="G26" s="261" t="s">
        <v>18</v>
      </c>
      <c r="H26" s="595">
        <f>SUM(J26-3)</f>
        <v>50</v>
      </c>
      <c r="I26" s="576">
        <f>SUM(J26-1.5)</f>
        <v>51.5</v>
      </c>
      <c r="J26" s="607">
        <v>53</v>
      </c>
      <c r="K26" s="576">
        <f>SUM(J26+1.5)</f>
        <v>54.5</v>
      </c>
      <c r="L26" s="576">
        <f>SUM(J26+3)</f>
        <v>56</v>
      </c>
      <c r="M26" s="602">
        <f>SUM(J26+4.5)</f>
        <v>57.5</v>
      </c>
    </row>
    <row r="27" spans="2:13" ht="28.5" x14ac:dyDescent="0.15">
      <c r="B27" s="264" t="s">
        <v>45</v>
      </c>
      <c r="C27" s="392" t="s">
        <v>46</v>
      </c>
      <c r="D27" s="372"/>
      <c r="E27" s="373"/>
      <c r="F27" s="623" t="s">
        <v>406</v>
      </c>
      <c r="G27" s="261" t="s">
        <v>18</v>
      </c>
      <c r="H27" s="595">
        <f>SUM(J27-3)</f>
        <v>49</v>
      </c>
      <c r="I27" s="576">
        <f>SUM(J27-1.5)</f>
        <v>50.5</v>
      </c>
      <c r="J27" s="607">
        <v>52</v>
      </c>
      <c r="K27" s="576">
        <f>SUM(J27+1.5)</f>
        <v>53.5</v>
      </c>
      <c r="L27" s="576">
        <f>SUM(J27+3)</f>
        <v>55</v>
      </c>
      <c r="M27" s="602">
        <f>SUM(J27+4.5)</f>
        <v>56.5</v>
      </c>
    </row>
    <row r="28" spans="2:13" ht="28.5" x14ac:dyDescent="0.15">
      <c r="B28" s="264" t="s">
        <v>47</v>
      </c>
      <c r="C28" s="392" t="s">
        <v>26</v>
      </c>
      <c r="D28" s="372"/>
      <c r="E28" s="373"/>
      <c r="F28" s="620" t="s">
        <v>407</v>
      </c>
      <c r="G28" s="261" t="s">
        <v>19</v>
      </c>
      <c r="H28" s="595">
        <f>SUM(J28)</f>
        <v>8.5</v>
      </c>
      <c r="I28" s="576">
        <f>SUM(J28)</f>
        <v>8.5</v>
      </c>
      <c r="J28" s="607">
        <v>8.5</v>
      </c>
      <c r="K28" s="576">
        <f>SUM(J28)</f>
        <v>8.5</v>
      </c>
      <c r="L28" s="576">
        <f>SUM(J28)</f>
        <v>8.5</v>
      </c>
      <c r="M28" s="602">
        <f>SUM(K28)</f>
        <v>8.5</v>
      </c>
    </row>
    <row r="29" spans="2:13" ht="28.5" x14ac:dyDescent="0.15">
      <c r="B29" s="393" t="s">
        <v>48</v>
      </c>
      <c r="C29" s="394" t="s">
        <v>30</v>
      </c>
      <c r="D29" s="395"/>
      <c r="E29" s="396"/>
      <c r="F29" s="560" t="s">
        <v>408</v>
      </c>
      <c r="G29" s="261" t="s">
        <v>19</v>
      </c>
      <c r="H29" s="595">
        <f>SUM(J29)</f>
        <v>8.5</v>
      </c>
      <c r="I29" s="576">
        <f>SUM(J29)</f>
        <v>8.5</v>
      </c>
      <c r="J29" s="607">
        <v>8.5</v>
      </c>
      <c r="K29" s="576">
        <f>SUM(J29)</f>
        <v>8.5</v>
      </c>
      <c r="L29" s="576">
        <f>SUM(J29)</f>
        <v>8.5</v>
      </c>
      <c r="M29" s="602">
        <f>SUM(K29)</f>
        <v>8.5</v>
      </c>
    </row>
    <row r="30" spans="2:13" ht="28.5" x14ac:dyDescent="0.15">
      <c r="B30" s="386" t="s">
        <v>27</v>
      </c>
      <c r="C30" s="387"/>
      <c r="D30" s="387"/>
      <c r="E30" s="387"/>
      <c r="F30" s="626"/>
      <c r="G30" s="388"/>
      <c r="H30" s="603"/>
      <c r="I30" s="603"/>
      <c r="J30" s="604"/>
      <c r="K30" s="603"/>
      <c r="L30" s="605"/>
      <c r="M30" s="606"/>
    </row>
    <row r="31" spans="2:13" ht="28.5" x14ac:dyDescent="0.15">
      <c r="B31" s="264" t="s">
        <v>210</v>
      </c>
      <c r="C31" s="265" t="s">
        <v>211</v>
      </c>
      <c r="D31" s="266"/>
      <c r="E31" s="267"/>
      <c r="F31" s="623" t="s">
        <v>409</v>
      </c>
      <c r="G31" s="261" t="s">
        <v>18</v>
      </c>
      <c r="H31" s="595">
        <f>SUM(J31-1.2)</f>
        <v>46.8</v>
      </c>
      <c r="I31" s="576">
        <f>SUM(J31-0.6)</f>
        <v>47.4</v>
      </c>
      <c r="J31" s="607">
        <v>48</v>
      </c>
      <c r="K31" s="576">
        <f>SUM(J31+0.6)</f>
        <v>48.6</v>
      </c>
      <c r="L31" s="596">
        <f>SUM(J31+1.2)</f>
        <v>49.2</v>
      </c>
      <c r="M31" s="597">
        <f>J31+1.8</f>
        <v>49.8</v>
      </c>
    </row>
    <row r="32" spans="2:13" ht="28.5" x14ac:dyDescent="0.15">
      <c r="B32" s="264" t="s">
        <v>49</v>
      </c>
      <c r="C32" s="392" t="s">
        <v>212</v>
      </c>
      <c r="D32" s="372"/>
      <c r="E32" s="373"/>
      <c r="F32" s="624" t="s">
        <v>410</v>
      </c>
      <c r="G32" s="261" t="s">
        <v>19</v>
      </c>
      <c r="H32" s="595">
        <f>SUM(J32-1.4)</f>
        <v>23.6</v>
      </c>
      <c r="I32" s="576">
        <f>SUM(J32-0.7)</f>
        <v>24.3</v>
      </c>
      <c r="J32" s="607">
        <v>25</v>
      </c>
      <c r="K32" s="576">
        <f>SUM(J32+0.7)</f>
        <v>25.7</v>
      </c>
      <c r="L32" s="576">
        <f>SUM(J32+1.4)</f>
        <v>26.4</v>
      </c>
      <c r="M32" s="602">
        <f>J32+2.1</f>
        <v>27.1</v>
      </c>
    </row>
    <row r="33" spans="2:13" ht="28.5" x14ac:dyDescent="0.15">
      <c r="B33" s="393" t="s">
        <v>50</v>
      </c>
      <c r="C33" s="394" t="s">
        <v>213</v>
      </c>
      <c r="D33" s="395"/>
      <c r="E33" s="396"/>
      <c r="F33" s="620" t="s">
        <v>411</v>
      </c>
      <c r="G33" s="397" t="s">
        <v>19</v>
      </c>
      <c r="H33" s="595">
        <f>SUM(J33)</f>
        <v>34</v>
      </c>
      <c r="I33" s="576">
        <f>SUM(J33)</f>
        <v>34</v>
      </c>
      <c r="J33" s="607">
        <v>34</v>
      </c>
      <c r="K33" s="576">
        <f>SUM(J33+0.45)</f>
        <v>34.450000000000003</v>
      </c>
      <c r="L33" s="596">
        <f>SUM(J33+0.9)</f>
        <v>34.9</v>
      </c>
      <c r="M33" s="597">
        <f>J33+1.35</f>
        <v>35.35</v>
      </c>
    </row>
    <row r="34" spans="2:13" ht="28.5" x14ac:dyDescent="0.15">
      <c r="B34" s="264" t="s">
        <v>124</v>
      </c>
      <c r="C34" s="371" t="s">
        <v>214</v>
      </c>
      <c r="D34" s="372"/>
      <c r="E34" s="373"/>
      <c r="F34" s="618" t="s">
        <v>412</v>
      </c>
      <c r="G34" s="261" t="s">
        <v>19</v>
      </c>
      <c r="H34" s="595">
        <f>SUM(J34)</f>
        <v>35</v>
      </c>
      <c r="I34" s="576">
        <f>SUM(J34)</f>
        <v>35</v>
      </c>
      <c r="J34" s="607">
        <v>35</v>
      </c>
      <c r="K34" s="576">
        <f>SUM(J34+0.45)</f>
        <v>35.450000000000003</v>
      </c>
      <c r="L34" s="596">
        <f>SUM(J34+0.9)</f>
        <v>35.9</v>
      </c>
      <c r="M34" s="597">
        <f>J34+1.35</f>
        <v>36.35</v>
      </c>
    </row>
    <row r="35" spans="2:13" ht="28.5" x14ac:dyDescent="0.15">
      <c r="B35" s="398" t="s">
        <v>215</v>
      </c>
      <c r="C35" s="399"/>
      <c r="D35" s="399"/>
      <c r="E35" s="399"/>
      <c r="F35" s="626"/>
      <c r="G35" s="400"/>
      <c r="H35" s="603"/>
      <c r="I35" s="603"/>
      <c r="J35" s="604"/>
      <c r="K35" s="603"/>
      <c r="L35" s="605"/>
      <c r="M35" s="606"/>
    </row>
    <row r="36" spans="2:13" ht="28.5" x14ac:dyDescent="0.15">
      <c r="B36" s="365" t="s">
        <v>120</v>
      </c>
      <c r="C36" s="389" t="s">
        <v>216</v>
      </c>
      <c r="D36" s="367"/>
      <c r="E36" s="368"/>
      <c r="F36" s="624" t="s">
        <v>413</v>
      </c>
      <c r="G36" s="369" t="s">
        <v>19</v>
      </c>
      <c r="H36" s="598">
        <f>SUM(J36-2)</f>
        <v>75</v>
      </c>
      <c r="I36" s="596">
        <f>SUM(J36)</f>
        <v>77</v>
      </c>
      <c r="J36" s="594">
        <v>77</v>
      </c>
      <c r="K36" s="596">
        <f>SUM(J36)</f>
        <v>77</v>
      </c>
      <c r="L36" s="596">
        <f>SUM(J36+2)</f>
        <v>79</v>
      </c>
      <c r="M36" s="597">
        <f>J36+4</f>
        <v>81</v>
      </c>
    </row>
    <row r="37" spans="2:13" ht="30" x14ac:dyDescent="0.45">
      <c r="B37" s="264" t="s">
        <v>122</v>
      </c>
      <c r="C37" s="265" t="s">
        <v>217</v>
      </c>
      <c r="D37" s="266"/>
      <c r="E37" s="267"/>
      <c r="F37" s="625" t="s">
        <v>414</v>
      </c>
      <c r="G37" s="261" t="s">
        <v>19</v>
      </c>
      <c r="H37" s="608">
        <f>SUM(J37-1)</f>
        <v>16</v>
      </c>
      <c r="I37" s="608">
        <f>J37</f>
        <v>17</v>
      </c>
      <c r="J37" s="594">
        <v>17</v>
      </c>
      <c r="K37" s="608">
        <f>J37</f>
        <v>17</v>
      </c>
      <c r="L37" s="609">
        <f>SUM(J37+1)</f>
        <v>18</v>
      </c>
      <c r="M37" s="610">
        <f>SUM(J37+1)</f>
        <v>18</v>
      </c>
    </row>
    <row r="38" spans="2:13" ht="30.75" thickBot="1" x14ac:dyDescent="0.2">
      <c r="B38" s="402" t="s">
        <v>218</v>
      </c>
      <c r="C38" s="403" t="s">
        <v>219</v>
      </c>
      <c r="D38" s="404"/>
      <c r="E38" s="405"/>
      <c r="F38" s="627" t="s">
        <v>415</v>
      </c>
      <c r="G38" s="406" t="s">
        <v>19</v>
      </c>
      <c r="H38" s="611">
        <f>SUM(J38-1)</f>
        <v>15</v>
      </c>
      <c r="I38" s="611">
        <f>J38</f>
        <v>16</v>
      </c>
      <c r="J38" s="612">
        <v>16</v>
      </c>
      <c r="K38" s="611">
        <f>J38</f>
        <v>16</v>
      </c>
      <c r="L38" s="613">
        <f>SUM(J38+1)</f>
        <v>17</v>
      </c>
      <c r="M38" s="614">
        <f>SUM(J38+1)</f>
        <v>17</v>
      </c>
    </row>
    <row r="39" spans="2:13" ht="30" x14ac:dyDescent="0.45">
      <c r="H39" s="615"/>
      <c r="I39" s="615"/>
      <c r="J39" s="615"/>
      <c r="K39" s="615"/>
      <c r="L39" s="615"/>
      <c r="M39" s="615"/>
    </row>
    <row r="40" spans="2:13" ht="37.5" thickBot="1" x14ac:dyDescent="0.6">
      <c r="B40" s="408" t="s">
        <v>112</v>
      </c>
      <c r="E40" s="617" t="s">
        <v>450</v>
      </c>
      <c r="H40" s="615"/>
      <c r="I40" s="615"/>
      <c r="J40" s="615"/>
      <c r="K40" s="615"/>
      <c r="L40" s="615"/>
      <c r="M40" s="615"/>
    </row>
    <row r="41" spans="2:13" ht="28.5" x14ac:dyDescent="0.15">
      <c r="B41" s="763" t="s">
        <v>12</v>
      </c>
      <c r="C41" s="764"/>
      <c r="D41" s="764"/>
      <c r="E41" s="764"/>
      <c r="F41" s="764"/>
      <c r="G41" s="765"/>
      <c r="H41" s="766"/>
      <c r="I41" s="767"/>
      <c r="J41" s="767"/>
      <c r="K41" s="767"/>
      <c r="L41" s="767"/>
      <c r="M41" s="768"/>
    </row>
    <row r="42" spans="2:13" ht="28.5" x14ac:dyDescent="0.15">
      <c r="B42" s="362" t="s">
        <v>22</v>
      </c>
      <c r="C42" s="363"/>
      <c r="D42" s="363"/>
      <c r="E42" s="363"/>
      <c r="F42" s="363"/>
      <c r="G42" s="364" t="s">
        <v>16</v>
      </c>
      <c r="H42" s="587" t="s">
        <v>186</v>
      </c>
      <c r="I42" s="587" t="s">
        <v>8</v>
      </c>
      <c r="J42" s="588" t="s">
        <v>9</v>
      </c>
      <c r="K42" s="589" t="s">
        <v>10</v>
      </c>
      <c r="L42" s="590" t="s">
        <v>11</v>
      </c>
      <c r="M42" s="591" t="s">
        <v>21</v>
      </c>
    </row>
    <row r="43" spans="2:13" ht="28.5" x14ac:dyDescent="0.15">
      <c r="B43" s="365" t="s">
        <v>31</v>
      </c>
      <c r="C43" s="366" t="s">
        <v>199</v>
      </c>
      <c r="D43" s="367"/>
      <c r="E43" s="368"/>
      <c r="F43" s="618" t="s">
        <v>451</v>
      </c>
      <c r="G43" s="369" t="s">
        <v>19</v>
      </c>
      <c r="H43" s="592">
        <f>J43-4.8</f>
        <v>33.200000000000003</v>
      </c>
      <c r="I43" s="593">
        <f>J43-2.4</f>
        <v>35.6</v>
      </c>
      <c r="J43" s="616">
        <v>38</v>
      </c>
      <c r="K43" s="593">
        <f>J43+2.4</f>
        <v>40.4</v>
      </c>
      <c r="L43" s="593">
        <f>J43+4.8</f>
        <v>42.8</v>
      </c>
      <c r="M43" s="593">
        <f>J43+7.2</f>
        <v>45.2</v>
      </c>
    </row>
    <row r="44" spans="2:13" ht="28.5" x14ac:dyDescent="0.15">
      <c r="B44" s="370" t="s">
        <v>32</v>
      </c>
      <c r="C44" s="371" t="s">
        <v>17</v>
      </c>
      <c r="D44" s="372"/>
      <c r="E44" s="373"/>
      <c r="F44" s="619" t="s">
        <v>388</v>
      </c>
      <c r="G44" s="261" t="s">
        <v>18</v>
      </c>
      <c r="H44" s="595">
        <f>SUM(J44-6)</f>
        <v>45</v>
      </c>
      <c r="I44" s="576">
        <f>SUM(J44-3)</f>
        <v>48</v>
      </c>
      <c r="J44" s="607">
        <v>51</v>
      </c>
      <c r="K44" s="576">
        <f>SUM(J44+3)</f>
        <v>54</v>
      </c>
      <c r="L44" s="596">
        <f>SUM(J44+6)</f>
        <v>57</v>
      </c>
      <c r="M44" s="597">
        <f>J44+10</f>
        <v>61</v>
      </c>
    </row>
    <row r="45" spans="2:13" ht="28.5" x14ac:dyDescent="0.15">
      <c r="B45" s="370" t="s">
        <v>33</v>
      </c>
      <c r="C45" s="371" t="s">
        <v>200</v>
      </c>
      <c r="D45" s="372"/>
      <c r="E45" s="373"/>
      <c r="F45" s="619" t="s">
        <v>389</v>
      </c>
      <c r="G45" s="261" t="s">
        <v>18</v>
      </c>
      <c r="H45" s="595">
        <f>SUM(J45-6)</f>
        <v>41</v>
      </c>
      <c r="I45" s="576">
        <f>SUM(J45-3)</f>
        <v>44</v>
      </c>
      <c r="J45" s="607">
        <v>47</v>
      </c>
      <c r="K45" s="576">
        <f>SUM(J45+3)</f>
        <v>50</v>
      </c>
      <c r="L45" s="596">
        <f>SUM(J45+6)</f>
        <v>53</v>
      </c>
      <c r="M45" s="597">
        <f>J45+10</f>
        <v>57</v>
      </c>
    </row>
    <row r="46" spans="2:13" ht="28.5" x14ac:dyDescent="0.15">
      <c r="B46" s="374" t="s">
        <v>116</v>
      </c>
      <c r="C46" s="375" t="s">
        <v>220</v>
      </c>
      <c r="D46" s="376"/>
      <c r="E46" s="377"/>
      <c r="F46" s="620" t="s">
        <v>391</v>
      </c>
      <c r="G46" s="369" t="s">
        <v>18</v>
      </c>
      <c r="H46" s="595">
        <f>SUM(J46-6)</f>
        <v>48</v>
      </c>
      <c r="I46" s="576">
        <f>SUM(J46-3)</f>
        <v>51</v>
      </c>
      <c r="J46" s="607">
        <v>54</v>
      </c>
      <c r="K46" s="576">
        <f>SUM(J46+3)</f>
        <v>57</v>
      </c>
      <c r="L46" s="596">
        <f>SUM(J46+6)</f>
        <v>60</v>
      </c>
      <c r="M46" s="597">
        <f>J46+10</f>
        <v>64</v>
      </c>
    </row>
    <row r="47" spans="2:13" ht="28.5" x14ac:dyDescent="0.15">
      <c r="B47" s="370" t="s">
        <v>201</v>
      </c>
      <c r="C47" s="371" t="s">
        <v>221</v>
      </c>
      <c r="D47" s="372"/>
      <c r="E47" s="373"/>
      <c r="F47" s="619" t="s">
        <v>392</v>
      </c>
      <c r="G47" s="261" t="s">
        <v>18</v>
      </c>
      <c r="H47" s="595">
        <f>SUM(J47-6)</f>
        <v>57</v>
      </c>
      <c r="I47" s="576">
        <f>SUM(J47-3)</f>
        <v>60</v>
      </c>
      <c r="J47" s="607">
        <v>63</v>
      </c>
      <c r="K47" s="576">
        <f>SUM(J47+3)</f>
        <v>66</v>
      </c>
      <c r="L47" s="596">
        <f>SUM(J47+6)</f>
        <v>69</v>
      </c>
      <c r="M47" s="597">
        <f>J47+10</f>
        <v>73</v>
      </c>
    </row>
    <row r="48" spans="2:13" ht="28.5" x14ac:dyDescent="0.15">
      <c r="B48" s="381" t="s">
        <v>29</v>
      </c>
      <c r="C48" s="382" t="s">
        <v>35</v>
      </c>
      <c r="D48" s="380"/>
      <c r="E48" s="380"/>
      <c r="F48" s="621" t="s">
        <v>393</v>
      </c>
      <c r="G48" s="369" t="s">
        <v>203</v>
      </c>
      <c r="H48" s="598">
        <f>SUM(J48-1.5)</f>
        <v>10</v>
      </c>
      <c r="I48" s="596">
        <f>SUM(J48-0.75)</f>
        <v>10.75</v>
      </c>
      <c r="J48" s="594">
        <v>11.5</v>
      </c>
      <c r="K48" s="596">
        <f>SUM(J48+0.75)</f>
        <v>12.25</v>
      </c>
      <c r="L48" s="596">
        <f>SUM(J48+1.5)</f>
        <v>13</v>
      </c>
      <c r="M48" s="597">
        <f>J48+2.5</f>
        <v>14</v>
      </c>
    </row>
    <row r="49" spans="2:13" ht="28.5" x14ac:dyDescent="0.15">
      <c r="B49" s="381" t="s">
        <v>96</v>
      </c>
      <c r="C49" s="382" t="s">
        <v>97</v>
      </c>
      <c r="D49" s="380"/>
      <c r="E49" s="380"/>
      <c r="F49" s="620" t="s">
        <v>394</v>
      </c>
      <c r="G49" s="369" t="s">
        <v>203</v>
      </c>
      <c r="H49" s="599">
        <f>SUM(J49-1.5)</f>
        <v>21</v>
      </c>
      <c r="I49" s="600">
        <f>SUM(J49-0.75)</f>
        <v>21.75</v>
      </c>
      <c r="J49" s="594">
        <v>22.5</v>
      </c>
      <c r="K49" s="600">
        <f>SUM(J49+0.75)</f>
        <v>23.25</v>
      </c>
      <c r="L49" s="600">
        <f>SUM(J49+1.5)</f>
        <v>24</v>
      </c>
      <c r="M49" s="601">
        <f>J49+2.25</f>
        <v>24.75</v>
      </c>
    </row>
    <row r="50" spans="2:13" ht="28.5" x14ac:dyDescent="0.15">
      <c r="B50" s="374" t="s">
        <v>36</v>
      </c>
      <c r="C50" s="375" t="s">
        <v>204</v>
      </c>
      <c r="D50" s="376"/>
      <c r="E50" s="377"/>
      <c r="F50" s="620" t="s">
        <v>395</v>
      </c>
      <c r="G50" s="369" t="s">
        <v>19</v>
      </c>
      <c r="H50" s="595">
        <f>SUM(J50-2)</f>
        <v>18</v>
      </c>
      <c r="I50" s="576">
        <f>SUM(J50-1)</f>
        <v>19</v>
      </c>
      <c r="J50" s="594">
        <v>20</v>
      </c>
      <c r="K50" s="576">
        <f>SUM(J50+1)</f>
        <v>21</v>
      </c>
      <c r="L50" s="576">
        <f>SUM(J50+2)</f>
        <v>22</v>
      </c>
      <c r="M50" s="602">
        <f>SUM(J50+3)</f>
        <v>23</v>
      </c>
    </row>
    <row r="51" spans="2:13" ht="28.5" x14ac:dyDescent="0.15">
      <c r="B51" s="374" t="s">
        <v>37</v>
      </c>
      <c r="C51" s="375" t="s">
        <v>205</v>
      </c>
      <c r="D51" s="376"/>
      <c r="E51" s="377"/>
      <c r="F51" s="620" t="s">
        <v>396</v>
      </c>
      <c r="G51" s="369" t="s">
        <v>19</v>
      </c>
      <c r="H51" s="595">
        <f>SUM(J51-1.5)</f>
        <v>15</v>
      </c>
      <c r="I51" s="576">
        <f>SUM(J51-0.75)</f>
        <v>15.75</v>
      </c>
      <c r="J51" s="594">
        <v>16.5</v>
      </c>
      <c r="K51" s="576">
        <f>SUM(J51+0.75)</f>
        <v>17.25</v>
      </c>
      <c r="L51" s="576">
        <f>SUM(J51+1.5)</f>
        <v>18</v>
      </c>
      <c r="M51" s="602">
        <f>SUM(J51+2.25)</f>
        <v>18.75</v>
      </c>
    </row>
    <row r="52" spans="2:13" ht="28.5" x14ac:dyDescent="0.15">
      <c r="B52" s="374" t="s">
        <v>38</v>
      </c>
      <c r="C52" s="375" t="s">
        <v>206</v>
      </c>
      <c r="D52" s="376"/>
      <c r="E52" s="377"/>
      <c r="F52" s="620" t="s">
        <v>397</v>
      </c>
      <c r="G52" s="369" t="s">
        <v>19</v>
      </c>
      <c r="H52" s="595">
        <f>SUM(J52-1.2)</f>
        <v>8.8000000000000007</v>
      </c>
      <c r="I52" s="576">
        <f>SUM(J52-0.6)</f>
        <v>9.4</v>
      </c>
      <c r="J52" s="594">
        <v>10</v>
      </c>
      <c r="K52" s="576">
        <f>SUM(J52+0.6)</f>
        <v>10.6</v>
      </c>
      <c r="L52" s="576">
        <f>SUM(J52+1.2)</f>
        <v>11.2</v>
      </c>
      <c r="M52" s="602">
        <f>SUM(J52+1.8)</f>
        <v>11.8</v>
      </c>
    </row>
    <row r="53" spans="2:13" ht="28.5" x14ac:dyDescent="0.15">
      <c r="B53" s="374" t="s">
        <v>39</v>
      </c>
      <c r="C53" s="375" t="s">
        <v>207</v>
      </c>
      <c r="D53" s="376"/>
      <c r="E53" s="377"/>
      <c r="F53" s="620" t="s">
        <v>421</v>
      </c>
      <c r="G53" s="369" t="s">
        <v>19</v>
      </c>
      <c r="H53" s="595">
        <f>SUM(J53-1.2)</f>
        <v>11.8</v>
      </c>
      <c r="I53" s="576">
        <f>SUM(J53-0.6)</f>
        <v>12.4</v>
      </c>
      <c r="J53" s="594">
        <v>13</v>
      </c>
      <c r="K53" s="576">
        <f>SUM(J53+0.6)</f>
        <v>13.6</v>
      </c>
      <c r="L53" s="576">
        <f>SUM(J53+1.2)</f>
        <v>14.2</v>
      </c>
      <c r="M53" s="602">
        <f>SUM(J53+1.8)</f>
        <v>14.8</v>
      </c>
    </row>
    <row r="54" spans="2:13" ht="28.5" x14ac:dyDescent="0.15">
      <c r="B54" s="381" t="s">
        <v>40</v>
      </c>
      <c r="C54" s="383" t="s">
        <v>41</v>
      </c>
      <c r="D54" s="384"/>
      <c r="E54" s="385"/>
      <c r="F54" s="622" t="s">
        <v>399</v>
      </c>
      <c r="G54" s="369" t="s">
        <v>18</v>
      </c>
      <c r="H54" s="598">
        <f>SUM(J54-1.6)</f>
        <v>61.4</v>
      </c>
      <c r="I54" s="596">
        <f>SUM(J54-0.8)</f>
        <v>62.2</v>
      </c>
      <c r="J54" s="594">
        <v>63</v>
      </c>
      <c r="K54" s="596">
        <f>SUM(J54+0.8)</f>
        <v>63.8</v>
      </c>
      <c r="L54" s="596">
        <f>SUM(J54+1.6)</f>
        <v>64.599999999999994</v>
      </c>
      <c r="M54" s="597">
        <f>SUM(J54+2.4)</f>
        <v>65.400000000000006</v>
      </c>
    </row>
    <row r="55" spans="2:13" ht="28.5" x14ac:dyDescent="0.15">
      <c r="B55" s="386" t="s">
        <v>24</v>
      </c>
      <c r="C55" s="387"/>
      <c r="D55" s="387"/>
      <c r="E55" s="387"/>
      <c r="F55" s="626"/>
      <c r="G55" s="388"/>
      <c r="H55" s="603"/>
      <c r="I55" s="603"/>
      <c r="J55" s="604"/>
      <c r="K55" s="603"/>
      <c r="L55" s="605"/>
      <c r="M55" s="606"/>
    </row>
    <row r="56" spans="2:13" ht="28.5" x14ac:dyDescent="0.15">
      <c r="B56" s="365" t="s">
        <v>42</v>
      </c>
      <c r="C56" s="389" t="s">
        <v>208</v>
      </c>
      <c r="D56" s="367"/>
      <c r="E56" s="368"/>
      <c r="F56" s="618" t="s">
        <v>400</v>
      </c>
      <c r="G56" s="369" t="s">
        <v>19</v>
      </c>
      <c r="H56" s="598">
        <f>J56-3.6</f>
        <v>35.4</v>
      </c>
      <c r="I56" s="596">
        <f>J56-1.8</f>
        <v>37.200000000000003</v>
      </c>
      <c r="J56" s="594">
        <v>39</v>
      </c>
      <c r="K56" s="596">
        <f>J56+1.8</f>
        <v>40.799999999999997</v>
      </c>
      <c r="L56" s="596">
        <f>J56+3.6</f>
        <v>42.6</v>
      </c>
      <c r="M56" s="597">
        <f>J56+5.4</f>
        <v>44.4</v>
      </c>
    </row>
    <row r="57" spans="2:13" ht="28.5" x14ac:dyDescent="0.15">
      <c r="B57" s="390" t="s">
        <v>8</v>
      </c>
      <c r="C57" s="391" t="s">
        <v>20</v>
      </c>
      <c r="D57" s="384"/>
      <c r="E57" s="385"/>
      <c r="F57" s="622" t="s">
        <v>401</v>
      </c>
      <c r="G57" s="369" t="s">
        <v>18</v>
      </c>
      <c r="H57" s="598">
        <f>SUM(J57-2)</f>
        <v>61</v>
      </c>
      <c r="I57" s="596">
        <f>SUM(J57)</f>
        <v>63</v>
      </c>
      <c r="J57" s="594">
        <v>63</v>
      </c>
      <c r="K57" s="596">
        <f>SUM(J57)</f>
        <v>63</v>
      </c>
      <c r="L57" s="596">
        <f>SUM(J57+2)</f>
        <v>65</v>
      </c>
      <c r="M57" s="597">
        <f>J57+4</f>
        <v>67</v>
      </c>
    </row>
    <row r="58" spans="2:13" ht="28.5" x14ac:dyDescent="0.15">
      <c r="B58" s="386" t="s">
        <v>25</v>
      </c>
      <c r="C58" s="387"/>
      <c r="D58" s="387"/>
      <c r="E58" s="387"/>
      <c r="F58" s="626"/>
      <c r="G58" s="388"/>
      <c r="H58" s="603"/>
      <c r="I58" s="603"/>
      <c r="J58" s="604"/>
      <c r="K58" s="603"/>
      <c r="L58" s="605"/>
      <c r="M58" s="606"/>
    </row>
    <row r="59" spans="2:13" ht="28.5" x14ac:dyDescent="0.15">
      <c r="B59" s="264" t="s">
        <v>162</v>
      </c>
      <c r="C59" s="265" t="s">
        <v>163</v>
      </c>
      <c r="D59" s="266"/>
      <c r="E59" s="267"/>
      <c r="F59" s="560" t="s">
        <v>403</v>
      </c>
      <c r="G59" s="261" t="s">
        <v>18</v>
      </c>
      <c r="H59" s="595">
        <f>SUM(J59-1.2)</f>
        <v>16.8</v>
      </c>
      <c r="I59" s="576">
        <f>SUM(J59-0.6)</f>
        <v>17.399999999999999</v>
      </c>
      <c r="J59" s="607">
        <v>18</v>
      </c>
      <c r="K59" s="576">
        <f>SUM(J59+0.6)</f>
        <v>18.600000000000001</v>
      </c>
      <c r="L59" s="596">
        <f>SUM(J59+1.2)</f>
        <v>19.2</v>
      </c>
      <c r="M59" s="597">
        <f>J59+1.8</f>
        <v>19.8</v>
      </c>
    </row>
    <row r="60" spans="2:13" ht="28.5" x14ac:dyDescent="0.15">
      <c r="B60" s="264" t="s">
        <v>164</v>
      </c>
      <c r="C60" s="265" t="s">
        <v>165</v>
      </c>
      <c r="D60" s="266"/>
      <c r="E60" s="267"/>
      <c r="F60" s="560" t="s">
        <v>404</v>
      </c>
      <c r="G60" s="261" t="s">
        <v>18</v>
      </c>
      <c r="H60" s="595">
        <f>SUM(J60-0.6)</f>
        <v>7.9</v>
      </c>
      <c r="I60" s="576">
        <f>SUM(J60-0.3)</f>
        <v>8.1999999999999993</v>
      </c>
      <c r="J60" s="607">
        <v>8.5</v>
      </c>
      <c r="K60" s="576">
        <f>SUM(J60+0.3)</f>
        <v>8.8000000000000007</v>
      </c>
      <c r="L60" s="596">
        <f>SUM(J60+0.6)</f>
        <v>9.1</v>
      </c>
      <c r="M60" s="597">
        <f>J60+0.9</f>
        <v>9.4</v>
      </c>
    </row>
    <row r="61" spans="2:13" ht="28.5" x14ac:dyDescent="0.15">
      <c r="B61" s="264" t="s">
        <v>43</v>
      </c>
      <c r="C61" s="265" t="s">
        <v>209</v>
      </c>
      <c r="D61" s="266"/>
      <c r="E61" s="267"/>
      <c r="F61" s="560" t="s">
        <v>405</v>
      </c>
      <c r="G61" s="261" t="s">
        <v>18</v>
      </c>
      <c r="H61" s="595">
        <f>SUM(J61-3)</f>
        <v>44</v>
      </c>
      <c r="I61" s="576">
        <f>SUM(J61-1.5)</f>
        <v>45.5</v>
      </c>
      <c r="J61" s="607">
        <v>47</v>
      </c>
      <c r="K61" s="576">
        <f>SUM(J61+1.5)</f>
        <v>48.5</v>
      </c>
      <c r="L61" s="576">
        <f>SUM(J61+3)</f>
        <v>50</v>
      </c>
      <c r="M61" s="602">
        <f>SUM(J61+4.5)</f>
        <v>51.5</v>
      </c>
    </row>
    <row r="62" spans="2:13" ht="28.5" x14ac:dyDescent="0.15">
      <c r="B62" s="264" t="s">
        <v>45</v>
      </c>
      <c r="C62" s="392" t="s">
        <v>46</v>
      </c>
      <c r="D62" s="372"/>
      <c r="E62" s="373"/>
      <c r="F62" s="619" t="s">
        <v>406</v>
      </c>
      <c r="G62" s="261" t="s">
        <v>18</v>
      </c>
      <c r="H62" s="595">
        <f>SUM(J62-3)</f>
        <v>42</v>
      </c>
      <c r="I62" s="576">
        <f>SUM(J62-1.5)</f>
        <v>43.5</v>
      </c>
      <c r="J62" s="607">
        <v>45</v>
      </c>
      <c r="K62" s="576">
        <f>SUM(J62+1.5)</f>
        <v>46.5</v>
      </c>
      <c r="L62" s="576">
        <f>SUM(J62+3)</f>
        <v>48</v>
      </c>
      <c r="M62" s="602">
        <f>SUM(J62+4.5)</f>
        <v>49.5</v>
      </c>
    </row>
    <row r="63" spans="2:13" ht="28.5" x14ac:dyDescent="0.15">
      <c r="B63" s="264" t="s">
        <v>47</v>
      </c>
      <c r="C63" s="392" t="s">
        <v>26</v>
      </c>
      <c r="D63" s="372"/>
      <c r="E63" s="373"/>
      <c r="F63" s="619" t="s">
        <v>407</v>
      </c>
      <c r="G63" s="261" t="s">
        <v>19</v>
      </c>
      <c r="H63" s="595">
        <f>SUM(J63)</f>
        <v>7.5</v>
      </c>
      <c r="I63" s="576">
        <f>SUM(J63)</f>
        <v>7.5</v>
      </c>
      <c r="J63" s="607">
        <v>7.5</v>
      </c>
      <c r="K63" s="576">
        <f>SUM(J63)</f>
        <v>7.5</v>
      </c>
      <c r="L63" s="576">
        <f>SUM(J63)</f>
        <v>7.5</v>
      </c>
      <c r="M63" s="602">
        <f>SUM(K63)</f>
        <v>7.5</v>
      </c>
    </row>
    <row r="64" spans="2:13" ht="28.5" x14ac:dyDescent="0.15">
      <c r="B64" s="264" t="s">
        <v>48</v>
      </c>
      <c r="C64" s="392" t="s">
        <v>30</v>
      </c>
      <c r="D64" s="372"/>
      <c r="E64" s="373"/>
      <c r="F64" s="624" t="s">
        <v>408</v>
      </c>
      <c r="G64" s="261" t="s">
        <v>19</v>
      </c>
      <c r="H64" s="595">
        <f>SUM(J64)</f>
        <v>7.5</v>
      </c>
      <c r="I64" s="576">
        <f>SUM(J64)</f>
        <v>7.5</v>
      </c>
      <c r="J64" s="607">
        <v>7.5</v>
      </c>
      <c r="K64" s="576">
        <f>SUM(J64)</f>
        <v>7.5</v>
      </c>
      <c r="L64" s="576">
        <f>SUM(J64)</f>
        <v>7.5</v>
      </c>
      <c r="M64" s="602">
        <f>SUM(K64)</f>
        <v>7.5</v>
      </c>
    </row>
    <row r="65" spans="2:13" ht="28.5" x14ac:dyDescent="0.15">
      <c r="B65" s="398" t="s">
        <v>215</v>
      </c>
      <c r="C65" s="399"/>
      <c r="D65" s="399"/>
      <c r="E65" s="399"/>
      <c r="F65" s="628"/>
      <c r="G65" s="400"/>
      <c r="H65" s="603"/>
      <c r="I65" s="603"/>
      <c r="J65" s="604"/>
      <c r="K65" s="603"/>
      <c r="L65" s="605"/>
      <c r="M65" s="606"/>
    </row>
    <row r="66" spans="2:13" ht="28.5" x14ac:dyDescent="0.15">
      <c r="B66" s="365" t="s">
        <v>120</v>
      </c>
      <c r="C66" s="389" t="s">
        <v>216</v>
      </c>
      <c r="D66" s="367"/>
      <c r="E66" s="368"/>
      <c r="F66" s="618" t="s">
        <v>413</v>
      </c>
      <c r="G66" s="369" t="s">
        <v>19</v>
      </c>
      <c r="H66" s="598">
        <f>SUM(J66-2)</f>
        <v>62</v>
      </c>
      <c r="I66" s="596">
        <f>SUM(J66)</f>
        <v>64</v>
      </c>
      <c r="J66" s="594">
        <v>64</v>
      </c>
      <c r="K66" s="596">
        <f>SUM(J66)</f>
        <v>64</v>
      </c>
      <c r="L66" s="596">
        <f>SUM(J66+2)</f>
        <v>66</v>
      </c>
      <c r="M66" s="597">
        <f>J66+4</f>
        <v>68</v>
      </c>
    </row>
    <row r="67" spans="2:13" ht="30" x14ac:dyDescent="0.15">
      <c r="B67" s="264" t="s">
        <v>122</v>
      </c>
      <c r="C67" s="265" t="s">
        <v>217</v>
      </c>
      <c r="D67" s="266"/>
      <c r="E67" s="267"/>
      <c r="F67" s="560" t="s">
        <v>414</v>
      </c>
      <c r="G67" s="261" t="s">
        <v>19</v>
      </c>
      <c r="H67" s="608">
        <f>SUM(J67-1)</f>
        <v>15</v>
      </c>
      <c r="I67" s="608">
        <f>J67</f>
        <v>16</v>
      </c>
      <c r="J67" s="594">
        <v>16</v>
      </c>
      <c r="K67" s="608">
        <f>J67</f>
        <v>16</v>
      </c>
      <c r="L67" s="609">
        <f>SUM(J67+1)</f>
        <v>17</v>
      </c>
      <c r="M67" s="610">
        <f>SUM(J67+1)</f>
        <v>17</v>
      </c>
    </row>
  </sheetData>
  <mergeCells count="7">
    <mergeCell ref="B41:G41"/>
    <mergeCell ref="H41:M41"/>
    <mergeCell ref="C1:J1"/>
    <mergeCell ref="C2:K2"/>
    <mergeCell ref="B3:C3"/>
    <mergeCell ref="B6:G6"/>
    <mergeCell ref="H6:M6"/>
  </mergeCells>
  <phoneticPr fontId="33" type="noConversion"/>
  <printOptions horizontalCentered="1"/>
  <pageMargins left="0.11811023622047245" right="0.11811023622047245" top="0.35433070866141736" bottom="0.35433070866141736" header="0.31496062992125984" footer="0.31496062992125984"/>
  <pageSetup paperSize="9" scale="51" fitToHeight="0" orientation="portrait" r:id="rId1"/>
  <rowBreaks count="1" manualBreakCount="1">
    <brk id="39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61"/>
  <sheetViews>
    <sheetView showGridLines="0" view="pageBreakPreview" zoomScale="64" zoomScaleNormal="85" zoomScaleSheetLayoutView="64" workbookViewId="0">
      <selection activeCell="T30" sqref="T30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29" customWidth="1"/>
    <col min="8" max="11" width="12.1640625" customWidth="1"/>
    <col min="12" max="12" width="14.6640625" customWidth="1"/>
    <col min="13" max="13" width="27.83203125" customWidth="1"/>
    <col min="14" max="16" width="12.6640625" customWidth="1"/>
  </cols>
  <sheetData>
    <row r="1" spans="1:13" s="1" customFormat="1" ht="42.75" customHeight="1" thickBot="1" x14ac:dyDescent="0.2">
      <c r="A1" s="34"/>
      <c r="B1" s="31"/>
      <c r="C1" s="662" t="s">
        <v>28</v>
      </c>
      <c r="D1" s="662"/>
      <c r="E1" s="662"/>
      <c r="F1" s="662"/>
      <c r="G1" s="662"/>
      <c r="H1" s="662"/>
      <c r="I1" s="662"/>
      <c r="J1" s="662"/>
      <c r="K1" s="33" t="str">
        <f>'TECHNICAL SHEET GARMENT'!J1</f>
        <v>WINTER 2018/19</v>
      </c>
      <c r="L1" s="31"/>
      <c r="M1" s="32"/>
    </row>
    <row r="2" spans="1:13" s="4" customFormat="1" ht="19.5" x14ac:dyDescent="0.15">
      <c r="A2" s="76" t="str">
        <f>'TECHNICAL SHEET GARMENT'!A2</f>
        <v>LFV11489</v>
      </c>
      <c r="B2" s="77"/>
      <c r="C2" s="774" t="str">
        <f>'TECHNICAL SHEET GARMENT'!C2</f>
        <v>LD CONEY 3in1 PARKA</v>
      </c>
      <c r="D2" s="774"/>
      <c r="E2" s="774"/>
      <c r="F2" s="774"/>
      <c r="G2" s="774"/>
      <c r="H2" s="774"/>
      <c r="I2" s="774"/>
      <c r="J2" s="774"/>
      <c r="K2" s="774"/>
      <c r="L2" s="101" t="s">
        <v>2</v>
      </c>
      <c r="M2" s="82" t="str">
        <f>'DETAILS OUTER JKT 1'!J2</f>
        <v>V1</v>
      </c>
    </row>
    <row r="3" spans="1:13" s="3" customFormat="1" ht="17.25" thickBot="1" x14ac:dyDescent="0.2">
      <c r="A3" s="197" t="s">
        <v>1</v>
      </c>
      <c r="B3" s="775">
        <f ca="1">TODAY()</f>
        <v>43833</v>
      </c>
      <c r="C3" s="775"/>
      <c r="D3" s="67"/>
      <c r="E3" s="67"/>
      <c r="F3" s="67"/>
      <c r="G3" s="67"/>
      <c r="H3" s="67"/>
      <c r="I3" s="67"/>
      <c r="J3" s="67"/>
      <c r="K3" s="81" t="str">
        <f>'TECHNICAL SHEET GARMENT'!J3</f>
        <v xml:space="preserve">SUPPLIER : </v>
      </c>
      <c r="L3" s="71"/>
      <c r="M3" s="303" t="str">
        <f>'TECHNICAL SHEET GARMENT'!L3</f>
        <v>PRIMA CHANNEL</v>
      </c>
    </row>
    <row r="4" spans="1:13" s="23" customFormat="1" ht="16.5" x14ac:dyDescent="0.15">
      <c r="A4" s="9"/>
      <c r="B4" s="194"/>
      <c r="D4" s="9"/>
      <c r="E4" s="9"/>
      <c r="F4" s="9"/>
      <c r="G4" s="9"/>
      <c r="H4" s="9"/>
      <c r="I4" s="9"/>
      <c r="J4" s="9"/>
      <c r="K4" s="195"/>
      <c r="M4" s="196"/>
    </row>
    <row r="5" spans="1:13" s="6" customFormat="1" ht="16.5" x14ac:dyDescent="0.15">
      <c r="A5" s="5"/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7"/>
    </row>
    <row r="6" spans="1:13" s="6" customFormat="1" ht="16.5" x14ac:dyDescent="0.15">
      <c r="A6" s="5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7"/>
    </row>
    <row r="7" spans="1:13" s="6" customFormat="1" ht="16.5" x14ac:dyDescent="0.15">
      <c r="A7" s="5"/>
      <c r="B7" s="103"/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7"/>
    </row>
    <row r="8" spans="1:13" s="6" customFormat="1" ht="16.5" x14ac:dyDescent="0.15">
      <c r="A8" s="5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7"/>
    </row>
    <row r="9" spans="1:13" s="6" customFormat="1" x14ac:dyDescent="0.15">
      <c r="A9" s="5"/>
      <c r="M9" s="7"/>
    </row>
    <row r="10" spans="1:13" s="6" customFormat="1" x14ac:dyDescent="0.15">
      <c r="A10" s="5"/>
      <c r="M10" s="7"/>
    </row>
    <row r="11" spans="1:13" s="6" customFormat="1" ht="16.5" x14ac:dyDescent="0.15">
      <c r="A11" s="5"/>
      <c r="B11" s="11"/>
      <c r="M11" s="7"/>
    </row>
    <row r="12" spans="1:13" s="6" customFormat="1" ht="16.5" x14ac:dyDescent="0.15">
      <c r="A12" s="5"/>
      <c r="B12" s="9"/>
      <c r="M12" s="7"/>
    </row>
    <row r="13" spans="1:13" s="6" customFormat="1" x14ac:dyDescent="0.15">
      <c r="A13" s="5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ht="16.5" x14ac:dyDescent="0.15">
      <c r="A21" s="5"/>
      <c r="B21" s="11"/>
      <c r="M21" s="7"/>
    </row>
    <row r="22" spans="1:13" s="6" customFormat="1" ht="16.5" x14ac:dyDescent="0.15">
      <c r="A22" s="5"/>
      <c r="B22" s="9"/>
      <c r="M22" s="7"/>
    </row>
    <row r="23" spans="1:13" s="6" customFormat="1" x14ac:dyDescent="0.15">
      <c r="A23" s="5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3" s="22" customFormat="1" x14ac:dyDescent="0.15">
      <c r="A33" s="104"/>
      <c r="M33" s="105"/>
    </row>
    <row r="34" spans="1:13" s="22" customFormat="1" x14ac:dyDescent="0.15">
      <c r="A34" s="104"/>
      <c r="M34" s="105"/>
    </row>
    <row r="35" spans="1:13" s="22" customFormat="1" x14ac:dyDescent="0.15">
      <c r="A35" s="104"/>
      <c r="M35" s="105"/>
    </row>
    <row r="36" spans="1:13" s="22" customFormat="1" x14ac:dyDescent="0.15">
      <c r="A36" s="104"/>
      <c r="M36" s="105"/>
    </row>
    <row r="37" spans="1:13" s="22" customFormat="1" x14ac:dyDescent="0.15">
      <c r="A37" s="104"/>
      <c r="M37" s="105"/>
    </row>
    <row r="38" spans="1:13" s="22" customFormat="1" x14ac:dyDescent="0.15">
      <c r="A38" s="104"/>
      <c r="M38" s="105"/>
    </row>
    <row r="39" spans="1:13" s="22" customFormat="1" x14ac:dyDescent="0.15">
      <c r="A39" s="104"/>
      <c r="M39" s="105"/>
    </row>
    <row r="40" spans="1:13" s="22" customFormat="1" x14ac:dyDescent="0.15">
      <c r="A40" s="104"/>
      <c r="M40" s="105"/>
    </row>
    <row r="41" spans="1:13" x14ac:dyDescent="0.15">
      <c r="A41" s="104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105"/>
    </row>
    <row r="42" spans="1:13" x14ac:dyDescent="0.15">
      <c r="A42" s="104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105"/>
    </row>
    <row r="43" spans="1:13" x14ac:dyDescent="0.15">
      <c r="A43" s="104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105"/>
    </row>
    <row r="44" spans="1:13" x14ac:dyDescent="0.15">
      <c r="A44" s="104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105"/>
    </row>
    <row r="45" spans="1:13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</row>
    <row r="46" spans="1:13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</row>
    <row r="47" spans="1:13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</row>
    <row r="48" spans="1:13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</row>
    <row r="49" spans="1:13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</row>
    <row r="50" spans="1:13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</row>
    <row r="51" spans="1:13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</row>
    <row r="52" spans="1:13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</row>
    <row r="53" spans="1:13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</row>
    <row r="54" spans="1:13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</row>
    <row r="55" spans="1:13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</row>
    <row r="56" spans="1:13" x14ac:dyDescent="0.1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</row>
    <row r="57" spans="1:13" x14ac:dyDescent="0.1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</row>
    <row r="58" spans="1:13" x14ac:dyDescent="0.1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</row>
    <row r="59" spans="1:13" x14ac:dyDescent="0.1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</row>
    <row r="60" spans="1:13" x14ac:dyDescent="0.1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</row>
    <row r="61" spans="1:13" x14ac:dyDescent="0.1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</row>
  </sheetData>
  <mergeCells count="3">
    <mergeCell ref="C2:K2"/>
    <mergeCell ref="B3:C3"/>
    <mergeCell ref="C1:J1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7"/>
  <sheetViews>
    <sheetView showGridLines="0" view="pageBreakPreview" topLeftCell="A7" zoomScale="64" zoomScaleNormal="85" zoomScaleSheetLayoutView="64" workbookViewId="0">
      <selection activeCell="E37" sqref="E37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29.83203125" customWidth="1"/>
    <col min="8" max="8" width="27.33203125" customWidth="1"/>
    <col min="9" max="11" width="12.1640625" customWidth="1"/>
    <col min="12" max="12" width="14.6640625" customWidth="1"/>
    <col min="13" max="13" width="29.83203125" customWidth="1"/>
    <col min="14" max="16" width="12.6640625" customWidth="1"/>
  </cols>
  <sheetData>
    <row r="1" spans="1:13" s="1" customFormat="1" ht="42.75" customHeight="1" thickBot="1" x14ac:dyDescent="0.2">
      <c r="A1" s="34"/>
      <c r="B1" s="31"/>
      <c r="C1" s="662" t="s">
        <v>79</v>
      </c>
      <c r="D1" s="662"/>
      <c r="E1" s="662"/>
      <c r="F1" s="662"/>
      <c r="G1" s="662"/>
      <c r="H1" s="662"/>
      <c r="I1" s="662"/>
      <c r="J1" s="662"/>
      <c r="K1" s="33" t="str">
        <f>'TECHNICAL SHEET GARMENT'!J1</f>
        <v>WINTER 2018/19</v>
      </c>
      <c r="L1" s="31"/>
      <c r="M1" s="32"/>
    </row>
    <row r="2" spans="1:13" s="4" customFormat="1" ht="19.5" x14ac:dyDescent="0.15">
      <c r="A2" s="76" t="str">
        <f>'TECHNICAL SHEET GARMENT'!A2</f>
        <v>LFV11489</v>
      </c>
      <c r="B2" s="77"/>
      <c r="C2" s="774" t="str">
        <f>'TECHNICAL SHEET GARMENT'!C2</f>
        <v>LD CONEY 3in1 PARKA</v>
      </c>
      <c r="D2" s="774"/>
      <c r="E2" s="774"/>
      <c r="F2" s="774"/>
      <c r="G2" s="774"/>
      <c r="H2" s="774"/>
      <c r="I2" s="774"/>
      <c r="J2" s="774"/>
      <c r="K2" s="774"/>
      <c r="L2" s="101" t="s">
        <v>2</v>
      </c>
      <c r="M2" s="82" t="str">
        <f>'DETAILS OUTER JKT 1'!J2</f>
        <v>V1</v>
      </c>
    </row>
    <row r="3" spans="1:13" s="3" customFormat="1" ht="17.25" thickBot="1" x14ac:dyDescent="0.2">
      <c r="A3" s="197" t="s">
        <v>1</v>
      </c>
      <c r="B3" s="775">
        <f ca="1">TODAY()</f>
        <v>43833</v>
      </c>
      <c r="C3" s="775"/>
      <c r="D3" s="67"/>
      <c r="E3" s="67"/>
      <c r="F3" s="67"/>
      <c r="G3" s="67"/>
      <c r="H3" s="67"/>
      <c r="I3" s="67"/>
      <c r="J3" s="67"/>
      <c r="K3" s="81" t="str">
        <f>'TECHNICAL SHEET GARMENT'!J3</f>
        <v xml:space="preserve">SUPPLIER : </v>
      </c>
      <c r="L3" s="71"/>
      <c r="M3" s="304" t="str">
        <f>'TECHNICAL SHEET GARMENT'!L3</f>
        <v>PRIMA CHANNEL</v>
      </c>
    </row>
    <row r="4" spans="1:13" s="23" customFormat="1" ht="16.5" x14ac:dyDescent="0.15">
      <c r="A4" s="9"/>
      <c r="B4" s="194"/>
      <c r="D4" s="9"/>
      <c r="E4" s="9"/>
      <c r="F4" s="9"/>
      <c r="G4" s="9"/>
      <c r="H4" s="9"/>
      <c r="I4" s="9"/>
      <c r="J4" s="9"/>
      <c r="K4" s="195"/>
      <c r="M4" s="196"/>
    </row>
    <row r="5" spans="1:13" s="6" customFormat="1" ht="16.5" x14ac:dyDescent="0.15">
      <c r="A5" s="5"/>
      <c r="B5" s="103"/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7"/>
    </row>
    <row r="6" spans="1:13" s="6" customFormat="1" ht="16.5" x14ac:dyDescent="0.15">
      <c r="A6" s="5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7"/>
    </row>
    <row r="7" spans="1:13" s="6" customFormat="1" ht="16.5" x14ac:dyDescent="0.15">
      <c r="A7" s="5"/>
      <c r="B7" s="103"/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7"/>
    </row>
    <row r="8" spans="1:13" s="6" customFormat="1" x14ac:dyDescent="0.15">
      <c r="A8" s="5"/>
      <c r="M8" s="7"/>
    </row>
    <row r="9" spans="1:13" s="6" customFormat="1" x14ac:dyDescent="0.15">
      <c r="A9" s="5"/>
      <c r="M9" s="7"/>
    </row>
    <row r="10" spans="1:13" s="6" customFormat="1" ht="16.5" x14ac:dyDescent="0.15">
      <c r="A10" s="5"/>
      <c r="B10" s="11"/>
      <c r="M10" s="7"/>
    </row>
    <row r="11" spans="1:13" s="6" customFormat="1" ht="16.5" x14ac:dyDescent="0.15">
      <c r="A11" s="5"/>
      <c r="B11" s="9"/>
      <c r="M11" s="7"/>
    </row>
    <row r="12" spans="1:13" s="6" customFormat="1" x14ac:dyDescent="0.15">
      <c r="A12" s="5"/>
      <c r="M12" s="7"/>
    </row>
    <row r="13" spans="1:13" s="6" customFormat="1" x14ac:dyDescent="0.15">
      <c r="A13" s="5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ht="16.5" x14ac:dyDescent="0.15">
      <c r="A20" s="5"/>
      <c r="B20" s="11"/>
      <c r="M20" s="7"/>
    </row>
    <row r="21" spans="1:13" s="6" customFormat="1" ht="16.5" x14ac:dyDescent="0.15">
      <c r="A21" s="5"/>
      <c r="B21" s="9"/>
      <c r="M21" s="7"/>
    </row>
    <row r="22" spans="1:13" s="6" customFormat="1" x14ac:dyDescent="0.15">
      <c r="A22" s="5"/>
      <c r="M22" s="7"/>
    </row>
    <row r="23" spans="1:13" s="6" customFormat="1" x14ac:dyDescent="0.15">
      <c r="A23" s="5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22" customFormat="1" x14ac:dyDescent="0.15">
      <c r="A32" s="104"/>
      <c r="M32" s="105"/>
    </row>
    <row r="33" spans="1:13" s="22" customFormat="1" x14ac:dyDescent="0.15">
      <c r="A33" s="104"/>
      <c r="M33" s="105"/>
    </row>
    <row r="34" spans="1:13" s="22" customFormat="1" x14ac:dyDescent="0.15">
      <c r="A34" s="104"/>
      <c r="M34" s="105"/>
    </row>
    <row r="35" spans="1:13" s="22" customFormat="1" x14ac:dyDescent="0.15">
      <c r="A35" s="104"/>
      <c r="M35" s="105"/>
    </row>
    <row r="36" spans="1:13" s="22" customFormat="1" x14ac:dyDescent="0.15">
      <c r="A36" s="104"/>
      <c r="M36" s="105"/>
    </row>
    <row r="37" spans="1:13" s="22" customFormat="1" x14ac:dyDescent="0.15">
      <c r="A37" s="104"/>
      <c r="M37" s="105"/>
    </row>
    <row r="38" spans="1:13" s="22" customFormat="1" x14ac:dyDescent="0.15">
      <c r="A38" s="104"/>
      <c r="M38" s="105"/>
    </row>
    <row r="39" spans="1:13" s="22" customFormat="1" x14ac:dyDescent="0.15">
      <c r="A39" s="104"/>
      <c r="M39" s="105"/>
    </row>
    <row r="40" spans="1:13" x14ac:dyDescent="0.15">
      <c r="A40" s="104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105"/>
    </row>
    <row r="41" spans="1:13" x14ac:dyDescent="0.15">
      <c r="A41" s="104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105"/>
    </row>
    <row r="42" spans="1:13" x14ac:dyDescent="0.15">
      <c r="A42" s="104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105"/>
    </row>
    <row r="43" spans="1:13" x14ac:dyDescent="0.15">
      <c r="A43" s="104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105"/>
    </row>
    <row r="44" spans="1:13" x14ac:dyDescent="0.15">
      <c r="A44" s="104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105"/>
    </row>
    <row r="45" spans="1:13" x14ac:dyDescent="0.15">
      <c r="A45" s="104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105"/>
    </row>
    <row r="46" spans="1:13" x14ac:dyDescent="0.15">
      <c r="A46" s="104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105"/>
    </row>
    <row r="47" spans="1:13" x14ac:dyDescent="0.15">
      <c r="A47" s="104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105"/>
    </row>
    <row r="48" spans="1:13" x14ac:dyDescent="0.15">
      <c r="A48" s="104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105"/>
    </row>
    <row r="49" spans="1:14" x14ac:dyDescent="0.15">
      <c r="A49" s="104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105"/>
    </row>
    <row r="50" spans="1:14" x14ac:dyDescent="0.15">
      <c r="A50" s="104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105"/>
    </row>
    <row r="51" spans="1:14" x14ac:dyDescent="0.15">
      <c r="A51" s="104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105"/>
    </row>
    <row r="52" spans="1:14" x14ac:dyDescent="0.15">
      <c r="A52" s="104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105"/>
    </row>
    <row r="53" spans="1:14" x14ac:dyDescent="0.15">
      <c r="A53" s="104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</row>
    <row r="54" spans="1:14" x14ac:dyDescent="0.15">
      <c r="A54" s="104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</row>
    <row r="55" spans="1:14" x14ac:dyDescent="0.15">
      <c r="A55" s="104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</row>
    <row r="56" spans="1:14" x14ac:dyDescent="0.15">
      <c r="A56" s="104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</row>
    <row r="57" spans="1:14" x14ac:dyDescent="0.15">
      <c r="A57" s="104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</row>
    <row r="58" spans="1:14" x14ac:dyDescent="0.15">
      <c r="A58" s="104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</row>
    <row r="59" spans="1:14" x14ac:dyDescent="0.15">
      <c r="A59" s="104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</row>
    <row r="60" spans="1:14" x14ac:dyDescent="0.15">
      <c r="A60" s="104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</row>
    <row r="61" spans="1:14" ht="342.75" customHeight="1" x14ac:dyDescent="0.1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</row>
    <row r="62" spans="1:14" x14ac:dyDescent="0.1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</row>
    <row r="63" spans="1:14" x14ac:dyDescent="0.1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</row>
    <row r="64" spans="1:14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</row>
    <row r="65" spans="1:13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</row>
    <row r="66" spans="1:13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</row>
    <row r="67" spans="1:13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</row>
    <row r="68" spans="1:13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</row>
    <row r="69" spans="1:13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</row>
    <row r="70" spans="1:13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</row>
    <row r="71" spans="1:13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</row>
    <row r="72" spans="1:13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</row>
    <row r="73" spans="1:13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</row>
    <row r="74" spans="1:13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</row>
    <row r="75" spans="1:13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</row>
    <row r="76" spans="1:13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</row>
    <row r="77" spans="1:13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</row>
    <row r="78" spans="1:13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</row>
    <row r="79" spans="1:13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</row>
    <row r="80" spans="1:13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</row>
    <row r="81" spans="1:13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</row>
    <row r="82" spans="1:13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</row>
    <row r="83" spans="1:13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</row>
    <row r="84" spans="1:13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</row>
    <row r="85" spans="1:13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</row>
    <row r="86" spans="1:13" x14ac:dyDescent="0.1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</row>
    <row r="87" spans="1:13" x14ac:dyDescent="0.1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</row>
  </sheetData>
  <mergeCells count="3">
    <mergeCell ref="C2:K2"/>
    <mergeCell ref="B3:C3"/>
    <mergeCell ref="C1:J1"/>
  </mergeCells>
  <phoneticPr fontId="3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1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16</vt:i4>
      </vt:variant>
    </vt:vector>
  </HeadingPairs>
  <TitlesOfParts>
    <vt:vector size="32" baseType="lpstr">
      <vt:lpstr>TECHNICAL SHEET GARMENT</vt:lpstr>
      <vt:lpstr>JKT COUNTER SAMPLE (OUTER</vt:lpstr>
      <vt:lpstr>JKT COUNTER SAMPLE (INNER</vt:lpstr>
      <vt:lpstr>COMMENTS</vt:lpstr>
      <vt:lpstr>DETAILS OUTER JKT 1</vt:lpstr>
      <vt:lpstr>DETAILS LINING JKT 1</vt:lpstr>
      <vt:lpstr>OTHER DETAILS JKT 1 </vt:lpstr>
      <vt:lpstr>DETAILS INNER JKT 2 </vt:lpstr>
      <vt:lpstr>DETAILS LINING JKT 2</vt:lpstr>
      <vt:lpstr>CONNECTION DETAILS</vt:lpstr>
      <vt:lpstr>COLOR SKETCH</vt:lpstr>
      <vt:lpstr>COLOR COMBINATION</vt:lpstr>
      <vt:lpstr>MARKING</vt:lpstr>
      <vt:lpstr>SIZE SPEC</vt:lpstr>
      <vt:lpstr>JACKET SKETCH MEASUREMENTS</vt:lpstr>
      <vt:lpstr>HANG TAGS</vt:lpstr>
      <vt:lpstr>'COLOR COMBINATION'!Print_Area</vt:lpstr>
      <vt:lpstr>'COLOR SKETCH'!Print_Area</vt:lpstr>
      <vt:lpstr>COMMENTS!Print_Area</vt:lpstr>
      <vt:lpstr>'DETAILS LINING JKT 1'!Print_Area</vt:lpstr>
      <vt:lpstr>'DETAILS LINING JKT 2'!Print_Area</vt:lpstr>
      <vt:lpstr>'DETAILS OUTER JKT 1'!Print_Area</vt:lpstr>
      <vt:lpstr>'HANG TAGS'!Print_Area</vt:lpstr>
      <vt:lpstr>'JACKET SKETCH MEASUREMENTS'!Print_Area</vt:lpstr>
      <vt:lpstr>'JKT COUNTER SAMPLE (INNER'!Print_Area</vt:lpstr>
      <vt:lpstr>'JKT COUNTER SAMPLE (OUTER'!Print_Area</vt:lpstr>
      <vt:lpstr>MARKING!Print_Area</vt:lpstr>
      <vt:lpstr>'SIZE SPEC'!Print_Area</vt:lpstr>
      <vt:lpstr>'TECHNICAL SHEET GARMENT'!Print_Area</vt:lpstr>
      <vt:lpstr>COMMENTS!Print_Titles</vt:lpstr>
      <vt:lpstr>MARKING!Print_Titles</vt:lpstr>
      <vt:lpstr>'SIZE SPEC'!Print_Titles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2017-12-27T06:34:04Z</cp:lastPrinted>
  <dcterms:created xsi:type="dcterms:W3CDTF">2011-09-29T10:06:07Z</dcterms:created>
  <dcterms:modified xsi:type="dcterms:W3CDTF">2020-01-03T12:23:36Z</dcterms:modified>
</cp:coreProperties>
</file>