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80" yWindow="-135" windowWidth="11610" windowHeight="9285" tabRatio="960" activeTab="7"/>
  </bookViews>
  <sheets>
    <sheet name="TECHNICAL SHEET GARMENT" sheetId="1" r:id="rId1"/>
    <sheet name=" JKT COUNTER SAMPLE" sheetId="10" r:id="rId2"/>
    <sheet name="DETAILS OUTER JKT 1" sheetId="29" r:id="rId3"/>
    <sheet name="DETAILS OUTER JKT 1 (2)" sheetId="44" r:id="rId4"/>
    <sheet name="DETAILS INSIDE JKT" sheetId="42" r:id="rId5"/>
    <sheet name="DETAILS INSIDE JKT (2)" sheetId="43" r:id="rId6"/>
    <sheet name="COLOR SKETCH" sheetId="4" r:id="rId7"/>
    <sheet name="COLOR COMBINATION" sheetId="38" r:id="rId8"/>
    <sheet name="MARKING" sheetId="9" r:id="rId9"/>
    <sheet name="JKT SIZE SPEC " sheetId="41" r:id="rId10"/>
    <sheet name="JACKET SKETCH MEASUREMENTS" sheetId="12" r:id="rId11"/>
    <sheet name="HANG TAGS" sheetId="37" r:id="rId12"/>
  </sheets>
  <definedNames>
    <definedName name="_xlnm.Print_Area" localSheetId="1">' JKT COUNTER SAMPLE'!$A$1:$Q$89</definedName>
    <definedName name="_xlnm.Print_Area" localSheetId="7">'COLOR COMBINATION'!$A$1:$P$33</definedName>
    <definedName name="_xlnm.Print_Area" localSheetId="5">'DETAILS INSIDE JKT (2)'!$A$1:$L$43</definedName>
    <definedName name="_xlnm.Print_Area" localSheetId="3">'DETAILS OUTER JKT 1 (2)'!$A$1:$L$56</definedName>
    <definedName name="_xlnm.Print_Area" localSheetId="11">'HANG TAGS'!$A$1:$M$52</definedName>
    <definedName name="_xlnm.Print_Area" localSheetId="9">'JKT SIZE SPEC '!$A$1:$N$36</definedName>
    <definedName name="_xlnm.Print_Area" localSheetId="0">'TECHNICAL SHEET GARMENT'!$A$1:$L$46</definedName>
  </definedNames>
  <calcPr calcId="144525"/>
</workbook>
</file>

<file path=xl/calcChain.xml><?xml version="1.0" encoding="utf-8"?>
<calcChain xmlns="http://schemas.openxmlformats.org/spreadsheetml/2006/main">
  <c r="K3" i="44" l="1"/>
  <c r="I3" i="44"/>
  <c r="F3" i="44"/>
  <c r="J2" i="44"/>
  <c r="D2" i="44"/>
  <c r="A2" i="44"/>
  <c r="I1" i="44"/>
  <c r="K3" i="43"/>
  <c r="I3" i="43"/>
  <c r="F3" i="43"/>
  <c r="J2" i="43"/>
  <c r="D2" i="43"/>
  <c r="A2" i="43"/>
  <c r="I1" i="43"/>
  <c r="K35" i="10"/>
  <c r="K34" i="10"/>
  <c r="K29" i="10"/>
  <c r="K24" i="10"/>
  <c r="K22" i="10"/>
  <c r="K21" i="10"/>
  <c r="K18" i="10"/>
  <c r="K17" i="10"/>
  <c r="K16" i="10"/>
  <c r="K15" i="10"/>
  <c r="K13" i="10"/>
  <c r="K12" i="10"/>
  <c r="K10" i="10"/>
  <c r="H11" i="41"/>
  <c r="I11" i="41"/>
  <c r="K11" i="41"/>
  <c r="L11" i="41"/>
  <c r="M11" i="41"/>
  <c r="M35" i="41"/>
  <c r="L35" i="41"/>
  <c r="K35" i="41"/>
  <c r="I35" i="41"/>
  <c r="H35" i="41"/>
  <c r="M34" i="41"/>
  <c r="L34" i="41"/>
  <c r="K34" i="41"/>
  <c r="I34" i="41"/>
  <c r="H34" i="41"/>
  <c r="L32" i="41"/>
  <c r="K32" i="41"/>
  <c r="M32" i="41"/>
  <c r="I32" i="41"/>
  <c r="H32" i="41"/>
  <c r="M31" i="41"/>
  <c r="L31" i="41"/>
  <c r="K31" i="41"/>
  <c r="I31" i="41"/>
  <c r="H31" i="41"/>
  <c r="M30" i="41"/>
  <c r="L30" i="41"/>
  <c r="K30" i="41"/>
  <c r="I30" i="41"/>
  <c r="H30" i="41"/>
  <c r="M29" i="41"/>
  <c r="L29" i="41"/>
  <c r="K29" i="41"/>
  <c r="I29" i="41"/>
  <c r="H29" i="41"/>
  <c r="M27" i="41"/>
  <c r="L27" i="41"/>
  <c r="K27" i="41"/>
  <c r="I27" i="41"/>
  <c r="H27" i="41"/>
  <c r="M26" i="41"/>
  <c r="L26" i="41"/>
  <c r="K26" i="41"/>
  <c r="I26" i="41"/>
  <c r="H26" i="41"/>
  <c r="M25" i="41"/>
  <c r="L25" i="41"/>
  <c r="K25" i="41"/>
  <c r="I25" i="41"/>
  <c r="H25" i="41"/>
  <c r="M24" i="41"/>
  <c r="L24" i="41"/>
  <c r="K24" i="41"/>
  <c r="I24" i="41"/>
  <c r="H24" i="41"/>
  <c r="M22" i="41"/>
  <c r="L22" i="41"/>
  <c r="K22" i="41"/>
  <c r="I22" i="41"/>
  <c r="H22" i="41"/>
  <c r="M21" i="41"/>
  <c r="L21" i="41"/>
  <c r="K21" i="41"/>
  <c r="I21" i="41"/>
  <c r="H21" i="41"/>
  <c r="M19" i="41"/>
  <c r="L19" i="41"/>
  <c r="K19" i="41"/>
  <c r="I19" i="41"/>
  <c r="H19" i="41"/>
  <c r="M18" i="41"/>
  <c r="L18" i="41"/>
  <c r="K18" i="41"/>
  <c r="I18" i="41"/>
  <c r="H18" i="41"/>
  <c r="M17" i="41"/>
  <c r="L17" i="41"/>
  <c r="K17" i="41"/>
  <c r="I17" i="41"/>
  <c r="H17" i="41"/>
  <c r="M16" i="41"/>
  <c r="L16" i="41"/>
  <c r="K16" i="41"/>
  <c r="I16" i="41"/>
  <c r="H16" i="41"/>
  <c r="M15" i="41"/>
  <c r="L15" i="41"/>
  <c r="K15" i="41"/>
  <c r="I15" i="41"/>
  <c r="H15" i="41"/>
  <c r="M14" i="41"/>
  <c r="L14" i="41"/>
  <c r="K14" i="41"/>
  <c r="I14" i="41"/>
  <c r="H14" i="41"/>
  <c r="M13" i="41"/>
  <c r="L13" i="41"/>
  <c r="K13" i="41"/>
  <c r="I13" i="41"/>
  <c r="H13" i="41"/>
  <c r="M12" i="41"/>
  <c r="L12" i="41"/>
  <c r="K12" i="41"/>
  <c r="I12" i="41"/>
  <c r="H12" i="41"/>
  <c r="M10" i="41"/>
  <c r="L10" i="41"/>
  <c r="K10" i="41"/>
  <c r="I10" i="41"/>
  <c r="H10" i="41"/>
  <c r="M9" i="41"/>
  <c r="L9" i="41"/>
  <c r="K9" i="41"/>
  <c r="I9" i="41"/>
  <c r="H9" i="41"/>
  <c r="M8" i="41"/>
  <c r="L8" i="41"/>
  <c r="K8" i="41"/>
  <c r="I8" i="41"/>
  <c r="H8" i="41"/>
  <c r="H10" i="38"/>
  <c r="J10" i="38"/>
  <c r="I10" i="38"/>
  <c r="K3" i="42"/>
  <c r="I3" i="42"/>
  <c r="F3" i="42"/>
  <c r="J2" i="42"/>
  <c r="D2" i="42"/>
  <c r="A2" i="42"/>
  <c r="I1" i="42"/>
  <c r="H3" i="41"/>
  <c r="M3" i="41"/>
  <c r="K3" i="41"/>
  <c r="L2" i="41"/>
  <c r="F2" i="41"/>
  <c r="A2" i="41"/>
  <c r="K1" i="41"/>
  <c r="F3" i="29"/>
  <c r="F3" i="4"/>
  <c r="H3" i="38"/>
  <c r="G3" i="9"/>
  <c r="G3" i="10"/>
  <c r="G3" i="12"/>
  <c r="G3" i="37"/>
  <c r="F2" i="38"/>
  <c r="N3" i="38"/>
  <c r="K3" i="38"/>
  <c r="L2" i="38"/>
  <c r="A2" i="38"/>
  <c r="K1" i="38"/>
  <c r="M2" i="12"/>
  <c r="M2" i="37"/>
  <c r="A1" i="37"/>
  <c r="J2" i="4"/>
  <c r="B3" i="37"/>
  <c r="B3" i="12"/>
  <c r="B3" i="1"/>
  <c r="B3" i="44" s="1"/>
  <c r="M3" i="37"/>
  <c r="K3" i="37"/>
  <c r="C2" i="37"/>
  <c r="A2" i="37"/>
  <c r="K1" i="37"/>
  <c r="K3" i="12"/>
  <c r="M3" i="12"/>
  <c r="A2" i="29"/>
  <c r="K1" i="12"/>
  <c r="A2" i="12"/>
  <c r="C2" i="12"/>
  <c r="N1" i="10"/>
  <c r="B2" i="10"/>
  <c r="E2" i="10"/>
  <c r="O2" i="10"/>
  <c r="N3" i="10"/>
  <c r="P3" i="10"/>
  <c r="J1" i="9"/>
  <c r="A2" i="9"/>
  <c r="D2" i="9"/>
  <c r="K2" i="9"/>
  <c r="J3" i="9"/>
  <c r="L3" i="9"/>
  <c r="I1" i="4"/>
  <c r="A2" i="4"/>
  <c r="D2" i="4"/>
  <c r="I3" i="4"/>
  <c r="K3" i="4"/>
  <c r="I1" i="29"/>
  <c r="D2" i="29"/>
  <c r="J2" i="29"/>
  <c r="I3" i="29"/>
  <c r="K3" i="29"/>
  <c r="B3" i="38"/>
  <c r="B3" i="29"/>
  <c r="B3" i="41" l="1"/>
  <c r="C3" i="10"/>
  <c r="B3" i="43"/>
  <c r="B3" i="9"/>
  <c r="B3" i="4"/>
  <c r="B3" i="42"/>
</calcChain>
</file>

<file path=xl/sharedStrings.xml><?xml version="1.0" encoding="utf-8"?>
<sst xmlns="http://schemas.openxmlformats.org/spreadsheetml/2006/main" count="440" uniqueCount="247">
  <si>
    <t>TECHNICAL SHEET GARMENT</t>
  </si>
  <si>
    <t>DATE</t>
  </si>
  <si>
    <t>INDEX</t>
  </si>
  <si>
    <t>COLOR SKETCH</t>
  </si>
  <si>
    <t>COLOR COMBINATION</t>
  </si>
  <si>
    <t>DESCRIPTION</t>
  </si>
  <si>
    <t>POSITION</t>
  </si>
  <si>
    <t>QTY</t>
  </si>
  <si>
    <t>S</t>
  </si>
  <si>
    <t>M</t>
  </si>
  <si>
    <t>L</t>
  </si>
  <si>
    <t>XL</t>
  </si>
  <si>
    <t>DESIGNATION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</si>
  <si>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</si>
  <si>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</si>
  <si>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</si>
  <si>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</si>
  <si>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</si>
  <si>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</si>
  <si>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</si>
  <si>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</si>
  <si>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</si>
  <si>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FRONT JACKET MEASUREMENTS (IN CM)</t>
  </si>
  <si>
    <t>BACK JACKET MEASUREMENTS (IN CM)</t>
  </si>
  <si>
    <t>COLLAR MEASUREMENTS (IN CM)</t>
  </si>
  <si>
    <t>HOOD MEASUREMENTS (IN CM)</t>
  </si>
  <si>
    <t>HOW TO TAKE MEASUREMENTS</t>
  </si>
  <si>
    <t>KA</t>
  </si>
  <si>
    <t>B</t>
  </si>
  <si>
    <t>C</t>
  </si>
  <si>
    <t>D</t>
  </si>
  <si>
    <t>IA</t>
  </si>
  <si>
    <t>SHOULDER LENGHT</t>
  </si>
  <si>
    <t>LA</t>
  </si>
  <si>
    <t>LB</t>
  </si>
  <si>
    <t>LC</t>
  </si>
  <si>
    <t>N</t>
  </si>
  <si>
    <t>R</t>
  </si>
  <si>
    <t>UB1</t>
  </si>
  <si>
    <t>VB</t>
  </si>
  <si>
    <t>VHA</t>
  </si>
  <si>
    <t xml:space="preserve"> HANG TAG</t>
  </si>
  <si>
    <t xml:space="preserve"> </t>
  </si>
  <si>
    <t>BLACK</t>
  </si>
  <si>
    <t>LOCAL</t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</si>
  <si>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</si>
  <si>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</si>
  <si>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</si>
  <si>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</si>
  <si>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</si>
  <si>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</si>
  <si>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</si>
  <si>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</si>
  <si>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</si>
  <si>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HOW TO ATTACH HANG TAGS </t>
  </si>
  <si>
    <t>SML</t>
  </si>
  <si>
    <t>SUPPLIER</t>
  </si>
  <si>
    <t>REF</t>
  </si>
  <si>
    <r>
      <t>NON WOVEN</t>
    </r>
    <r>
      <rPr>
        <b/>
        <sz val="12"/>
        <color indexed="8"/>
        <rFont val="Calibri"/>
        <family val="2"/>
      </rPr>
      <t xml:space="preserve">
</t>
    </r>
  </si>
  <si>
    <t>JA</t>
  </si>
  <si>
    <t>TOTAL LENGHT FROM SHOULDER POINT TO BOTTOM FRONT</t>
  </si>
  <si>
    <t>KD</t>
  </si>
  <si>
    <t>ARMHOLE HEIGHT</t>
  </si>
  <si>
    <t>1/2  ARM ROUND</t>
  </si>
  <si>
    <t xml:space="preserve">SUPPLIER : </t>
  </si>
  <si>
    <t>DEVELOPPER:</t>
  </si>
  <si>
    <t>DETAILS OUTER JKT</t>
  </si>
  <si>
    <t xml:space="preserve">FABRIC </t>
  </si>
  <si>
    <t>TRIMMING AND ACCESSORIES</t>
  </si>
  <si>
    <t>Right top front</t>
  </si>
  <si>
    <t>LABELS</t>
  </si>
  <si>
    <t>BODY</t>
  </si>
  <si>
    <t>ANTIC SILVER</t>
  </si>
  <si>
    <t xml:space="preserve">LAFUMA LABELS
</t>
  </si>
  <si>
    <t>ZIPPERS MEASUREMENTS (IN CM)</t>
  </si>
  <si>
    <t>Z1</t>
  </si>
  <si>
    <t xml:space="preserve">MIDDLE FRONT </t>
  </si>
  <si>
    <t>POCKET BAG</t>
  </si>
  <si>
    <t>EMBROIDERY LAFUMA 60mm</t>
  </si>
  <si>
    <t>Embroidery LEAF 20mm</t>
  </si>
  <si>
    <t xml:space="preserve"> Embroidery LAFUMA 60mm</t>
  </si>
  <si>
    <t>Left top sleeve</t>
  </si>
  <si>
    <t>LW034-E</t>
  </si>
  <si>
    <t>Bottom left back</t>
  </si>
  <si>
    <t>EMBROIDERY LEAF 20mm</t>
  </si>
  <si>
    <t>LEFT TOP SLEEVE
* CENTRED: 8cm from top sleeve</t>
  </si>
  <si>
    <r>
      <t>1/2 ELBOW ROUND</t>
    </r>
    <r>
      <rPr>
        <sz val="12"/>
        <color indexed="10"/>
        <rFont val="Calibri"/>
        <family val="2"/>
      </rPr>
      <t xml:space="preserve"> AT 28CM FROM BOTTOM SLEEVE</t>
    </r>
  </si>
  <si>
    <t>NECKLINE LENGHT</t>
  </si>
  <si>
    <t>Z2</t>
  </si>
  <si>
    <t>VHB</t>
  </si>
  <si>
    <t xml:space="preserve">POLYESTER MESH
</t>
  </si>
  <si>
    <t>XS</t>
  </si>
  <si>
    <r>
      <t xml:space="preserve">1/2 WAIST ROUND </t>
    </r>
    <r>
      <rPr>
        <sz val="12"/>
        <color indexed="10"/>
        <rFont val="Calibri"/>
        <family val="2"/>
      </rPr>
      <t>AT 42CM FROM HPS</t>
    </r>
  </si>
  <si>
    <t xml:space="preserve"> +/- 0.5 cm</t>
  </si>
  <si>
    <t>1/2 UPPER ARM WIDTH</t>
  </si>
  <si>
    <r>
      <t xml:space="preserve">1/2 ELBOW WIDTH </t>
    </r>
    <r>
      <rPr>
        <sz val="12"/>
        <color indexed="10"/>
        <rFont val="Calibri"/>
        <family val="2"/>
      </rPr>
      <t>AT 28CM FROM BOTTOM</t>
    </r>
  </si>
  <si>
    <t>TOTAL SLEEVE LENGHT</t>
  </si>
  <si>
    <t>TRIPLE STAR</t>
  </si>
  <si>
    <t>LEFT SIDE POCKET ZIPPER</t>
  </si>
  <si>
    <r>
      <t xml:space="preserve">  FABRICS :</t>
    </r>
    <r>
      <rPr>
        <b/>
        <sz val="12"/>
        <color indexed="8"/>
        <rFont val="Calibri"/>
        <family val="2"/>
      </rPr>
      <t xml:space="preserve"> DT 989 / DRYTEX</t>
    </r>
  </si>
  <si>
    <t xml:space="preserve">HANGTAG LAFUMA WINDACTIVE </t>
  </si>
  <si>
    <t>WOVEN LABEL WINDACTIVE</t>
  </si>
  <si>
    <t>LW051-E</t>
  </si>
  <si>
    <t>8mm METAL EYELET</t>
  </si>
  <si>
    <t>DETAILS INSIDE JKT</t>
  </si>
  <si>
    <t>WINDACTIVE WOVEN LABEL</t>
  </si>
  <si>
    <t>COTTON TOUCH FABRIC</t>
  </si>
  <si>
    <t>DRYTEX</t>
  </si>
  <si>
    <r>
      <rPr>
        <b/>
        <sz val="11"/>
        <color indexed="8"/>
        <rFont val="Calibri"/>
        <family val="2"/>
      </rPr>
      <t>S</t>
    </r>
    <r>
      <rPr>
        <b/>
        <sz val="11"/>
        <color indexed="8"/>
        <rFont val="Calibri"/>
        <family val="2"/>
      </rPr>
      <t>UPPLIER</t>
    </r>
  </si>
  <si>
    <t>7523
ASPHALTE</t>
  </si>
  <si>
    <t>STANDARD</t>
  </si>
  <si>
    <t>DARK SHADOW 
colour  should 
match the backing</t>
  </si>
  <si>
    <t>TOTAL LENGHT FROM HPS</t>
  </si>
  <si>
    <t>UA1</t>
  </si>
  <si>
    <t>NECK WIDTH</t>
  </si>
  <si>
    <t>UA2</t>
  </si>
  <si>
    <t>FRONT NECK DEPTH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</si>
  <si>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</si>
  <si>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SHOULDER POINT</t>
  </si>
  <si>
    <t>OTHER MEASUREMENTS (IN CM)</t>
  </si>
  <si>
    <t>MIDDLE FRONT ZIPPER LENGHT</t>
  </si>
  <si>
    <t>FRONT POCKET LENGHT</t>
  </si>
  <si>
    <t>SILICA GEL DMF U FREE
5gr</t>
  </si>
  <si>
    <t>EMBROIDERIES BACKSIDE
+STORM FLAP</t>
  </si>
  <si>
    <t xml:space="preserve">PRIMA CHANNEL </t>
  </si>
  <si>
    <t>HOOD HEIGHT ON FRONT</t>
  </si>
  <si>
    <t>Marjorie</t>
  </si>
  <si>
    <t>1x Front zip</t>
  </si>
  <si>
    <t xml:space="preserve">2x HANDS Pocket 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</si>
  <si>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</si>
  <si>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</si>
  <si>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r>
      <t xml:space="preserve">1/2 HIPS ROUND </t>
    </r>
    <r>
      <rPr>
        <sz val="12"/>
        <color indexed="10"/>
        <rFont val="Calibri"/>
        <family val="2"/>
      </rPr>
      <t>AT 54 CM FROM SHOULDER POINT NECKLINE</t>
    </r>
  </si>
  <si>
    <r>
      <t xml:space="preserve">1/2 BOTTOM ROUND </t>
    </r>
    <r>
      <rPr>
        <sz val="12"/>
        <color indexed="10"/>
        <rFont val="Calibri"/>
        <family val="2"/>
      </rPr>
      <t>RELAXED</t>
    </r>
  </si>
  <si>
    <t>UB2</t>
  </si>
  <si>
    <t>COLLAR LENGHT AT THE TOP EDGE</t>
  </si>
  <si>
    <r>
      <t xml:space="preserve">1/2 WAIST ROUND </t>
    </r>
    <r>
      <rPr>
        <sz val="12"/>
        <color indexed="10"/>
        <rFont val="Calibri"/>
        <family val="2"/>
      </rPr>
      <t>AT 42CM FROM SHOULDER POINT NECKLINE</t>
    </r>
  </si>
  <si>
    <t>FA</t>
  </si>
  <si>
    <t xml:space="preserve">1/2 BOTTOM RELAXED ROUND </t>
  </si>
  <si>
    <r>
      <t xml:space="preserve">1/2 BOTTOM SLEEVE ROUND </t>
    </r>
    <r>
      <rPr>
        <sz val="12"/>
        <color indexed="10"/>
        <rFont val="Calibri"/>
        <family val="2"/>
      </rPr>
      <t>RELAXED</t>
    </r>
  </si>
  <si>
    <t>INNER NECKLINE LENGHT</t>
  </si>
  <si>
    <t xml:space="preserve">FRONT POCKET </t>
  </si>
  <si>
    <t>MEASUREMENTS IN CM</t>
  </si>
  <si>
    <r>
      <t xml:space="preserve">HOOD WIDTH </t>
    </r>
    <r>
      <rPr>
        <sz val="12"/>
        <color indexed="10"/>
        <rFont val="Calibri"/>
        <family val="2"/>
      </rPr>
      <t>AT 18CM FROM SHOULDER POINT / NECKLINE</t>
    </r>
  </si>
  <si>
    <r>
      <t xml:space="preserve">HOOD HEIGHT </t>
    </r>
    <r>
      <rPr>
        <sz val="12"/>
        <color indexed="10"/>
        <rFont val="Calibri"/>
        <family val="2"/>
      </rPr>
      <t>AT FRONT</t>
    </r>
  </si>
  <si>
    <r>
      <t xml:space="preserve">HOOD HEIGHT </t>
    </r>
    <r>
      <rPr>
        <sz val="12"/>
        <color indexed="10"/>
        <rFont val="Calibri"/>
        <family val="2"/>
      </rPr>
      <t>AT SHOULDER POINT</t>
    </r>
  </si>
  <si>
    <t>RIGHT TOP FRONT
* VERTICAL POSITION : 1,5cm above chest seam
* ALONG FRONT ZIPPPER SEAM: 1,5 cm from front flap</t>
  </si>
  <si>
    <t>DRAGON TIMES</t>
  </si>
  <si>
    <t>COTTON HERRINGBONE TWILL TAPE 12mm</t>
  </si>
  <si>
    <t>1x Waist adjustement</t>
  </si>
  <si>
    <t>DRAWSTRING 12 mm width + plastic tips</t>
  </si>
  <si>
    <t>WB104-E</t>
  </si>
  <si>
    <t>WILSON GROUP</t>
  </si>
  <si>
    <t>LOCAL / MING SHUANG</t>
  </si>
  <si>
    <t>UNDER FRONT FLAP
BOTTOM BODY + SLEEVES
HOOD FINISHING</t>
  </si>
  <si>
    <t>BACK LEFT SIDE
* INSERT ON SIDE SEAM SEAM
12cm from bottom</t>
  </si>
  <si>
    <t>ASPHALTE</t>
  </si>
  <si>
    <t>MAX</t>
  </si>
  <si>
    <t>1x hood finishing</t>
  </si>
  <si>
    <t>2x waist adjustment</t>
  </si>
  <si>
    <t>HANG TAG LOW IMPACT</t>
  </si>
  <si>
    <t>Triple star</t>
  </si>
  <si>
    <t>WINTER 2018/19</t>
  </si>
  <si>
    <t>Comments on 31/03/2017</t>
  </si>
  <si>
    <r>
      <t xml:space="preserve">FRONT BREADTH </t>
    </r>
    <r>
      <rPr>
        <sz val="12"/>
        <color indexed="10"/>
        <rFont val="Calibri"/>
        <family val="2"/>
      </rPr>
      <t>AT 13CM FROM HPS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</si>
  <si>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</si>
  <si>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r>
      <t xml:space="preserve">BACK BREADTH </t>
    </r>
    <r>
      <rPr>
        <sz val="12"/>
        <color indexed="10"/>
        <rFont val="Calibri"/>
        <family val="2"/>
      </rPr>
      <t>AT 13CM FROM HPS</t>
    </r>
  </si>
  <si>
    <t>VE</t>
  </si>
  <si>
    <t>CHIN HEIGHT</t>
  </si>
  <si>
    <t>NEW GRADE OK</t>
  </si>
  <si>
    <r>
      <t xml:space="preserve">1/2 HIPS ROUND </t>
    </r>
    <r>
      <rPr>
        <sz val="12"/>
        <color indexed="10"/>
        <rFont val="Calibri"/>
        <family val="2"/>
      </rPr>
      <t>AT 54 CM FROM HPS</t>
    </r>
  </si>
  <si>
    <r>
      <t xml:space="preserve">FRONT BREADTH </t>
    </r>
    <r>
      <rPr>
        <sz val="12"/>
        <color indexed="10"/>
        <rFont val="Calibri"/>
        <family val="2"/>
      </rPr>
      <t>AT 13CM FROM SHOULDER POINT NECKLINE</t>
    </r>
  </si>
  <si>
    <r>
      <t xml:space="preserve">BACK BREADTH </t>
    </r>
    <r>
      <rPr>
        <sz val="12"/>
        <color indexed="10"/>
        <rFont val="Calibri"/>
        <family val="2"/>
      </rPr>
      <t>AT 13CM FROM SHOULDER POINT NECKLINE</t>
    </r>
  </si>
  <si>
    <t xml:space="preserve">Insert on corporate Hang tag </t>
  </si>
  <si>
    <t>Grade as been change, please updated your pattern</t>
  </si>
  <si>
    <t>Carry over from FW17/18 LFV10799</t>
  </si>
  <si>
    <r>
      <t xml:space="preserve">SIZE WOVEN LABEL </t>
    </r>
    <r>
      <rPr>
        <b/>
        <sz val="14"/>
        <color indexed="10"/>
        <rFont val="Calibri"/>
        <family val="2"/>
      </rPr>
      <t>MMG 
ALPHA WOMEN /TOP</t>
    </r>
  </si>
  <si>
    <t>LWS18-04</t>
  </si>
  <si>
    <t>no need sample</t>
  </si>
  <si>
    <t>LD JASPER SOFTSHELL</t>
  </si>
  <si>
    <t>8604
NORTH SEA</t>
  </si>
  <si>
    <t>NORTH SEA</t>
  </si>
  <si>
    <t>HT394299-E</t>
  </si>
  <si>
    <t>cord puller</t>
  </si>
  <si>
    <t>ZP072-E</t>
  </si>
  <si>
    <t>Comments in Taipei the 15/07/2017</t>
  </si>
  <si>
    <t>Order fabric DT-989 for SMS, it will be DT-1598 for BULK</t>
  </si>
  <si>
    <t>SHELL 1 -
SMS order DT-989
BULK order DT-1598</t>
  </si>
  <si>
    <r>
      <rPr>
        <b/>
        <sz val="12"/>
        <color indexed="10"/>
        <rFont val="Calibri"/>
        <family val="2"/>
      </rPr>
      <t>Zipper reversed # 5</t>
    </r>
    <r>
      <rPr>
        <b/>
        <sz val="12"/>
        <rFont val="Calibri"/>
        <family val="2"/>
      </rPr>
      <t xml:space="preserve">
1 WAY -  non separable - non lock</t>
    </r>
  </si>
  <si>
    <t>Change zipper pocket for reversed #5 i/o metaluxe</t>
  </si>
  <si>
    <t>Change front zipper for VISLON #5 from MAX i/o reversed #5</t>
  </si>
  <si>
    <t>Please make 1 sample with BULK fabric DT-1598</t>
  </si>
  <si>
    <t>1x Front zipper</t>
  </si>
  <si>
    <t>Use zipper puller ZP072, only on front zipper</t>
  </si>
  <si>
    <r>
      <rPr>
        <b/>
        <sz val="12"/>
        <color indexed="10"/>
        <rFont val="Calibri"/>
        <family val="2"/>
      </rPr>
      <t>Zipper Reversed # 5</t>
    </r>
    <r>
      <rPr>
        <b/>
        <sz val="12"/>
        <rFont val="Calibri"/>
        <family val="2"/>
      </rPr>
      <t xml:space="preserve">
1 WAY - separable - autolock</t>
    </r>
  </si>
  <si>
    <t>TAPE : 156
TEETH : DARK NICKEL</t>
  </si>
  <si>
    <t>TAPE : 118
TEETH : DARK NICKEL</t>
  </si>
  <si>
    <t>Comments on SMS the 21/12/2017</t>
  </si>
  <si>
    <t>HANG TAG</t>
  </si>
  <si>
    <t>Hang tag corporate &amp; windactive must be small # HT-394082-E &amp; HT-396073-E</t>
  </si>
  <si>
    <t>SMALL 
HT-394082-E</t>
  </si>
  <si>
    <t xml:space="preserve">
SMALL
HT-396073-E</t>
  </si>
  <si>
    <t>COLORS</t>
  </si>
  <si>
    <t>On style ASPHALTE, zipper colors must be more tone on tone # 156 i/o 580, Embroideries colors must be 40013 i/o 9000</t>
  </si>
  <si>
    <t xml:space="preserve">On style NORTH SEA, embroideries colors must be 30061 i/o 20051, zipper puller must be NORTH SEA </t>
  </si>
  <si>
    <t>V1BULK</t>
  </si>
  <si>
    <t>SMS measures NORTH SEA the 21/12/2017</t>
  </si>
  <si>
    <t>Measures to follow for BULK</t>
  </si>
  <si>
    <r>
      <t xml:space="preserve">Measures to follow for making 1st c/s </t>
    </r>
    <r>
      <rPr>
        <b/>
        <sz val="10"/>
        <color indexed="10"/>
        <rFont val="Calibri"/>
        <family val="2"/>
      </rPr>
      <t>SIZE M</t>
    </r>
  </si>
  <si>
    <t>Front flap must be centered in a middle front</t>
  </si>
  <si>
    <t>Move zipper pocket next to cut out on front</t>
  </si>
  <si>
    <t>Follow comments for BULK, please send size set to France ( size S and size XL)</t>
  </si>
  <si>
    <t>LFV11493</t>
  </si>
  <si>
    <t>Move zipper pocket next to cut out</t>
  </si>
  <si>
    <t>銷樣</t>
    <phoneticPr fontId="17" type="noConversion"/>
  </si>
  <si>
    <t>大貨</t>
    <phoneticPr fontId="17" type="noConversion"/>
  </si>
  <si>
    <t>依照以上修正後可作大貨</t>
    <phoneticPr fontId="18" type="noConversion"/>
  </si>
  <si>
    <t>需提供尺寸套SIZE：S &amp; XL至法國</t>
    <phoneticPr fontId="18" type="noConversion"/>
  </si>
  <si>
    <t>外擋風片必須置中</t>
    <phoneticPr fontId="17" type="noConversion"/>
  </si>
  <si>
    <t>側袋位置移至前身片剪接處</t>
    <phoneticPr fontId="17" type="noConversion"/>
  </si>
  <si>
    <t>1/2胸圍(腋點量)</t>
  </si>
  <si>
    <t>1/2腰圍(領肩點下42cm)</t>
  </si>
  <si>
    <t>1/2臀圍(領肩點下54cm)</t>
  </si>
  <si>
    <t>1/2下襬(平量)</t>
  </si>
  <si>
    <t>前身長(領肩點量)</t>
  </si>
  <si>
    <t>單肩寬</t>
  </si>
  <si>
    <t>1/2袖襱(直量)</t>
  </si>
  <si>
    <t>1/2袖寬(腋點直量)</t>
  </si>
  <si>
    <t>1/2肘寬(袖口以上28cm量)</t>
  </si>
  <si>
    <t>1/2袖口寬(平量)</t>
  </si>
  <si>
    <t>袖長(肩點量)</t>
  </si>
  <si>
    <t>後領寬</t>
  </si>
  <si>
    <t>前領深</t>
  </si>
  <si>
    <t>下領圍(不含拉鍊)</t>
  </si>
  <si>
    <t>上領圍(不含拉鍊)</t>
  </si>
  <si>
    <t>1/2帽寬(後中以上18cm)</t>
  </si>
  <si>
    <t>帽前高(開口處)</t>
  </si>
  <si>
    <t>帽高(領肩點量)</t>
  </si>
  <si>
    <t>門襟拉鍊長</t>
  </si>
  <si>
    <t>側袋開口長</t>
  </si>
  <si>
    <t>後身長(後中領圍至下襬)</t>
  </si>
  <si>
    <t>上胸寬(領肩點下13cm)</t>
    <phoneticPr fontId="17" type="noConversion"/>
  </si>
  <si>
    <t>上背寬(領肩點下13cm)</t>
    <phoneticPr fontId="17" type="noConversion"/>
  </si>
  <si>
    <t>前領高</t>
    <phoneticPr fontId="17" type="noConversion"/>
  </si>
  <si>
    <t>吊牌改為用#HT-394082-E (i/o #HT-394081-E)</t>
    <phoneticPr fontId="18" type="noConversion"/>
  </si>
  <si>
    <t>吊牌改為用#HT-396073-E (i/o #HT-394137-E)</t>
    <phoneticPr fontId="18" type="noConversion"/>
  </si>
  <si>
    <t>色組#7523, 拉鍊顏色改為#156, 繡花線色改為#40013</t>
    <phoneticPr fontId="18" type="noConversion"/>
  </si>
  <si>
    <t>色組#8604, 拉鍊拉片顏色改為NORTH SEA, 繡花線色改為#30061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</si>
</sst>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,##0&quot; cm&quot;"/>
    <numFmt numFmtId="177" formatCode="#,##0&quot;cm&quot;"/>
  </numFmts>
  <fonts count="79">
    <font>
      <sz val="9"/>
      <color theme="1"/>
      <name val="新細明體"/>
      <family val="1"/>
      <charset val="136"/>
      <scheme val="minor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4"/>
      <name val="Calibri"/>
      <family val="2"/>
    </font>
    <font>
      <sz val="10"/>
      <color indexed="8"/>
      <name val="Arial"/>
      <family val="2"/>
    </font>
    <font>
      <b/>
      <sz val="14"/>
      <color indexed="10"/>
      <name val="Calibri"/>
      <family val="2"/>
    </font>
    <font>
      <sz val="10"/>
      <name val="Swis721 Cn BT"/>
      <family val="2"/>
    </font>
    <font>
      <b/>
      <sz val="10"/>
      <color indexed="10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22"/>
      <name val="Calibri"/>
      <family val="2"/>
    </font>
    <font>
      <b/>
      <sz val="22"/>
      <name val="Calibri"/>
      <family val="2"/>
    </font>
    <font>
      <b/>
      <sz val="22"/>
      <color indexed="10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sz val="8"/>
      <color rgb="FFFF0000"/>
      <name val="新細明體"/>
      <family val="1"/>
      <charset val="136"/>
      <scheme val="minor"/>
    </font>
    <font>
      <b/>
      <sz val="12"/>
      <color theme="3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sz val="9"/>
      <color theme="0" tint="-0.499984740745262"/>
      <name val="新細明體"/>
      <family val="1"/>
      <charset val="136"/>
      <scheme val="minor"/>
    </font>
    <font>
      <sz val="10"/>
      <color rgb="FFFF0000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b/>
      <sz val="9"/>
      <color rgb="FFFF0000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b/>
      <sz val="12"/>
      <color rgb="FFFF0000"/>
      <name val="Calibri"/>
      <family val="2"/>
    </font>
    <font>
      <sz val="12"/>
      <color theme="0" tint="-0.499984740745262"/>
      <name val="Calibri"/>
      <family val="2"/>
    </font>
    <font>
      <b/>
      <sz val="11"/>
      <color rgb="FF0000FF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10"/>
      <color rgb="FFFF0000"/>
      <name val="新細明體"/>
      <family val="1"/>
      <charset val="136"/>
      <scheme val="minor"/>
    </font>
    <font>
      <sz val="14"/>
      <color theme="1"/>
      <name val="新細明體"/>
      <family val="1"/>
      <charset val="136"/>
      <scheme val="minor"/>
    </font>
    <font>
      <sz val="12"/>
      <color rgb="FFFF0000"/>
      <name val="新細明體"/>
      <family val="1"/>
      <charset val="136"/>
      <scheme val="minor"/>
    </font>
    <font>
      <sz val="14"/>
      <color rgb="FFFF0000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sz val="10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Calibri"/>
      <family val="2"/>
    </font>
    <font>
      <b/>
      <sz val="14"/>
      <color rgb="FFFF0000"/>
      <name val="Calibri"/>
      <family val="2"/>
    </font>
    <font>
      <b/>
      <u/>
      <sz val="14"/>
      <color rgb="FFFF0000"/>
      <name val="新細明體"/>
      <family val="1"/>
      <charset val="136"/>
      <scheme val="minor"/>
    </font>
    <font>
      <sz val="12"/>
      <color theme="1"/>
      <name val="Calibri"/>
      <family val="2"/>
    </font>
    <font>
      <b/>
      <sz val="22"/>
      <color theme="1"/>
      <name val="新細明體"/>
      <family val="1"/>
      <charset val="136"/>
      <scheme val="minor"/>
    </font>
    <font>
      <b/>
      <sz val="22"/>
      <color rgb="FFFF0000"/>
      <name val="新細明體"/>
      <family val="1"/>
      <charset val="136"/>
      <scheme val="minor"/>
    </font>
    <font>
      <b/>
      <sz val="22"/>
      <color theme="0" tint="-0.499984740745262"/>
      <name val="新細明體"/>
      <family val="1"/>
      <charset val="136"/>
      <scheme val="minor"/>
    </font>
    <font>
      <b/>
      <sz val="22"/>
      <color rgb="FFFF0000"/>
      <name val="Calibri"/>
      <family val="2"/>
    </font>
    <font>
      <b/>
      <sz val="24"/>
      <color theme="1"/>
      <name val="新細明體"/>
      <family val="1"/>
      <charset val="136"/>
      <scheme val="minor"/>
    </font>
    <font>
      <b/>
      <sz val="22"/>
      <name val="新細明體"/>
      <family val="1"/>
      <charset val="136"/>
      <scheme val="minor"/>
    </font>
    <font>
      <sz val="22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59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4" fillId="0" borderId="1" applyBorder="0"/>
    <xf numFmtId="0" fontId="13" fillId="0" borderId="0"/>
  </cellStyleXfs>
  <cellXfs count="629">
    <xf numFmtId="0" fontId="0" fillId="0" borderId="0" xfId="0"/>
    <xf numFmtId="0" fontId="0" fillId="0" borderId="0" xfId="0" applyAlignment="1">
      <alignment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27" fillId="0" borderId="0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29" fillId="0" borderId="0" xfId="0" applyFont="1" applyBorder="1" applyAlignment="1">
      <alignment vertical="center"/>
    </xf>
    <xf numFmtId="0" fontId="30" fillId="0" borderId="0" xfId="0" applyFont="1" applyAlignment="1">
      <alignment vertical="center"/>
    </xf>
    <xf numFmtId="0" fontId="31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4" fillId="0" borderId="0" xfId="0" applyFont="1" applyBorder="1" applyAlignment="1">
      <alignment vertical="center"/>
    </xf>
    <xf numFmtId="0" fontId="35" fillId="5" borderId="4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/>
    </xf>
    <xf numFmtId="0" fontId="30" fillId="0" borderId="0" xfId="0" applyFont="1" applyAlignment="1"/>
    <xf numFmtId="0" fontId="0" fillId="0" borderId="0" xfId="0" applyBorder="1"/>
    <xf numFmtId="0" fontId="26" fillId="0" borderId="0" xfId="0" applyFont="1" applyBorder="1" applyAlignment="1">
      <alignment vertical="center"/>
    </xf>
    <xf numFmtId="0" fontId="0" fillId="0" borderId="0" xfId="0" applyAlignment="1"/>
    <xf numFmtId="0" fontId="29" fillId="0" borderId="5" xfId="0" applyFont="1" applyBorder="1" applyAlignment="1">
      <alignment vertical="center"/>
    </xf>
    <xf numFmtId="0" fontId="29" fillId="0" borderId="0" xfId="0" applyFont="1" applyBorder="1"/>
    <xf numFmtId="0" fontId="31" fillId="0" borderId="0" xfId="9" applyFont="1" applyBorder="1"/>
    <xf numFmtId="0" fontId="0" fillId="0" borderId="6" xfId="0" applyBorder="1" applyAlignment="1">
      <alignment vertical="center"/>
    </xf>
    <xf numFmtId="0" fontId="36" fillId="5" borderId="7" xfId="0" applyFont="1" applyFill="1" applyBorder="1" applyAlignment="1">
      <alignment horizontal="left" vertical="center" indent="8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37" fillId="5" borderId="7" xfId="0" applyFont="1" applyFill="1" applyBorder="1" applyAlignment="1">
      <alignment horizontal="left" vertical="center" indent="1"/>
    </xf>
    <xf numFmtId="0" fontId="0" fillId="5" borderId="9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29" fillId="0" borderId="6" xfId="0" applyFont="1" applyFill="1" applyBorder="1" applyAlignment="1">
      <alignment vertical="center"/>
    </xf>
    <xf numFmtId="0" fontId="29" fillId="0" borderId="5" xfId="0" applyFont="1" applyFill="1" applyBorder="1" applyAlignment="1">
      <alignment vertical="center"/>
    </xf>
    <xf numFmtId="0" fontId="29" fillId="0" borderId="2" xfId="0" applyFont="1" applyFill="1" applyBorder="1" applyAlignment="1">
      <alignment vertical="center"/>
    </xf>
    <xf numFmtId="0" fontId="29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36" fillId="5" borderId="5" xfId="0" applyFont="1" applyFill="1" applyBorder="1" applyAlignment="1">
      <alignment horizontal="left" vertical="center" indent="2"/>
    </xf>
    <xf numFmtId="0" fontId="29" fillId="0" borderId="10" xfId="0" applyFont="1" applyFill="1" applyBorder="1" applyAlignment="1">
      <alignment vertical="center"/>
    </xf>
    <xf numFmtId="0" fontId="29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14" fontId="31" fillId="0" borderId="14" xfId="0" applyNumberFormat="1" applyFont="1" applyFill="1" applyBorder="1" applyAlignment="1">
      <alignment vertical="center"/>
    </xf>
    <xf numFmtId="0" fontId="28" fillId="0" borderId="14" xfId="0" applyFont="1" applyFill="1" applyBorder="1" applyAlignment="1">
      <alignment vertical="center"/>
    </xf>
    <xf numFmtId="0" fontId="28" fillId="0" borderId="15" xfId="0" applyFont="1" applyFill="1" applyBorder="1" applyAlignment="1">
      <alignment vertical="center"/>
    </xf>
    <xf numFmtId="0" fontId="27" fillId="0" borderId="1" xfId="0" applyFont="1" applyFill="1" applyBorder="1" applyAlignment="1">
      <alignment vertical="center"/>
    </xf>
    <xf numFmtId="0" fontId="38" fillId="0" borderId="1" xfId="0" applyFont="1" applyFill="1" applyBorder="1" applyAlignment="1">
      <alignment horizontal="left" vertical="center"/>
    </xf>
    <xf numFmtId="0" fontId="27" fillId="0" borderId="16" xfId="0" applyFont="1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37" fillId="5" borderId="1" xfId="0" applyFont="1" applyFill="1" applyBorder="1" applyAlignment="1">
      <alignment horizontal="left" vertical="center" indent="1"/>
    </xf>
    <xf numFmtId="0" fontId="0" fillId="5" borderId="16" xfId="0" applyFill="1" applyBorder="1" applyAlignment="1">
      <alignment vertical="center"/>
    </xf>
    <xf numFmtId="0" fontId="27" fillId="0" borderId="18" xfId="0" applyFont="1" applyBorder="1" applyAlignment="1">
      <alignment vertical="center"/>
    </xf>
    <xf numFmtId="0" fontId="38" fillId="0" borderId="18" xfId="0" applyFont="1" applyBorder="1" applyAlignment="1">
      <alignment horizontal="left" vertical="center"/>
    </xf>
    <xf numFmtId="0" fontId="27" fillId="0" borderId="19" xfId="0" applyFont="1" applyBorder="1" applyAlignment="1">
      <alignment vertical="center"/>
    </xf>
    <xf numFmtId="14" fontId="31" fillId="0" borderId="14" xfId="0" applyNumberFormat="1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27" fillId="0" borderId="20" xfId="0" applyFont="1" applyBorder="1" applyAlignment="1">
      <alignment vertical="center"/>
    </xf>
    <xf numFmtId="0" fontId="26" fillId="0" borderId="21" xfId="0" applyFont="1" applyBorder="1" applyAlignment="1">
      <alignment vertical="center"/>
    </xf>
    <xf numFmtId="0" fontId="26" fillId="0" borderId="14" xfId="0" applyFont="1" applyBorder="1" applyAlignment="1">
      <alignment vertical="center"/>
    </xf>
    <xf numFmtId="0" fontId="26" fillId="0" borderId="15" xfId="0" applyFont="1" applyBorder="1" applyAlignment="1">
      <alignment vertical="center"/>
    </xf>
    <xf numFmtId="0" fontId="27" fillId="0" borderId="18" xfId="0" applyFont="1" applyBorder="1" applyAlignment="1"/>
    <xf numFmtId="0" fontId="29" fillId="0" borderId="18" xfId="0" applyFont="1" applyBorder="1" applyAlignment="1">
      <alignment vertical="center"/>
    </xf>
    <xf numFmtId="0" fontId="28" fillId="5" borderId="0" xfId="0" applyFont="1" applyFill="1" applyBorder="1" applyAlignment="1">
      <alignment vertical="center"/>
    </xf>
    <xf numFmtId="0" fontId="36" fillId="5" borderId="7" xfId="0" applyFont="1" applyFill="1" applyBorder="1" applyAlignment="1">
      <alignment horizontal="left" vertical="center" indent="12"/>
    </xf>
    <xf numFmtId="0" fontId="38" fillId="0" borderId="17" xfId="0" applyFont="1" applyBorder="1" applyAlignment="1">
      <alignment horizontal="left" vertical="center" indent="2"/>
    </xf>
    <xf numFmtId="0" fontId="27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27" fillId="0" borderId="16" xfId="0" applyFont="1" applyBorder="1" applyAlignment="1">
      <alignment vertical="center"/>
    </xf>
    <xf numFmtId="0" fontId="35" fillId="0" borderId="14" xfId="0" applyFont="1" applyBorder="1" applyAlignment="1">
      <alignment horizontal="left" vertical="center"/>
    </xf>
    <xf numFmtId="0" fontId="38" fillId="0" borderId="16" xfId="0" applyFont="1" applyBorder="1" applyAlignment="1">
      <alignment horizontal="left" vertical="center"/>
    </xf>
    <xf numFmtId="176" fontId="39" fillId="0" borderId="22" xfId="0" applyNumberFormat="1" applyFont="1" applyBorder="1" applyAlignment="1">
      <alignment horizontal="center" vertical="center"/>
    </xf>
    <xf numFmtId="0" fontId="39" fillId="0" borderId="0" xfId="0" applyFont="1" applyAlignment="1">
      <alignment vertical="center"/>
    </xf>
    <xf numFmtId="0" fontId="29" fillId="0" borderId="22" xfId="0" applyFont="1" applyBorder="1" applyAlignment="1">
      <alignment vertical="center"/>
    </xf>
    <xf numFmtId="0" fontId="29" fillId="0" borderId="0" xfId="0" applyFont="1" applyAlignment="1">
      <alignment vertical="center"/>
    </xf>
    <xf numFmtId="0" fontId="35" fillId="5" borderId="18" xfId="0" applyFont="1" applyFill="1" applyBorder="1" applyAlignment="1">
      <alignment vertical="center"/>
    </xf>
    <xf numFmtId="0" fontId="35" fillId="5" borderId="23" xfId="0" applyFont="1" applyFill="1" applyBorder="1" applyAlignment="1">
      <alignment vertical="center"/>
    </xf>
    <xf numFmtId="0" fontId="39" fillId="0" borderId="24" xfId="0" applyFont="1" applyBorder="1" applyAlignment="1">
      <alignment horizontal="center" vertical="center"/>
    </xf>
    <xf numFmtId="0" fontId="39" fillId="0" borderId="24" xfId="0" applyFont="1" applyBorder="1" applyAlignment="1">
      <alignment vertical="center"/>
    </xf>
    <xf numFmtId="0" fontId="29" fillId="0" borderId="25" xfId="0" applyFont="1" applyBorder="1" applyAlignment="1">
      <alignment vertical="center"/>
    </xf>
    <xf numFmtId="176" fontId="39" fillId="0" borderId="25" xfId="0" applyNumberFormat="1" applyFont="1" applyBorder="1" applyAlignment="1">
      <alignment horizontal="center" vertical="center"/>
    </xf>
    <xf numFmtId="0" fontId="39" fillId="0" borderId="25" xfId="0" applyFont="1" applyBorder="1" applyAlignment="1">
      <alignment vertical="center"/>
    </xf>
    <xf numFmtId="177" fontId="35" fillId="0" borderId="22" xfId="0" applyNumberFormat="1" applyFont="1" applyBorder="1" applyAlignment="1">
      <alignment horizontal="center" vertical="center"/>
    </xf>
    <xf numFmtId="0" fontId="29" fillId="0" borderId="0" xfId="0" applyFont="1"/>
    <xf numFmtId="0" fontId="35" fillId="0" borderId="22" xfId="0" applyFont="1" applyBorder="1" applyAlignment="1">
      <alignment horizontal="center" vertical="center"/>
    </xf>
    <xf numFmtId="0" fontId="37" fillId="5" borderId="7" xfId="0" applyFont="1" applyFill="1" applyBorder="1" applyAlignment="1">
      <alignment vertical="center"/>
    </xf>
    <xf numFmtId="0" fontId="40" fillId="0" borderId="14" xfId="0" applyFont="1" applyFill="1" applyBorder="1" applyAlignment="1">
      <alignment horizontal="left" vertical="center"/>
    </xf>
    <xf numFmtId="0" fontId="40" fillId="0" borderId="15" xfId="0" applyFont="1" applyBorder="1" applyAlignment="1">
      <alignment horizontal="left" vertical="center" indent="1"/>
    </xf>
    <xf numFmtId="0" fontId="28" fillId="0" borderId="21" xfId="0" applyFont="1" applyFill="1" applyBorder="1" applyAlignment="1">
      <alignment horizontal="left" vertical="center" indent="1"/>
    </xf>
    <xf numFmtId="0" fontId="27" fillId="0" borderId="1" xfId="0" applyFont="1" applyBorder="1" applyAlignment="1">
      <alignment horizontal="left" vertical="center" indent="2"/>
    </xf>
    <xf numFmtId="0" fontId="31" fillId="0" borderId="5" xfId="0" applyFont="1" applyBorder="1" applyAlignment="1">
      <alignment vertical="center"/>
    </xf>
    <xf numFmtId="0" fontId="29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9" fillId="0" borderId="26" xfId="0" applyFont="1" applyBorder="1" applyAlignment="1">
      <alignment horizontal="left" vertical="center" indent="1"/>
    </xf>
    <xf numFmtId="0" fontId="27" fillId="0" borderId="27" xfId="0" applyFont="1" applyBorder="1" applyAlignment="1">
      <alignment horizontal="center" vertical="center"/>
    </xf>
    <xf numFmtId="0" fontId="39" fillId="0" borderId="18" xfId="0" applyFont="1" applyBorder="1" applyAlignment="1">
      <alignment horizontal="center" vertical="center"/>
    </xf>
    <xf numFmtId="0" fontId="29" fillId="0" borderId="14" xfId="0" applyFont="1" applyBorder="1" applyAlignment="1">
      <alignment vertical="center"/>
    </xf>
    <xf numFmtId="0" fontId="39" fillId="0" borderId="14" xfId="0" applyFont="1" applyBorder="1" applyAlignment="1">
      <alignment horizontal="center" vertical="center"/>
    </xf>
    <xf numFmtId="0" fontId="0" fillId="5" borderId="18" xfId="0" applyFill="1" applyBorder="1" applyAlignment="1">
      <alignment vertical="center"/>
    </xf>
    <xf numFmtId="0" fontId="39" fillId="0" borderId="23" xfId="0" applyFont="1" applyBorder="1" applyAlignment="1">
      <alignment horizontal="left" vertical="center" indent="1"/>
    </xf>
    <xf numFmtId="0" fontId="39" fillId="0" borderId="23" xfId="0" applyFont="1" applyBorder="1" applyAlignment="1">
      <alignment horizontal="center" vertical="center"/>
    </xf>
    <xf numFmtId="0" fontId="38" fillId="0" borderId="18" xfId="0" applyFont="1" applyBorder="1" applyAlignment="1">
      <alignment horizontal="left" vertical="center" indent="30"/>
    </xf>
    <xf numFmtId="0" fontId="27" fillId="0" borderId="1" xfId="0" applyFont="1" applyFill="1" applyBorder="1" applyAlignment="1">
      <alignment horizontal="left" vertical="center" indent="1"/>
    </xf>
    <xf numFmtId="0" fontId="38" fillId="0" borderId="17" xfId="0" applyFont="1" applyFill="1" applyBorder="1" applyAlignment="1">
      <alignment horizontal="left" vertical="center" indent="1"/>
    </xf>
    <xf numFmtId="0" fontId="35" fillId="0" borderId="14" xfId="0" applyFont="1" applyFill="1" applyBorder="1" applyAlignment="1">
      <alignment horizontal="left" vertical="center" indent="1"/>
    </xf>
    <xf numFmtId="0" fontId="28" fillId="0" borderId="21" xfId="0" applyFont="1" applyBorder="1" applyAlignment="1">
      <alignment horizontal="left" vertical="center" indent="1"/>
    </xf>
    <xf numFmtId="0" fontId="38" fillId="0" borderId="17" xfId="0" applyFont="1" applyBorder="1" applyAlignment="1">
      <alignment horizontal="left" vertical="center" indent="1"/>
    </xf>
    <xf numFmtId="0" fontId="27" fillId="0" borderId="20" xfId="0" applyFont="1" applyBorder="1" applyAlignment="1">
      <alignment horizontal="center" vertical="center"/>
    </xf>
    <xf numFmtId="0" fontId="39" fillId="0" borderId="28" xfId="0" applyFont="1" applyBorder="1" applyAlignment="1">
      <alignment horizontal="left" vertical="center" indent="1"/>
    </xf>
    <xf numFmtId="0" fontId="29" fillId="0" borderId="26" xfId="0" applyFont="1" applyBorder="1" applyAlignment="1">
      <alignment vertical="center"/>
    </xf>
    <xf numFmtId="0" fontId="39" fillId="0" borderId="26" xfId="0" applyFont="1" applyBorder="1" applyAlignment="1">
      <alignment horizontal="center" vertical="center"/>
    </xf>
    <xf numFmtId="0" fontId="39" fillId="0" borderId="14" xfId="0" applyFont="1" applyBorder="1" applyAlignment="1">
      <alignment horizontal="left" vertical="center" indent="1"/>
    </xf>
    <xf numFmtId="0" fontId="27" fillId="0" borderId="20" xfId="0" applyFont="1" applyFill="1" applyBorder="1" applyAlignment="1">
      <alignment horizontal="center" vertical="center"/>
    </xf>
    <xf numFmtId="0" fontId="29" fillId="0" borderId="18" xfId="0" applyFont="1" applyFill="1" applyBorder="1" applyAlignment="1">
      <alignment vertical="center"/>
    </xf>
    <xf numFmtId="0" fontId="39" fillId="0" borderId="18" xfId="0" applyFont="1" applyFill="1" applyBorder="1" applyAlignment="1">
      <alignment horizontal="center" vertical="center"/>
    </xf>
    <xf numFmtId="0" fontId="39" fillId="0" borderId="22" xfId="0" applyFont="1" applyFill="1" applyBorder="1" applyAlignment="1">
      <alignment horizontal="center" vertical="center"/>
    </xf>
    <xf numFmtId="0" fontId="29" fillId="0" borderId="2" xfId="0" applyFont="1" applyBorder="1"/>
    <xf numFmtId="0" fontId="29" fillId="0" borderId="3" xfId="0" applyFont="1" applyBorder="1"/>
    <xf numFmtId="0" fontId="35" fillId="0" borderId="24" xfId="0" applyFont="1" applyBorder="1" applyAlignment="1">
      <alignment horizontal="center" vertical="center"/>
    </xf>
    <xf numFmtId="0" fontId="39" fillId="0" borderId="0" xfId="0" applyFont="1" applyBorder="1" applyAlignment="1">
      <alignment horizontal="left" vertical="center" indent="1"/>
    </xf>
    <xf numFmtId="0" fontId="27" fillId="6" borderId="18" xfId="0" applyFont="1" applyFill="1" applyBorder="1" applyAlignment="1">
      <alignment vertical="center"/>
    </xf>
    <xf numFmtId="0" fontId="41" fillId="6" borderId="18" xfId="0" applyFont="1" applyFill="1" applyBorder="1" applyAlignment="1"/>
    <xf numFmtId="0" fontId="41" fillId="6" borderId="18" xfId="0" applyFont="1" applyFill="1" applyBorder="1" applyAlignment="1">
      <alignment vertical="center"/>
    </xf>
    <xf numFmtId="177" fontId="25" fillId="6" borderId="18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Fill="1" applyBorder="1" applyAlignment="1">
      <alignment horizontal="center" vertical="center"/>
    </xf>
    <xf numFmtId="0" fontId="35" fillId="0" borderId="29" xfId="0" applyFont="1" applyBorder="1" applyAlignment="1">
      <alignment horizontal="center" vertical="center"/>
    </xf>
    <xf numFmtId="0" fontId="35" fillId="0" borderId="4" xfId="0" applyFont="1" applyBorder="1" applyAlignment="1">
      <alignment horizontal="center" vertical="center"/>
    </xf>
    <xf numFmtId="0" fontId="39" fillId="0" borderId="22" xfId="0" applyFont="1" applyBorder="1" applyAlignment="1">
      <alignment vertical="center"/>
    </xf>
    <xf numFmtId="0" fontId="31" fillId="0" borderId="22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0" fillId="0" borderId="0" xfId="0" applyFont="1"/>
    <xf numFmtId="0" fontId="0" fillId="0" borderId="0" xfId="0" applyFont="1" applyBorder="1"/>
    <xf numFmtId="0" fontId="29" fillId="0" borderId="23" xfId="0" applyFont="1" applyBorder="1" applyAlignment="1">
      <alignment vertical="center"/>
    </xf>
    <xf numFmtId="0" fontId="0" fillId="0" borderId="2" xfId="0" applyFont="1" applyBorder="1"/>
    <xf numFmtId="0" fontId="39" fillId="0" borderId="22" xfId="0" applyFont="1" applyBorder="1" applyAlignment="1">
      <alignment horizontal="center" vertical="center"/>
    </xf>
    <xf numFmtId="14" fontId="28" fillId="0" borderId="14" xfId="0" applyNumberFormat="1" applyFont="1" applyBorder="1" applyAlignment="1">
      <alignment vertical="center"/>
    </xf>
    <xf numFmtId="0" fontId="42" fillId="0" borderId="22" xfId="0" applyFont="1" applyBorder="1" applyAlignment="1">
      <alignment horizontal="center" vertical="center"/>
    </xf>
    <xf numFmtId="0" fontId="42" fillId="0" borderId="24" xfId="0" applyFont="1" applyBorder="1" applyAlignment="1">
      <alignment horizontal="center" vertical="center"/>
    </xf>
    <xf numFmtId="176" fontId="39" fillId="0" borderId="30" xfId="0" applyNumberFormat="1" applyFont="1" applyBorder="1" applyAlignment="1">
      <alignment horizontal="center" vertical="center"/>
    </xf>
    <xf numFmtId="0" fontId="42" fillId="0" borderId="22" xfId="0" applyFont="1" applyFill="1" applyBorder="1" applyAlignment="1">
      <alignment horizontal="center" vertical="center"/>
    </xf>
    <xf numFmtId="0" fontId="43" fillId="0" borderId="17" xfId="0" applyFont="1" applyFill="1" applyBorder="1" applyAlignment="1">
      <alignment horizontal="left" vertical="center" indent="1"/>
    </xf>
    <xf numFmtId="0" fontId="44" fillId="0" borderId="1" xfId="0" applyFont="1" applyFill="1" applyBorder="1" applyAlignment="1">
      <alignment vertical="center"/>
    </xf>
    <xf numFmtId="0" fontId="27" fillId="5" borderId="0" xfId="0" applyFont="1" applyFill="1" applyBorder="1" applyAlignment="1">
      <alignment vertical="center"/>
    </xf>
    <xf numFmtId="0" fontId="23" fillId="5" borderId="0" xfId="0" applyFont="1" applyFill="1" applyBorder="1" applyAlignment="1">
      <alignment vertical="center"/>
    </xf>
    <xf numFmtId="0" fontId="29" fillId="5" borderId="31" xfId="0" applyFont="1" applyFill="1" applyBorder="1" applyAlignment="1">
      <alignment vertical="center"/>
    </xf>
    <xf numFmtId="0" fontId="28" fillId="5" borderId="4" xfId="0" applyFont="1" applyFill="1" applyBorder="1" applyAlignment="1">
      <alignment horizontal="center" vertical="center"/>
    </xf>
    <xf numFmtId="0" fontId="45" fillId="5" borderId="4" xfId="0" applyFont="1" applyFill="1" applyBorder="1" applyAlignment="1">
      <alignment horizontal="center" vertical="center"/>
    </xf>
    <xf numFmtId="0" fontId="38" fillId="0" borderId="20" xfId="0" applyFont="1" applyBorder="1" applyAlignment="1">
      <alignment horizontal="left" vertical="center"/>
    </xf>
    <xf numFmtId="0" fontId="35" fillId="5" borderId="33" xfId="0" applyFont="1" applyFill="1" applyBorder="1" applyAlignment="1">
      <alignment vertical="center"/>
    </xf>
    <xf numFmtId="0" fontId="35" fillId="5" borderId="34" xfId="0" applyFont="1" applyFill="1" applyBorder="1" applyAlignment="1">
      <alignment horizontal="center" vertical="center"/>
    </xf>
    <xf numFmtId="176" fontId="39" fillId="0" borderId="19" xfId="0" applyNumberFormat="1" applyFont="1" applyBorder="1" applyAlignment="1">
      <alignment horizontal="center" vertical="center"/>
    </xf>
    <xf numFmtId="0" fontId="39" fillId="0" borderId="32" xfId="0" applyFont="1" applyBorder="1" applyAlignment="1">
      <alignment vertical="center"/>
    </xf>
    <xf numFmtId="176" fontId="39" fillId="0" borderId="32" xfId="0" applyNumberFormat="1" applyFont="1" applyBorder="1" applyAlignment="1">
      <alignment horizontal="center" vertical="center"/>
    </xf>
    <xf numFmtId="0" fontId="27" fillId="6" borderId="2" xfId="0" applyFont="1" applyFill="1" applyBorder="1" applyAlignment="1">
      <alignment horizontal="left" vertical="center"/>
    </xf>
    <xf numFmtId="0" fontId="39" fillId="7" borderId="21" xfId="0" applyFont="1" applyFill="1" applyBorder="1" applyAlignment="1">
      <alignment horizontal="left" vertical="center"/>
    </xf>
    <xf numFmtId="0" fontId="39" fillId="7" borderId="14" xfId="0" applyFont="1" applyFill="1" applyBorder="1" applyAlignment="1">
      <alignment horizontal="left" vertical="center"/>
    </xf>
    <xf numFmtId="0" fontId="39" fillId="7" borderId="35" xfId="0" applyFont="1" applyFill="1" applyBorder="1" applyAlignment="1">
      <alignment vertical="center"/>
    </xf>
    <xf numFmtId="177" fontId="35" fillId="0" borderId="24" xfId="0" applyNumberFormat="1" applyFont="1" applyBorder="1" applyAlignment="1">
      <alignment horizontal="center" vertical="center"/>
    </xf>
    <xf numFmtId="0" fontId="39" fillId="0" borderId="36" xfId="0" applyFont="1" applyBorder="1" applyAlignment="1">
      <alignment vertical="center"/>
    </xf>
    <xf numFmtId="0" fontId="39" fillId="0" borderId="37" xfId="0" applyFont="1" applyBorder="1" applyAlignment="1">
      <alignment vertical="center"/>
    </xf>
    <xf numFmtId="0" fontId="28" fillId="5" borderId="2" xfId="0" applyFont="1" applyFill="1" applyBorder="1" applyAlignment="1">
      <alignment horizontal="left" vertical="center" indent="25"/>
    </xf>
    <xf numFmtId="0" fontId="28" fillId="5" borderId="11" xfId="0" applyFont="1" applyFill="1" applyBorder="1" applyAlignment="1">
      <alignment vertical="center"/>
    </xf>
    <xf numFmtId="0" fontId="28" fillId="5" borderId="12" xfId="0" applyFont="1" applyFill="1" applyBorder="1" applyAlignment="1">
      <alignment horizontal="left" vertical="center" indent="12"/>
    </xf>
    <xf numFmtId="0" fontId="31" fillId="5" borderId="12" xfId="0" applyFont="1" applyFill="1" applyBorder="1" applyAlignment="1">
      <alignment horizontal="left" vertical="center"/>
    </xf>
    <xf numFmtId="0" fontId="28" fillId="5" borderId="12" xfId="0" applyFont="1" applyFill="1" applyBorder="1" applyAlignment="1">
      <alignment vertical="center"/>
    </xf>
    <xf numFmtId="0" fontId="28" fillId="5" borderId="13" xfId="0" applyFont="1" applyFill="1" applyBorder="1" applyAlignment="1">
      <alignment vertical="center"/>
    </xf>
    <xf numFmtId="0" fontId="45" fillId="8" borderId="38" xfId="0" applyFont="1" applyFill="1" applyBorder="1" applyAlignment="1">
      <alignment horizontal="center" vertical="center"/>
    </xf>
    <xf numFmtId="0" fontId="42" fillId="2" borderId="39" xfId="0" applyFont="1" applyFill="1" applyBorder="1" applyAlignment="1">
      <alignment horizontal="center" vertical="center" wrapText="1"/>
    </xf>
    <xf numFmtId="0" fontId="27" fillId="0" borderId="40" xfId="0" applyFont="1" applyBorder="1" applyAlignment="1">
      <alignment horizontal="center" vertical="center"/>
    </xf>
    <xf numFmtId="0" fontId="27" fillId="0" borderId="41" xfId="0" applyFont="1" applyBorder="1" applyAlignment="1">
      <alignment horizontal="center" vertical="center"/>
    </xf>
    <xf numFmtId="0" fontId="27" fillId="0" borderId="42" xfId="0" applyFont="1" applyBorder="1" applyAlignment="1">
      <alignment horizontal="center" vertical="center"/>
    </xf>
    <xf numFmtId="0" fontId="28" fillId="0" borderId="21" xfId="0" applyFont="1" applyBorder="1" applyAlignment="1">
      <alignment vertical="center"/>
    </xf>
    <xf numFmtId="0" fontId="40" fillId="0" borderId="15" xfId="0" applyFont="1" applyBorder="1" applyAlignment="1">
      <alignment horizontal="left" vertical="center"/>
    </xf>
    <xf numFmtId="0" fontId="0" fillId="5" borderId="25" xfId="0" applyFill="1" applyBorder="1" applyAlignment="1">
      <alignment vertical="center"/>
    </xf>
    <xf numFmtId="0" fontId="28" fillId="5" borderId="20" xfId="0" applyFont="1" applyFill="1" applyBorder="1" applyAlignment="1">
      <alignment horizontal="left" vertical="center" indent="1"/>
    </xf>
    <xf numFmtId="0" fontId="29" fillId="0" borderId="0" xfId="0" applyFont="1" applyFill="1" applyBorder="1" applyAlignment="1">
      <alignment vertical="top"/>
    </xf>
    <xf numFmtId="0" fontId="28" fillId="0" borderId="0" xfId="0" applyFont="1" applyFill="1" applyBorder="1" applyAlignment="1">
      <alignment vertical="top"/>
    </xf>
    <xf numFmtId="0" fontId="42" fillId="0" borderId="29" xfId="0" applyFont="1" applyBorder="1" applyAlignment="1">
      <alignment horizontal="center" vertical="center"/>
    </xf>
    <xf numFmtId="0" fontId="28" fillId="0" borderId="26" xfId="0" applyFont="1" applyBorder="1" applyAlignment="1">
      <alignment vertical="center"/>
    </xf>
    <xf numFmtId="0" fontId="35" fillId="0" borderId="40" xfId="0" applyFont="1" applyBorder="1" applyAlignment="1">
      <alignment horizontal="left" vertical="center"/>
    </xf>
    <xf numFmtId="0" fontId="26" fillId="0" borderId="26" xfId="0" applyFont="1" applyBorder="1" applyAlignment="1">
      <alignment vertical="center"/>
    </xf>
    <xf numFmtId="0" fontId="40" fillId="0" borderId="26" xfId="0" applyFont="1" applyBorder="1" applyAlignment="1">
      <alignment vertical="center"/>
    </xf>
    <xf numFmtId="0" fontId="26" fillId="0" borderId="43" xfId="0" applyFont="1" applyBorder="1" applyAlignment="1">
      <alignment vertical="center"/>
    </xf>
    <xf numFmtId="0" fontId="29" fillId="0" borderId="4" xfId="0" applyFont="1" applyBorder="1" applyAlignment="1">
      <alignment vertical="center"/>
    </xf>
    <xf numFmtId="0" fontId="29" fillId="0" borderId="44" xfId="0" applyFont="1" applyBorder="1" applyAlignment="1">
      <alignment vertical="center"/>
    </xf>
    <xf numFmtId="0" fontId="27" fillId="6" borderId="7" xfId="0" applyFont="1" applyFill="1" applyBorder="1" applyAlignment="1">
      <alignment vertical="center"/>
    </xf>
    <xf numFmtId="0" fontId="41" fillId="6" borderId="7" xfId="0" applyFont="1" applyFill="1" applyBorder="1" applyAlignment="1">
      <alignment vertical="center"/>
    </xf>
    <xf numFmtId="0" fontId="47" fillId="0" borderId="14" xfId="0" applyFont="1" applyFill="1" applyBorder="1" applyAlignment="1">
      <alignment vertical="center"/>
    </xf>
    <xf numFmtId="14" fontId="31" fillId="0" borderId="26" xfId="0" applyNumberFormat="1" applyFont="1" applyFill="1" applyBorder="1" applyAlignment="1">
      <alignment horizontal="left" vertical="center"/>
    </xf>
    <xf numFmtId="0" fontId="29" fillId="0" borderId="7" xfId="0" applyFont="1" applyBorder="1" applyAlignment="1">
      <alignment horizontal="left" vertical="top"/>
    </xf>
    <xf numFmtId="0" fontId="29" fillId="0" borderId="8" xfId="0" applyFont="1" applyBorder="1" applyAlignment="1">
      <alignment horizontal="left" vertical="top"/>
    </xf>
    <xf numFmtId="0" fontId="27" fillId="6" borderId="9" xfId="0" applyFont="1" applyFill="1" applyBorder="1" applyAlignment="1">
      <alignment horizontal="left" vertical="center"/>
    </xf>
    <xf numFmtId="0" fontId="23" fillId="6" borderId="7" xfId="0" applyFont="1" applyFill="1" applyBorder="1" applyAlignment="1">
      <alignment vertical="center"/>
    </xf>
    <xf numFmtId="0" fontId="23" fillId="0" borderId="0" xfId="0" applyFont="1" applyAlignment="1">
      <alignment vertical="center"/>
    </xf>
    <xf numFmtId="0" fontId="23" fillId="6" borderId="18" xfId="0" applyFont="1" applyFill="1" applyBorder="1" applyAlignment="1">
      <alignment vertical="center"/>
    </xf>
    <xf numFmtId="0" fontId="23" fillId="0" borderId="0" xfId="0" applyFont="1" applyAlignment="1"/>
    <xf numFmtId="0" fontId="48" fillId="0" borderId="14" xfId="0" applyFont="1" applyBorder="1" applyAlignment="1">
      <alignment vertical="center"/>
    </xf>
    <xf numFmtId="0" fontId="28" fillId="0" borderId="14" xfId="0" applyFont="1" applyFill="1" applyBorder="1" applyAlignment="1">
      <alignment horizontal="right" vertical="center"/>
    </xf>
    <xf numFmtId="0" fontId="48" fillId="0" borderId="14" xfId="0" applyFont="1" applyFill="1" applyBorder="1" applyAlignment="1">
      <alignment vertical="center"/>
    </xf>
    <xf numFmtId="0" fontId="28" fillId="0" borderId="14" xfId="0" applyFont="1" applyBorder="1" applyAlignment="1">
      <alignment horizontal="right" vertical="center"/>
    </xf>
    <xf numFmtId="0" fontId="28" fillId="0" borderId="26" xfId="0" applyFont="1" applyFill="1" applyBorder="1" applyAlignment="1">
      <alignment vertical="center"/>
    </xf>
    <xf numFmtId="0" fontId="35" fillId="0" borderId="26" xfId="0" applyFont="1" applyFill="1" applyBorder="1" applyAlignment="1">
      <alignment vertical="center"/>
    </xf>
    <xf numFmtId="0" fontId="40" fillId="0" borderId="43" xfId="0" applyFont="1" applyFill="1" applyBorder="1" applyAlignment="1">
      <alignment horizontal="left" vertical="center"/>
    </xf>
    <xf numFmtId="0" fontId="28" fillId="0" borderId="40" xfId="0" applyFont="1" applyFill="1" applyBorder="1" applyAlignment="1">
      <alignment horizontal="left" vertical="center" indent="1"/>
    </xf>
    <xf numFmtId="14" fontId="31" fillId="0" borderId="26" xfId="0" applyNumberFormat="1" applyFont="1" applyFill="1" applyBorder="1" applyAlignment="1">
      <alignment vertical="center"/>
    </xf>
    <xf numFmtId="0" fontId="40" fillId="0" borderId="26" xfId="0" applyFont="1" applyFill="1" applyBorder="1" applyAlignment="1">
      <alignment horizontal="left" vertical="center"/>
    </xf>
    <xf numFmtId="0" fontId="31" fillId="7" borderId="25" xfId="0" applyFont="1" applyFill="1" applyBorder="1" applyAlignment="1">
      <alignment vertical="center"/>
    </xf>
    <xf numFmtId="0" fontId="31" fillId="7" borderId="18" xfId="0" applyFont="1" applyFill="1" applyBorder="1" applyAlignment="1">
      <alignment vertical="center"/>
    </xf>
    <xf numFmtId="0" fontId="29" fillId="7" borderId="18" xfId="0" applyFont="1" applyFill="1" applyBorder="1" applyAlignment="1">
      <alignment vertical="center"/>
    </xf>
    <xf numFmtId="0" fontId="8" fillId="0" borderId="22" xfId="0" applyFont="1" applyBorder="1" applyAlignment="1">
      <alignment horizontal="center" vertical="center"/>
    </xf>
    <xf numFmtId="0" fontId="8" fillId="0" borderId="22" xfId="0" applyFont="1" applyBorder="1" applyAlignment="1">
      <alignment vertical="center"/>
    </xf>
    <xf numFmtId="177" fontId="7" fillId="0" borderId="22" xfId="0" applyNumberFormat="1" applyFont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0" fontId="8" fillId="0" borderId="32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0" fillId="0" borderId="6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5" fillId="0" borderId="5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6" fillId="0" borderId="0" xfId="9" applyFont="1" applyBorder="1"/>
    <xf numFmtId="0" fontId="12" fillId="0" borderId="0" xfId="2" applyFont="1" applyFill="1" applyBorder="1" applyAlignment="1">
      <alignment horizontal="center" vertical="center"/>
    </xf>
    <xf numFmtId="0" fontId="10" fillId="0" borderId="27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left" vertical="center" indent="1"/>
    </xf>
    <xf numFmtId="0" fontId="5" fillId="0" borderId="23" xfId="0" applyFont="1" applyFill="1" applyBorder="1" applyAlignment="1">
      <alignment vertical="center"/>
    </xf>
    <xf numFmtId="0" fontId="8" fillId="0" borderId="23" xfId="0" applyFont="1" applyFill="1" applyBorder="1" applyAlignment="1">
      <alignment horizontal="center" vertical="center"/>
    </xf>
    <xf numFmtId="0" fontId="11" fillId="0" borderId="22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8" fillId="0" borderId="25" xfId="0" applyFont="1" applyBorder="1" applyAlignment="1">
      <alignment horizontal="left" vertical="center" indent="1"/>
    </xf>
    <xf numFmtId="0" fontId="5" fillId="0" borderId="18" xfId="0" applyFont="1" applyBorder="1" applyAlignment="1">
      <alignment vertical="center"/>
    </xf>
    <xf numFmtId="0" fontId="8" fillId="0" borderId="18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8" fillId="0" borderId="22" xfId="2" applyFont="1" applyBorder="1" applyAlignment="1">
      <alignment horizontal="center" vertical="center"/>
    </xf>
    <xf numFmtId="0" fontId="10" fillId="0" borderId="20" xfId="0" applyFont="1" applyFill="1" applyBorder="1" applyAlignment="1">
      <alignment horizontal="center" vertical="center"/>
    </xf>
    <xf numFmtId="0" fontId="8" fillId="0" borderId="32" xfId="2" applyFont="1" applyBorder="1" applyAlignment="1">
      <alignment horizontal="center" vertical="center"/>
    </xf>
    <xf numFmtId="0" fontId="5" fillId="0" borderId="26" xfId="0" applyFont="1" applyBorder="1" applyAlignment="1">
      <alignment vertical="center"/>
    </xf>
    <xf numFmtId="0" fontId="8" fillId="0" borderId="26" xfId="0" applyFont="1" applyBorder="1" applyAlignment="1">
      <alignment horizontal="center" vertical="center"/>
    </xf>
    <xf numFmtId="0" fontId="8" fillId="0" borderId="23" xfId="0" applyFont="1" applyFill="1" applyBorder="1" applyAlignment="1">
      <alignment horizontal="left" vertical="center" indent="1"/>
    </xf>
    <xf numFmtId="0" fontId="10" fillId="0" borderId="41" xfId="0" applyFont="1" applyBorder="1" applyAlignment="1">
      <alignment horizontal="center" vertical="center"/>
    </xf>
    <xf numFmtId="0" fontId="8" fillId="0" borderId="26" xfId="0" applyFont="1" applyBorder="1" applyAlignment="1">
      <alignment horizontal="left" vertical="center" indent="1"/>
    </xf>
    <xf numFmtId="0" fontId="10" fillId="0" borderId="27" xfId="0" applyFont="1" applyBorder="1" applyAlignment="1">
      <alignment horizontal="center" vertical="center"/>
    </xf>
    <xf numFmtId="0" fontId="8" fillId="0" borderId="23" xfId="0" applyFont="1" applyBorder="1" applyAlignment="1">
      <alignment horizontal="left" vertical="center" indent="1"/>
    </xf>
    <xf numFmtId="0" fontId="5" fillId="0" borderId="23" xfId="0" applyFont="1" applyBorder="1" applyAlignment="1">
      <alignment vertical="center"/>
    </xf>
    <xf numFmtId="0" fontId="8" fillId="0" borderId="23" xfId="0" applyFont="1" applyBorder="1" applyAlignment="1">
      <alignment horizontal="center" vertical="center"/>
    </xf>
    <xf numFmtId="0" fontId="8" fillId="0" borderId="18" xfId="0" applyFont="1" applyBorder="1" applyAlignment="1">
      <alignment horizontal="left" vertical="center" indent="1"/>
    </xf>
    <xf numFmtId="0" fontId="0" fillId="5" borderId="0" xfId="0" applyFill="1" applyBorder="1" applyAlignment="1">
      <alignment vertical="center"/>
    </xf>
    <xf numFmtId="0" fontId="38" fillId="7" borderId="20" xfId="0" applyFont="1" applyFill="1" applyBorder="1" applyAlignment="1">
      <alignment horizontal="left" vertical="center"/>
    </xf>
    <xf numFmtId="0" fontId="38" fillId="7" borderId="18" xfId="0" applyFont="1" applyFill="1" applyBorder="1" applyAlignment="1">
      <alignment horizontal="left" vertical="center"/>
    </xf>
    <xf numFmtId="0" fontId="27" fillId="7" borderId="18" xfId="0" applyFont="1" applyFill="1" applyBorder="1" applyAlignment="1">
      <alignment vertical="center"/>
    </xf>
    <xf numFmtId="0" fontId="27" fillId="7" borderId="18" xfId="0" applyFont="1" applyFill="1" applyBorder="1" applyAlignment="1"/>
    <xf numFmtId="0" fontId="38" fillId="7" borderId="18" xfId="0" applyFont="1" applyFill="1" applyBorder="1" applyAlignment="1">
      <alignment horizontal="left" vertical="center" indent="2"/>
    </xf>
    <xf numFmtId="0" fontId="27" fillId="7" borderId="0" xfId="0" applyFont="1" applyFill="1" applyBorder="1" applyAlignment="1">
      <alignment vertical="center"/>
    </xf>
    <xf numFmtId="0" fontId="27" fillId="7" borderId="0" xfId="0" applyFont="1" applyFill="1" applyAlignment="1">
      <alignment vertical="center"/>
    </xf>
    <xf numFmtId="0" fontId="35" fillId="7" borderId="40" xfId="0" applyFont="1" applyFill="1" applyBorder="1" applyAlignment="1">
      <alignment horizontal="left" vertical="center"/>
    </xf>
    <xf numFmtId="14" fontId="31" fillId="7" borderId="26" xfId="0" applyNumberFormat="1" applyFont="1" applyFill="1" applyBorder="1" applyAlignment="1">
      <alignment horizontal="left" vertical="center"/>
    </xf>
    <xf numFmtId="0" fontId="26" fillId="7" borderId="26" xfId="0" applyFont="1" applyFill="1" applyBorder="1" applyAlignment="1">
      <alignment vertical="center"/>
    </xf>
    <xf numFmtId="0" fontId="28" fillId="7" borderId="26" xfId="0" applyFont="1" applyFill="1" applyBorder="1" applyAlignment="1">
      <alignment vertical="center"/>
    </xf>
    <xf numFmtId="0" fontId="28" fillId="7" borderId="26" xfId="0" applyFont="1" applyFill="1" applyBorder="1" applyAlignment="1"/>
    <xf numFmtId="0" fontId="35" fillId="7" borderId="26" xfId="0" applyFont="1" applyFill="1" applyBorder="1" applyAlignment="1">
      <alignment horizontal="left" vertical="center"/>
    </xf>
    <xf numFmtId="0" fontId="26" fillId="7" borderId="0" xfId="0" applyFont="1" applyFill="1" applyBorder="1" applyAlignment="1">
      <alignment vertical="center"/>
    </xf>
    <xf numFmtId="0" fontId="26" fillId="7" borderId="0" xfId="0" applyFont="1" applyFill="1" applyAlignment="1">
      <alignment vertical="center"/>
    </xf>
    <xf numFmtId="0" fontId="48" fillId="7" borderId="26" xfId="0" applyFont="1" applyFill="1" applyBorder="1" applyAlignment="1"/>
    <xf numFmtId="0" fontId="35" fillId="0" borderId="4" xfId="0" applyFont="1" applyFill="1" applyBorder="1" applyAlignment="1">
      <alignment horizontal="center" vertical="center"/>
    </xf>
    <xf numFmtId="0" fontId="26" fillId="5" borderId="1" xfId="0" applyFont="1" applyFill="1" applyBorder="1" applyAlignment="1">
      <alignment vertical="center"/>
    </xf>
    <xf numFmtId="0" fontId="26" fillId="0" borderId="5" xfId="0" applyFont="1" applyBorder="1" applyAlignment="1">
      <alignment vertical="center"/>
    </xf>
    <xf numFmtId="0" fontId="26" fillId="0" borderId="0" xfId="0" applyFont="1" applyBorder="1"/>
    <xf numFmtId="0" fontId="26" fillId="0" borderId="0" xfId="0" applyFont="1"/>
    <xf numFmtId="0" fontId="25" fillId="6" borderId="45" xfId="0" applyFont="1" applyFill="1" applyBorder="1" applyAlignment="1">
      <alignment horizontal="center" vertical="center"/>
    </xf>
    <xf numFmtId="0" fontId="48" fillId="0" borderId="14" xfId="0" applyFont="1" applyBorder="1" applyAlignment="1"/>
    <xf numFmtId="0" fontId="26" fillId="0" borderId="14" xfId="0" applyFont="1" applyBorder="1" applyAlignment="1"/>
    <xf numFmtId="0" fontId="28" fillId="0" borderId="14" xfId="0" applyFont="1" applyBorder="1" applyAlignment="1"/>
    <xf numFmtId="0" fontId="31" fillId="6" borderId="12" xfId="0" applyFont="1" applyFill="1" applyBorder="1" applyAlignment="1">
      <alignment vertical="center"/>
    </xf>
    <xf numFmtId="0" fontId="28" fillId="5" borderId="33" xfId="0" applyFont="1" applyFill="1" applyBorder="1" applyAlignment="1">
      <alignment horizontal="left" vertical="center" indent="1"/>
    </xf>
    <xf numFmtId="0" fontId="0" fillId="5" borderId="44" xfId="0" applyFill="1" applyBorder="1" applyAlignment="1">
      <alignment vertical="center"/>
    </xf>
    <xf numFmtId="0" fontId="5" fillId="0" borderId="18" xfId="0" applyFont="1" applyFill="1" applyBorder="1" applyAlignment="1">
      <alignment horizontal="left" vertical="center"/>
    </xf>
    <xf numFmtId="0" fontId="8" fillId="0" borderId="18" xfId="0" applyFont="1" applyFill="1" applyBorder="1" applyAlignment="1">
      <alignment horizontal="left" vertical="center"/>
    </xf>
    <xf numFmtId="0" fontId="10" fillId="0" borderId="40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left" vertical="center"/>
    </xf>
    <xf numFmtId="0" fontId="4" fillId="2" borderId="20" xfId="0" applyFont="1" applyFill="1" applyBorder="1" applyAlignment="1">
      <alignment horizontal="left" vertical="center" indent="1"/>
    </xf>
    <xf numFmtId="0" fontId="7" fillId="2" borderId="18" xfId="0" applyFont="1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4" fillId="2" borderId="33" xfId="0" applyFont="1" applyFill="1" applyBorder="1" applyAlignment="1">
      <alignment horizontal="left" vertical="center" indent="1"/>
    </xf>
    <xf numFmtId="0" fontId="7" fillId="2" borderId="23" xfId="0" applyFont="1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49" fillId="0" borderId="18" xfId="0" applyFont="1" applyBorder="1" applyAlignment="1">
      <alignment vertical="center"/>
    </xf>
    <xf numFmtId="0" fontId="50" fillId="0" borderId="14" xfId="0" applyFont="1" applyBorder="1" applyAlignment="1">
      <alignment vertical="center"/>
    </xf>
    <xf numFmtId="0" fontId="50" fillId="0" borderId="5" xfId="0" applyFont="1" applyBorder="1" applyAlignment="1">
      <alignment vertical="center"/>
    </xf>
    <xf numFmtId="0" fontId="51" fillId="5" borderId="18" xfId="0" applyFont="1" applyFill="1" applyBorder="1" applyAlignment="1">
      <alignment vertical="center"/>
    </xf>
    <xf numFmtId="0" fontId="52" fillId="0" borderId="22" xfId="0" applyFont="1" applyBorder="1" applyAlignment="1">
      <alignment horizontal="center" vertical="center"/>
    </xf>
    <xf numFmtId="0" fontId="53" fillId="0" borderId="0" xfId="0" applyFont="1"/>
    <xf numFmtId="0" fontId="29" fillId="7" borderId="2" xfId="0" applyFont="1" applyFill="1" applyBorder="1"/>
    <xf numFmtId="0" fontId="29" fillId="7" borderId="3" xfId="0" applyFont="1" applyFill="1" applyBorder="1"/>
    <xf numFmtId="0" fontId="29" fillId="7" borderId="0" xfId="0" applyFont="1" applyFill="1" applyBorder="1"/>
    <xf numFmtId="0" fontId="29" fillId="7" borderId="0" xfId="0" applyFont="1" applyFill="1"/>
    <xf numFmtId="0" fontId="31" fillId="7" borderId="22" xfId="0" applyFont="1" applyFill="1" applyBorder="1" applyAlignment="1">
      <alignment horizontal="center" vertical="center"/>
    </xf>
    <xf numFmtId="176" fontId="31" fillId="0" borderId="22" xfId="0" applyNumberFormat="1" applyFont="1" applyFill="1" applyBorder="1" applyAlignment="1">
      <alignment horizontal="center" vertical="center"/>
    </xf>
    <xf numFmtId="0" fontId="11" fillId="0" borderId="29" xfId="0" applyFont="1" applyBorder="1" applyAlignment="1">
      <alignment horizontal="center" vertical="center"/>
    </xf>
    <xf numFmtId="0" fontId="31" fillId="0" borderId="22" xfId="0" applyFont="1" applyFill="1" applyBorder="1" applyAlignment="1">
      <alignment horizontal="center" vertical="center"/>
    </xf>
    <xf numFmtId="0" fontId="40" fillId="0" borderId="14" xfId="0" applyFont="1" applyFill="1" applyBorder="1" applyAlignment="1">
      <alignment horizontal="right" vertical="center"/>
    </xf>
    <xf numFmtId="0" fontId="4" fillId="8" borderId="2" xfId="0" applyFont="1" applyFill="1" applyBorder="1" applyAlignment="1">
      <alignment horizontal="left" vertical="center" indent="1"/>
    </xf>
    <xf numFmtId="0" fontId="7" fillId="8" borderId="23" xfId="0" applyFont="1" applyFill="1" applyBorder="1" applyAlignment="1">
      <alignment vertical="center"/>
    </xf>
    <xf numFmtId="0" fontId="2" fillId="8" borderId="22" xfId="0" applyFont="1" applyFill="1" applyBorder="1" applyAlignment="1">
      <alignment horizontal="center" vertical="center"/>
    </xf>
    <xf numFmtId="0" fontId="45" fillId="8" borderId="48" xfId="0" applyFont="1" applyFill="1" applyBorder="1" applyAlignment="1">
      <alignment horizontal="center" vertical="center" wrapText="1"/>
    </xf>
    <xf numFmtId="0" fontId="54" fillId="2" borderId="39" xfId="0" applyFont="1" applyFill="1" applyBorder="1" applyAlignment="1">
      <alignment horizontal="center" vertical="center" wrapText="1"/>
    </xf>
    <xf numFmtId="0" fontId="42" fillId="2" borderId="49" xfId="0" applyFont="1" applyFill="1" applyBorder="1" applyAlignment="1">
      <alignment horizontal="center" vertical="center" wrapText="1"/>
    </xf>
    <xf numFmtId="0" fontId="0" fillId="5" borderId="22" xfId="0" applyFill="1" applyBorder="1" applyAlignment="1">
      <alignment horizontal="center" vertical="center"/>
    </xf>
    <xf numFmtId="0" fontId="55" fillId="5" borderId="18" xfId="0" applyFont="1" applyFill="1" applyBorder="1" applyAlignment="1">
      <alignment vertical="center"/>
    </xf>
    <xf numFmtId="0" fontId="0" fillId="5" borderId="19" xfId="0" applyFill="1" applyBorder="1" applyAlignment="1">
      <alignment vertical="center"/>
    </xf>
    <xf numFmtId="0" fontId="35" fillId="0" borderId="22" xfId="0" applyFont="1" applyFill="1" applyBorder="1" applyAlignment="1">
      <alignment horizontal="center" vertical="center"/>
    </xf>
    <xf numFmtId="0" fontId="31" fillId="0" borderId="29" xfId="0" applyFont="1" applyFill="1" applyBorder="1" applyAlignment="1">
      <alignment horizontal="center" vertical="center"/>
    </xf>
    <xf numFmtId="0" fontId="56" fillId="5" borderId="18" xfId="0" applyFont="1" applyFill="1" applyBorder="1" applyAlignment="1">
      <alignment vertical="center"/>
    </xf>
    <xf numFmtId="0" fontId="57" fillId="5" borderId="18" xfId="0" applyFont="1" applyFill="1" applyBorder="1" applyAlignment="1">
      <alignment vertical="center"/>
    </xf>
    <xf numFmtId="0" fontId="26" fillId="5" borderId="18" xfId="0" applyFont="1" applyFill="1" applyBorder="1" applyAlignment="1">
      <alignment horizontal="center" vertical="center"/>
    </xf>
    <xf numFmtId="0" fontId="51" fillId="0" borderId="22" xfId="0" applyFont="1" applyFill="1" applyBorder="1" applyAlignment="1">
      <alignment horizontal="center" vertical="center"/>
    </xf>
    <xf numFmtId="0" fontId="57" fillId="0" borderId="22" xfId="0" applyFont="1" applyFill="1" applyBorder="1" applyAlignment="1">
      <alignment horizontal="center" vertical="center"/>
    </xf>
    <xf numFmtId="0" fontId="26" fillId="0" borderId="22" xfId="0" applyFont="1" applyFill="1" applyBorder="1" applyAlignment="1">
      <alignment horizontal="center" vertical="center"/>
    </xf>
    <xf numFmtId="0" fontId="38" fillId="5" borderId="18" xfId="2" applyFont="1" applyFill="1" applyBorder="1" applyAlignment="1">
      <alignment vertical="center"/>
    </xf>
    <xf numFmtId="0" fontId="58" fillId="0" borderId="22" xfId="2" applyFont="1" applyFill="1" applyBorder="1" applyAlignment="1">
      <alignment horizontal="center" vertical="center"/>
    </xf>
    <xf numFmtId="0" fontId="59" fillId="0" borderId="22" xfId="2" applyFont="1" applyFill="1" applyBorder="1" applyAlignment="1">
      <alignment horizontal="center" vertical="center"/>
    </xf>
    <xf numFmtId="0" fontId="58" fillId="7" borderId="22" xfId="2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/>
    </xf>
    <xf numFmtId="0" fontId="52" fillId="7" borderId="22" xfId="0" applyFont="1" applyFill="1" applyBorder="1" applyAlignment="1">
      <alignment horizontal="center" vertical="center"/>
    </xf>
    <xf numFmtId="0" fontId="38" fillId="0" borderId="22" xfId="0" applyFont="1" applyFill="1" applyBorder="1" applyAlignment="1">
      <alignment horizontal="center" vertical="center"/>
    </xf>
    <xf numFmtId="0" fontId="50" fillId="0" borderId="25" xfId="0" applyFont="1" applyFill="1" applyBorder="1" applyAlignment="1">
      <alignment horizontal="center" vertical="center"/>
    </xf>
    <xf numFmtId="0" fontId="31" fillId="0" borderId="22" xfId="0" applyFont="1" applyBorder="1" applyAlignment="1">
      <alignment horizontal="center"/>
    </xf>
    <xf numFmtId="0" fontId="60" fillId="0" borderId="14" xfId="0" applyFont="1" applyBorder="1" applyAlignment="1">
      <alignment horizontal="center" vertical="center"/>
    </xf>
    <xf numFmtId="0" fontId="56" fillId="5" borderId="23" xfId="0" applyFont="1" applyFill="1" applyBorder="1" applyAlignment="1">
      <alignment vertical="center"/>
    </xf>
    <xf numFmtId="0" fontId="53" fillId="5" borderId="23" xfId="0" applyFont="1" applyFill="1" applyBorder="1" applyAlignment="1">
      <alignment vertical="center"/>
    </xf>
    <xf numFmtId="0" fontId="57" fillId="5" borderId="4" xfId="0" applyFont="1" applyFill="1" applyBorder="1" applyAlignment="1">
      <alignment vertical="center"/>
    </xf>
    <xf numFmtId="0" fontId="56" fillId="5" borderId="4" xfId="0" applyFont="1" applyFill="1" applyBorder="1" applyAlignment="1">
      <alignment horizontal="center"/>
    </xf>
    <xf numFmtId="0" fontId="39" fillId="0" borderId="32" xfId="0" applyFont="1" applyBorder="1" applyAlignment="1">
      <alignment horizontal="center" vertical="center"/>
    </xf>
    <xf numFmtId="0" fontId="39" fillId="0" borderId="50" xfId="0" applyFont="1" applyBorder="1" applyAlignment="1">
      <alignment horizontal="center" vertical="center"/>
    </xf>
    <xf numFmtId="0" fontId="61" fillId="5" borderId="19" xfId="0" applyFont="1" applyFill="1" applyBorder="1" applyAlignment="1">
      <alignment horizontal="center" vertical="center"/>
    </xf>
    <xf numFmtId="0" fontId="30" fillId="0" borderId="32" xfId="0" applyFont="1" applyFill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0" fillId="5" borderId="51" xfId="0" applyFill="1" applyBorder="1" applyAlignment="1">
      <alignment vertical="center"/>
    </xf>
    <xf numFmtId="0" fontId="39" fillId="0" borderId="19" xfId="0" applyFont="1" applyBorder="1" applyAlignment="1">
      <alignment horizontal="center" vertical="center"/>
    </xf>
    <xf numFmtId="0" fontId="39" fillId="0" borderId="43" xfId="0" applyFont="1" applyBorder="1" applyAlignment="1">
      <alignment horizontal="center" vertical="center"/>
    </xf>
    <xf numFmtId="0" fontId="31" fillId="0" borderId="24" xfId="0" applyFont="1" applyFill="1" applyBorder="1" applyAlignment="1">
      <alignment horizontal="center" vertical="center"/>
    </xf>
    <xf numFmtId="0" fontId="35" fillId="0" borderId="24" xfId="0" applyFont="1" applyFill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39" fillId="7" borderId="22" xfId="0" applyFont="1" applyFill="1" applyBorder="1" applyAlignment="1">
      <alignment horizontal="center" vertical="center"/>
    </xf>
    <xf numFmtId="0" fontId="62" fillId="8" borderId="48" xfId="0" applyFont="1" applyFill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0" fontId="31" fillId="0" borderId="0" xfId="0" applyFont="1" applyFill="1" applyBorder="1" applyAlignment="1">
      <alignment horizontal="center" vertical="center"/>
    </xf>
    <xf numFmtId="0" fontId="50" fillId="0" borderId="0" xfId="0" applyFont="1" applyBorder="1" applyAlignment="1">
      <alignment horizontal="center" vertical="center"/>
    </xf>
    <xf numFmtId="0" fontId="58" fillId="0" borderId="0" xfId="2" applyFont="1" applyBorder="1" applyAlignment="1" applyProtection="1">
      <alignment horizontal="center" vertical="center"/>
      <protection locked="0"/>
    </xf>
    <xf numFmtId="0" fontId="52" fillId="0" borderId="0" xfId="0" applyFont="1" applyFill="1" applyBorder="1" applyAlignment="1">
      <alignment horizontal="center" vertical="center"/>
    </xf>
    <xf numFmtId="0" fontId="63" fillId="0" borderId="0" xfId="0" applyFont="1"/>
    <xf numFmtId="0" fontId="49" fillId="0" borderId="0" xfId="0" applyFont="1"/>
    <xf numFmtId="0" fontId="27" fillId="0" borderId="0" xfId="0" applyFont="1"/>
    <xf numFmtId="0" fontId="39" fillId="0" borderId="18" xfId="0" applyFont="1" applyBorder="1" applyAlignment="1">
      <alignment horizontal="left" vertical="center" indent="1"/>
    </xf>
    <xf numFmtId="0" fontId="39" fillId="0" borderId="25" xfId="0" applyFont="1" applyFill="1" applyBorder="1" applyAlignment="1">
      <alignment horizontal="left" vertical="center" indent="1"/>
    </xf>
    <xf numFmtId="0" fontId="38" fillId="8" borderId="0" xfId="0" applyFont="1" applyFill="1" applyBorder="1" applyAlignment="1">
      <alignment horizontal="left" vertical="center"/>
    </xf>
    <xf numFmtId="0" fontId="8" fillId="0" borderId="25" xfId="0" applyFont="1" applyFill="1" applyBorder="1" applyAlignment="1">
      <alignment horizontal="left" vertical="center" indent="1"/>
    </xf>
    <xf numFmtId="0" fontId="5" fillId="0" borderId="18" xfId="0" applyFont="1" applyFill="1" applyBorder="1" applyAlignment="1">
      <alignment vertical="center"/>
    </xf>
    <xf numFmtId="0" fontId="8" fillId="0" borderId="18" xfId="0" applyFont="1" applyFill="1" applyBorder="1" applyAlignment="1">
      <alignment horizontal="center" vertical="center"/>
    </xf>
    <xf numFmtId="0" fontId="29" fillId="0" borderId="22" xfId="0" applyFont="1" applyFill="1" applyBorder="1" applyAlignment="1">
      <alignment horizontal="left" vertical="center"/>
    </xf>
    <xf numFmtId="0" fontId="8" fillId="0" borderId="28" xfId="0" applyFont="1" applyFill="1" applyBorder="1" applyAlignment="1">
      <alignment horizontal="left" vertical="center" indent="1"/>
    </xf>
    <xf numFmtId="0" fontId="5" fillId="0" borderId="26" xfId="0" applyFont="1" applyFill="1" applyBorder="1" applyAlignment="1">
      <alignment vertical="center"/>
    </xf>
    <xf numFmtId="0" fontId="8" fillId="0" borderId="26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26" xfId="0" applyFont="1" applyFill="1" applyBorder="1" applyAlignment="1">
      <alignment horizontal="left" vertical="center" indent="1"/>
    </xf>
    <xf numFmtId="0" fontId="29" fillId="0" borderId="22" xfId="0" applyFont="1" applyBorder="1" applyAlignment="1">
      <alignment horizontal="center" vertical="center"/>
    </xf>
    <xf numFmtId="0" fontId="64" fillId="9" borderId="0" xfId="0" applyFont="1" applyFill="1" applyBorder="1"/>
    <xf numFmtId="0" fontId="0" fillId="9" borderId="0" xfId="0" applyFont="1" applyFill="1" applyBorder="1"/>
    <xf numFmtId="0" fontId="29" fillId="0" borderId="0" xfId="0" applyFont="1" applyFill="1" applyAlignment="1">
      <alignment horizontal="center" vertical="center"/>
    </xf>
    <xf numFmtId="0" fontId="65" fillId="0" borderId="0" xfId="0" applyFont="1"/>
    <xf numFmtId="0" fontId="53" fillId="0" borderId="0" xfId="0" applyFont="1" applyBorder="1" applyAlignment="1">
      <alignment vertical="center"/>
    </xf>
    <xf numFmtId="0" fontId="38" fillId="0" borderId="0" xfId="0" applyFont="1"/>
    <xf numFmtId="0" fontId="28" fillId="5" borderId="20" xfId="0" applyFont="1" applyFill="1" applyBorder="1" applyAlignment="1">
      <alignment horizontal="left" vertical="center" indent="1"/>
    </xf>
    <xf numFmtId="0" fontId="39" fillId="0" borderId="25" xfId="0" applyFont="1" applyBorder="1" applyAlignment="1">
      <alignment horizontal="left" vertical="center" indent="1"/>
    </xf>
    <xf numFmtId="0" fontId="39" fillId="0" borderId="18" xfId="0" applyFont="1" applyBorder="1" applyAlignment="1">
      <alignment horizontal="left" vertical="center" indent="1"/>
    </xf>
    <xf numFmtId="0" fontId="39" fillId="0" borderId="25" xfId="0" applyFont="1" applyFill="1" applyBorder="1" applyAlignment="1">
      <alignment horizontal="left" vertical="center" indent="1"/>
    </xf>
    <xf numFmtId="0" fontId="50" fillId="0" borderId="2" xfId="0" applyFont="1" applyBorder="1"/>
    <xf numFmtId="0" fontId="66" fillId="8" borderId="0" xfId="0" applyFont="1" applyFill="1" applyBorder="1" applyAlignment="1">
      <alignment horizontal="left" vertical="center"/>
    </xf>
    <xf numFmtId="0" fontId="50" fillId="8" borderId="0" xfId="0" applyFont="1" applyFill="1" applyBorder="1" applyAlignment="1">
      <alignment horizontal="left" vertical="center" indent="1"/>
    </xf>
    <xf numFmtId="0" fontId="50" fillId="8" borderId="0" xfId="0" applyFont="1" applyFill="1" applyBorder="1" applyAlignment="1">
      <alignment vertical="center"/>
    </xf>
    <xf numFmtId="0" fontId="50" fillId="8" borderId="0" xfId="0" applyFont="1" applyFill="1" applyBorder="1" applyAlignment="1">
      <alignment horizontal="center" vertical="center"/>
    </xf>
    <xf numFmtId="0" fontId="67" fillId="8" borderId="0" xfId="0" applyFont="1" applyFill="1" applyBorder="1" applyAlignment="1">
      <alignment horizontal="center" vertical="center"/>
    </xf>
    <xf numFmtId="0" fontId="52" fillId="8" borderId="0" xfId="0" applyFont="1" applyFill="1" applyBorder="1" applyAlignment="1">
      <alignment horizontal="center" vertical="center"/>
    </xf>
    <xf numFmtId="0" fontId="68" fillId="8" borderId="0" xfId="2" applyFont="1" applyFill="1" applyBorder="1" applyAlignment="1" applyProtection="1">
      <alignment horizontal="center" vertical="center"/>
      <protection locked="0"/>
    </xf>
    <xf numFmtId="0" fontId="50" fillId="0" borderId="3" xfId="0" applyFont="1" applyBorder="1"/>
    <xf numFmtId="0" fontId="50" fillId="0" borderId="0" xfId="0" applyFont="1" applyBorder="1"/>
    <xf numFmtId="0" fontId="50" fillId="0" borderId="0" xfId="0" applyFont="1"/>
    <xf numFmtId="0" fontId="50" fillId="0" borderId="0" xfId="0" applyFont="1" applyFill="1" applyBorder="1"/>
    <xf numFmtId="0" fontId="66" fillId="0" borderId="0" xfId="0" applyFont="1" applyFill="1" applyBorder="1" applyAlignment="1">
      <alignment horizontal="left" vertical="center"/>
    </xf>
    <xf numFmtId="0" fontId="50" fillId="0" borderId="0" xfId="0" applyFont="1" applyFill="1" applyBorder="1" applyAlignment="1">
      <alignment horizontal="left" vertical="center" indent="1"/>
    </xf>
    <xf numFmtId="0" fontId="50" fillId="0" borderId="0" xfId="0" applyFont="1" applyFill="1" applyBorder="1" applyAlignment="1">
      <alignment vertical="center"/>
    </xf>
    <xf numFmtId="0" fontId="50" fillId="0" borderId="0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horizontal="center" vertical="center"/>
    </xf>
    <xf numFmtId="0" fontId="68" fillId="0" borderId="0" xfId="2" applyFont="1" applyFill="1" applyBorder="1" applyAlignment="1" applyProtection="1">
      <alignment horizontal="center" vertical="center"/>
      <protection locked="0"/>
    </xf>
    <xf numFmtId="0" fontId="50" fillId="0" borderId="0" xfId="0" applyFont="1" applyFill="1"/>
    <xf numFmtId="0" fontId="66" fillId="0" borderId="0" xfId="0" applyFont="1"/>
    <xf numFmtId="0" fontId="49" fillId="0" borderId="0" xfId="0" applyFont="1" applyFill="1"/>
    <xf numFmtId="0" fontId="52" fillId="0" borderId="0" xfId="0" applyFont="1" applyFill="1"/>
    <xf numFmtId="0" fontId="66" fillId="0" borderId="0" xfId="0" applyFont="1" applyBorder="1" applyAlignment="1">
      <alignment vertical="center"/>
    </xf>
    <xf numFmtId="0" fontId="51" fillId="0" borderId="0" xfId="0" applyFont="1" applyBorder="1" applyAlignment="1">
      <alignment vertical="center"/>
    </xf>
    <xf numFmtId="0" fontId="65" fillId="0" borderId="2" xfId="0" applyFont="1" applyBorder="1"/>
    <xf numFmtId="0" fontId="65" fillId="8" borderId="0" xfId="0" applyFont="1" applyFill="1" applyBorder="1" applyAlignment="1">
      <alignment horizontal="left" vertical="center" indent="1"/>
    </xf>
    <xf numFmtId="0" fontId="65" fillId="8" borderId="0" xfId="0" applyFont="1" applyFill="1" applyBorder="1" applyAlignment="1">
      <alignment vertical="center"/>
    </xf>
    <xf numFmtId="0" fontId="65" fillId="8" borderId="0" xfId="0" applyFont="1" applyFill="1" applyBorder="1" applyAlignment="1">
      <alignment horizontal="center" vertical="center"/>
    </xf>
    <xf numFmtId="0" fontId="38" fillId="8" borderId="0" xfId="0" applyFont="1" applyFill="1" applyBorder="1" applyAlignment="1">
      <alignment horizontal="center" vertical="center"/>
    </xf>
    <xf numFmtId="0" fontId="69" fillId="8" borderId="0" xfId="2" applyFont="1" applyFill="1" applyBorder="1" applyAlignment="1" applyProtection="1">
      <alignment horizontal="center" vertical="center"/>
      <protection locked="0"/>
    </xf>
    <xf numFmtId="0" fontId="65" fillId="0" borderId="3" xfId="0" applyFont="1" applyBorder="1"/>
    <xf numFmtId="0" fontId="65" fillId="0" borderId="0" xfId="0" applyFont="1" applyBorder="1"/>
    <xf numFmtId="0" fontId="64" fillId="0" borderId="0" xfId="0" applyFont="1" applyBorder="1"/>
    <xf numFmtId="0" fontId="70" fillId="0" borderId="0" xfId="0" applyFont="1" applyFill="1" applyBorder="1" applyAlignment="1">
      <alignment horizontal="left" vertical="center"/>
    </xf>
    <xf numFmtId="0" fontId="64" fillId="0" borderId="0" xfId="0" applyFont="1" applyFill="1" applyBorder="1" applyAlignment="1">
      <alignment horizontal="left" vertical="center" indent="1"/>
    </xf>
    <xf numFmtId="0" fontId="64" fillId="0" borderId="0" xfId="0" applyFont="1" applyFill="1" applyBorder="1" applyAlignment="1">
      <alignment vertical="center"/>
    </xf>
    <xf numFmtId="0" fontId="64" fillId="0" borderId="0" xfId="0" applyFont="1" applyFill="1" applyBorder="1" applyAlignment="1">
      <alignment horizontal="center" vertical="center"/>
    </xf>
    <xf numFmtId="0" fontId="54" fillId="0" borderId="0" xfId="0" applyFont="1" applyFill="1" applyBorder="1" applyAlignment="1">
      <alignment horizontal="center" vertical="center"/>
    </xf>
    <xf numFmtId="0" fontId="58" fillId="0" borderId="0" xfId="2" applyFont="1" applyFill="1" applyBorder="1" applyAlignment="1" applyProtection="1">
      <alignment horizontal="center" vertical="center"/>
      <protection locked="0"/>
    </xf>
    <xf numFmtId="0" fontId="64" fillId="0" borderId="0" xfId="0" applyFont="1"/>
    <xf numFmtId="0" fontId="65" fillId="0" borderId="0" xfId="0" applyFont="1" applyFill="1" applyBorder="1" applyAlignment="1">
      <alignment horizontal="left" vertical="center"/>
    </xf>
    <xf numFmtId="0" fontId="70" fillId="0" borderId="0" xfId="0" applyFont="1"/>
    <xf numFmtId="0" fontId="0" fillId="5" borderId="18" xfId="0" applyFill="1" applyBorder="1" applyAlignment="1">
      <alignment horizontal="center" vertical="center"/>
    </xf>
    <xf numFmtId="0" fontId="54" fillId="2" borderId="48" xfId="0" applyFont="1" applyFill="1" applyBorder="1" applyAlignment="1">
      <alignment horizontal="center" vertical="center" wrapText="1"/>
    </xf>
    <xf numFmtId="0" fontId="29" fillId="0" borderId="30" xfId="0" applyFont="1" applyBorder="1" applyAlignment="1">
      <alignment horizontal="center" vertical="center"/>
    </xf>
    <xf numFmtId="0" fontId="29" fillId="0" borderId="52" xfId="0" applyFont="1" applyBorder="1" applyAlignment="1">
      <alignment horizontal="center" vertical="center"/>
    </xf>
    <xf numFmtId="0" fontId="0" fillId="5" borderId="18" xfId="0" applyFont="1" applyFill="1" applyBorder="1" applyAlignment="1">
      <alignment vertical="center"/>
    </xf>
    <xf numFmtId="0" fontId="29" fillId="0" borderId="30" xfId="0" applyFont="1" applyFill="1" applyBorder="1" applyAlignment="1">
      <alignment horizontal="center" vertical="center"/>
    </xf>
    <xf numFmtId="0" fontId="71" fillId="0" borderId="22" xfId="2" applyFont="1" applyBorder="1" applyAlignment="1">
      <alignment horizontal="center" vertical="center"/>
    </xf>
    <xf numFmtId="0" fontId="29" fillId="0" borderId="31" xfId="0" applyFont="1" applyBorder="1" applyAlignment="1">
      <alignment horizontal="center" vertical="center"/>
    </xf>
    <xf numFmtId="0" fontId="0" fillId="5" borderId="23" xfId="0" applyFont="1" applyFill="1" applyBorder="1" applyAlignment="1">
      <alignment vertical="center"/>
    </xf>
    <xf numFmtId="0" fontId="29" fillId="0" borderId="2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38" fillId="9" borderId="0" xfId="0" applyFont="1" applyFill="1"/>
    <xf numFmtId="0" fontId="65" fillId="9" borderId="0" xfId="0" applyFont="1" applyFill="1"/>
    <xf numFmtId="0" fontId="0" fillId="9" borderId="0" xfId="0" applyFill="1"/>
    <xf numFmtId="0" fontId="31" fillId="0" borderId="0" xfId="0" applyFont="1" applyBorder="1"/>
    <xf numFmtId="0" fontId="72" fillId="0" borderId="0" xfId="0" applyFont="1" applyBorder="1"/>
    <xf numFmtId="0" fontId="73" fillId="5" borderId="18" xfId="0" applyFont="1" applyFill="1" applyBorder="1" applyAlignment="1">
      <alignment horizontal="center" vertical="center"/>
    </xf>
    <xf numFmtId="0" fontId="72" fillId="5" borderId="18" xfId="0" applyFont="1" applyFill="1" applyBorder="1" applyAlignment="1">
      <alignment vertical="center"/>
    </xf>
    <xf numFmtId="0" fontId="73" fillId="0" borderId="22" xfId="0" applyFont="1" applyBorder="1" applyAlignment="1">
      <alignment horizontal="center" vertical="center"/>
    </xf>
    <xf numFmtId="0" fontId="74" fillId="0" borderId="30" xfId="0" applyFont="1" applyBorder="1" applyAlignment="1">
      <alignment horizontal="center" vertical="center"/>
    </xf>
    <xf numFmtId="0" fontId="73" fillId="0" borderId="22" xfId="0" applyFont="1" applyFill="1" applyBorder="1" applyAlignment="1">
      <alignment horizontal="center" vertical="center"/>
    </xf>
    <xf numFmtId="0" fontId="73" fillId="0" borderId="29" xfId="0" applyFont="1" applyFill="1" applyBorder="1" applyAlignment="1">
      <alignment horizontal="center" vertical="center"/>
    </xf>
    <xf numFmtId="0" fontId="73" fillId="5" borderId="18" xfId="0" applyFont="1" applyFill="1" applyBorder="1" applyAlignment="1">
      <alignment vertical="center"/>
    </xf>
    <xf numFmtId="0" fontId="74" fillId="5" borderId="18" xfId="0" applyFont="1" applyFill="1" applyBorder="1" applyAlignment="1">
      <alignment vertical="center"/>
    </xf>
    <xf numFmtId="0" fontId="75" fillId="0" borderId="22" xfId="2" applyFont="1" applyFill="1" applyBorder="1" applyAlignment="1">
      <alignment horizontal="center" vertical="center"/>
    </xf>
    <xf numFmtId="0" fontId="75" fillId="7" borderId="22" xfId="2" applyFont="1" applyFill="1" applyBorder="1" applyAlignment="1">
      <alignment horizontal="center" vertical="center"/>
    </xf>
    <xf numFmtId="0" fontId="73" fillId="7" borderId="4" xfId="0" applyFont="1" applyFill="1" applyBorder="1" applyAlignment="1">
      <alignment horizontal="center" vertical="center"/>
    </xf>
    <xf numFmtId="0" fontId="73" fillId="7" borderId="22" xfId="0" applyFont="1" applyFill="1" applyBorder="1" applyAlignment="1">
      <alignment horizontal="center" vertical="center"/>
    </xf>
    <xf numFmtId="0" fontId="73" fillId="5" borderId="23" xfId="0" applyFont="1" applyFill="1" applyBorder="1" applyAlignment="1">
      <alignment vertical="center"/>
    </xf>
    <xf numFmtId="0" fontId="73" fillId="0" borderId="24" xfId="0" applyFont="1" applyFill="1" applyBorder="1" applyAlignment="1">
      <alignment horizontal="center" vertical="center"/>
    </xf>
    <xf numFmtId="0" fontId="74" fillId="5" borderId="23" xfId="0" applyFont="1" applyFill="1" applyBorder="1" applyAlignment="1">
      <alignment vertical="center"/>
    </xf>
    <xf numFmtId="0" fontId="72" fillId="0" borderId="0" xfId="0" applyFont="1" applyAlignment="1"/>
    <xf numFmtId="0" fontId="76" fillId="0" borderId="0" xfId="0" applyFont="1"/>
    <xf numFmtId="0" fontId="39" fillId="0" borderId="18" xfId="0" applyFont="1" applyBorder="1" applyAlignment="1">
      <alignment vertical="center"/>
    </xf>
    <xf numFmtId="0" fontId="39" fillId="0" borderId="25" xfId="0" applyFont="1" applyFill="1" applyBorder="1" applyAlignment="1">
      <alignment vertical="center"/>
    </xf>
    <xf numFmtId="0" fontId="39" fillId="0" borderId="18" xfId="0" applyFont="1" applyFill="1" applyBorder="1" applyAlignment="1">
      <alignment vertical="center"/>
    </xf>
    <xf numFmtId="0" fontId="28" fillId="5" borderId="20" xfId="0" applyFont="1" applyFill="1" applyBorder="1" applyAlignment="1">
      <alignment vertical="center"/>
    </xf>
    <xf numFmtId="0" fontId="28" fillId="5" borderId="18" xfId="0" applyFont="1" applyFill="1" applyBorder="1" applyAlignment="1">
      <alignment vertical="center"/>
    </xf>
    <xf numFmtId="0" fontId="72" fillId="5" borderId="30" xfId="0" applyFont="1" applyFill="1" applyBorder="1" applyAlignment="1">
      <alignment vertical="center"/>
    </xf>
    <xf numFmtId="0" fontId="77" fillId="5" borderId="23" xfId="0" applyFont="1" applyFill="1" applyBorder="1" applyAlignment="1">
      <alignment horizontal="left" vertical="center"/>
    </xf>
    <xf numFmtId="0" fontId="77" fillId="5" borderId="18" xfId="0" applyFont="1" applyFill="1" applyBorder="1" applyAlignment="1">
      <alignment horizontal="left" vertical="center"/>
    </xf>
    <xf numFmtId="0" fontId="77" fillId="0" borderId="30" xfId="0" applyFont="1" applyBorder="1" applyAlignment="1">
      <alignment horizontal="left" vertical="center"/>
    </xf>
    <xf numFmtId="0" fontId="77" fillId="0" borderId="18" xfId="0" applyFont="1" applyFill="1" applyBorder="1" applyAlignment="1">
      <alignment horizontal="left" vertical="center"/>
    </xf>
    <xf numFmtId="0" fontId="77" fillId="0" borderId="30" xfId="0" applyFont="1" applyFill="1" applyBorder="1" applyAlignment="1">
      <alignment horizontal="left" vertical="center"/>
    </xf>
    <xf numFmtId="0" fontId="77" fillId="0" borderId="18" xfId="0" applyFont="1" applyBorder="1" applyAlignment="1">
      <alignment horizontal="left" vertical="center"/>
    </xf>
    <xf numFmtId="0" fontId="77" fillId="0" borderId="26" xfId="0" applyFont="1" applyBorder="1" applyAlignment="1">
      <alignment horizontal="left" vertical="center"/>
    </xf>
    <xf numFmtId="0" fontId="77" fillId="0" borderId="30" xfId="0" applyFont="1" applyBorder="1" applyAlignment="1">
      <alignment vertical="center"/>
    </xf>
    <xf numFmtId="0" fontId="20" fillId="0" borderId="23" xfId="0" applyFont="1" applyBorder="1" applyAlignment="1">
      <alignment horizontal="left" vertical="center"/>
    </xf>
    <xf numFmtId="0" fontId="77" fillId="0" borderId="23" xfId="0" applyFont="1" applyBorder="1" applyAlignment="1">
      <alignment horizontal="left" vertical="center"/>
    </xf>
    <xf numFmtId="0" fontId="77" fillId="0" borderId="14" xfId="0" applyFont="1" applyBorder="1" applyAlignment="1">
      <alignment horizontal="left" vertical="center"/>
    </xf>
    <xf numFmtId="0" fontId="20" fillId="8" borderId="46" xfId="2" applyFont="1" applyFill="1" applyBorder="1" applyAlignment="1">
      <alignment horizontal="center" vertical="center"/>
    </xf>
    <xf numFmtId="0" fontId="75" fillId="8" borderId="53" xfId="2" applyFont="1" applyFill="1" applyBorder="1" applyAlignment="1">
      <alignment horizontal="center" vertical="center"/>
    </xf>
    <xf numFmtId="0" fontId="20" fillId="8" borderId="53" xfId="2" applyFont="1" applyFill="1" applyBorder="1" applyAlignment="1" applyProtection="1">
      <alignment horizontal="center" vertical="center"/>
    </xf>
    <xf numFmtId="0" fontId="20" fillId="8" borderId="53" xfId="2" applyFont="1" applyFill="1" applyBorder="1" applyAlignment="1">
      <alignment horizontal="center" vertical="center"/>
    </xf>
    <xf numFmtId="0" fontId="20" fillId="8" borderId="54" xfId="2" applyFont="1" applyFill="1" applyBorder="1" applyAlignment="1">
      <alignment horizontal="center" vertical="center"/>
    </xf>
    <xf numFmtId="0" fontId="19" fillId="10" borderId="30" xfId="2" applyFont="1" applyFill="1" applyBorder="1" applyAlignment="1">
      <alignment horizontal="center" vertical="center"/>
    </xf>
    <xf numFmtId="0" fontId="19" fillId="10" borderId="22" xfId="2" applyFont="1" applyFill="1" applyBorder="1" applyAlignment="1">
      <alignment horizontal="center" vertical="center"/>
    </xf>
    <xf numFmtId="0" fontId="21" fillId="10" borderId="22" xfId="2" applyFont="1" applyFill="1" applyBorder="1" applyAlignment="1" applyProtection="1">
      <alignment horizontal="center" vertical="center"/>
      <protection locked="0"/>
    </xf>
    <xf numFmtId="0" fontId="19" fillId="0" borderId="30" xfId="2" applyFont="1" applyBorder="1" applyAlignment="1">
      <alignment horizontal="center" vertical="center"/>
    </xf>
    <xf numFmtId="0" fontId="19" fillId="0" borderId="22" xfId="2" applyFont="1" applyBorder="1" applyAlignment="1">
      <alignment horizontal="center" vertical="center"/>
    </xf>
    <xf numFmtId="0" fontId="21" fillId="0" borderId="22" xfId="2" applyFont="1" applyFill="1" applyBorder="1" applyAlignment="1" applyProtection="1">
      <alignment horizontal="center" vertical="center"/>
      <protection locked="0"/>
    </xf>
    <xf numFmtId="0" fontId="19" fillId="0" borderId="22" xfId="2" applyFont="1" applyFill="1" applyBorder="1" applyAlignment="1">
      <alignment horizontal="center" vertical="center"/>
    </xf>
    <xf numFmtId="0" fontId="19" fillId="0" borderId="32" xfId="2" applyFont="1" applyFill="1" applyBorder="1" applyAlignment="1">
      <alignment horizontal="center" vertical="center"/>
    </xf>
    <xf numFmtId="0" fontId="19" fillId="0" borderId="30" xfId="2" applyFont="1" applyFill="1" applyBorder="1" applyAlignment="1">
      <alignment horizontal="center" vertical="center"/>
    </xf>
    <xf numFmtId="0" fontId="19" fillId="7" borderId="30" xfId="2" applyFont="1" applyFill="1" applyBorder="1" applyAlignment="1">
      <alignment horizontal="center" vertical="center"/>
    </xf>
    <xf numFmtId="0" fontId="19" fillId="7" borderId="22" xfId="2" applyFont="1" applyFill="1" applyBorder="1" applyAlignment="1">
      <alignment horizontal="center" vertical="center"/>
    </xf>
    <xf numFmtId="0" fontId="19" fillId="7" borderId="32" xfId="2" applyFont="1" applyFill="1" applyBorder="1" applyAlignment="1">
      <alignment horizontal="center" vertical="center"/>
    </xf>
    <xf numFmtId="0" fontId="19" fillId="0" borderId="32" xfId="2" applyFont="1" applyBorder="1" applyAlignment="1">
      <alignment horizontal="center" vertical="center"/>
    </xf>
    <xf numFmtId="0" fontId="20" fillId="2" borderId="0" xfId="2" applyFont="1" applyFill="1" applyBorder="1" applyAlignment="1">
      <alignment horizontal="center" vertical="center"/>
    </xf>
    <xf numFmtId="0" fontId="21" fillId="8" borderId="22" xfId="2" applyFont="1" applyFill="1" applyBorder="1" applyAlignment="1" applyProtection="1">
      <alignment horizontal="center" vertical="center"/>
      <protection locked="0"/>
    </xf>
    <xf numFmtId="0" fontId="20" fillId="2" borderId="46" xfId="2" applyFont="1" applyFill="1" applyBorder="1" applyAlignment="1">
      <alignment horizontal="center" vertical="center"/>
    </xf>
    <xf numFmtId="0" fontId="20" fillId="2" borderId="3" xfId="2" applyFont="1" applyFill="1" applyBorder="1" applyAlignment="1">
      <alignment horizontal="center" vertical="center"/>
    </xf>
    <xf numFmtId="0" fontId="21" fillId="2" borderId="0" xfId="2" applyFont="1" applyFill="1" applyBorder="1" applyAlignment="1" applyProtection="1">
      <alignment horizontal="center" vertical="center"/>
      <protection locked="0"/>
    </xf>
    <xf numFmtId="0" fontId="21" fillId="0" borderId="22" xfId="2" applyFont="1" applyBorder="1" applyAlignment="1" applyProtection="1">
      <alignment horizontal="center" vertical="center"/>
      <protection locked="0"/>
    </xf>
    <xf numFmtId="0" fontId="78" fillId="0" borderId="22" xfId="0" applyFont="1" applyBorder="1" applyAlignment="1">
      <alignment horizontal="center" vertical="center"/>
    </xf>
    <xf numFmtId="0" fontId="78" fillId="0" borderId="25" xfId="0" applyFont="1" applyBorder="1" applyAlignment="1">
      <alignment horizontal="center" vertical="center"/>
    </xf>
    <xf numFmtId="0" fontId="78" fillId="0" borderId="32" xfId="0" applyFont="1" applyBorder="1" applyAlignment="1">
      <alignment horizontal="center" vertical="center"/>
    </xf>
    <xf numFmtId="0" fontId="37" fillId="5" borderId="5" xfId="0" applyFont="1" applyFill="1" applyBorder="1" applyAlignment="1">
      <alignment horizontal="center" vertical="center"/>
    </xf>
    <xf numFmtId="0" fontId="37" fillId="5" borderId="10" xfId="0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/>
    </xf>
    <xf numFmtId="0" fontId="28" fillId="0" borderId="2" xfId="0" applyFont="1" applyFill="1" applyBorder="1" applyAlignment="1">
      <alignment horizontal="left" vertical="top" wrapText="1"/>
    </xf>
    <xf numFmtId="0" fontId="28" fillId="0" borderId="0" xfId="0" applyFont="1" applyFill="1" applyBorder="1" applyAlignment="1">
      <alignment horizontal="left" vertical="top" wrapText="1"/>
    </xf>
    <xf numFmtId="0" fontId="28" fillId="0" borderId="0" xfId="0" applyFont="1" applyFill="1" applyBorder="1" applyAlignment="1">
      <alignment horizontal="left" vertical="top"/>
    </xf>
    <xf numFmtId="0" fontId="28" fillId="0" borderId="3" xfId="0" applyFont="1" applyFill="1" applyBorder="1" applyAlignment="1">
      <alignment horizontal="left" vertical="top"/>
    </xf>
    <xf numFmtId="0" fontId="28" fillId="0" borderId="26" xfId="0" applyFont="1" applyFill="1" applyBorder="1" applyAlignment="1">
      <alignment horizontal="right" vertical="center"/>
    </xf>
    <xf numFmtId="0" fontId="35" fillId="7" borderId="18" xfId="0" applyFont="1" applyFill="1" applyBorder="1" applyAlignment="1">
      <alignment horizontal="left" vertical="center" wrapText="1"/>
    </xf>
    <xf numFmtId="0" fontId="35" fillId="7" borderId="30" xfId="0" applyFont="1" applyFill="1" applyBorder="1" applyAlignment="1">
      <alignment horizontal="left" vertical="center" wrapText="1"/>
    </xf>
    <xf numFmtId="0" fontId="36" fillId="5" borderId="1" xfId="0" applyFont="1" applyFill="1" applyBorder="1" applyAlignment="1">
      <alignment horizontal="center" vertical="center"/>
    </xf>
    <xf numFmtId="0" fontId="7" fillId="8" borderId="55" xfId="0" applyFont="1" applyFill="1" applyBorder="1" applyAlignment="1">
      <alignment horizontal="center" vertical="center"/>
    </xf>
    <xf numFmtId="0" fontId="35" fillId="8" borderId="39" xfId="0" applyFont="1" applyFill="1" applyBorder="1" applyAlignment="1">
      <alignment horizontal="center" vertical="center"/>
    </xf>
    <xf numFmtId="0" fontId="35" fillId="8" borderId="56" xfId="0" applyFont="1" applyFill="1" applyBorder="1" applyAlignment="1">
      <alignment horizontal="center" vertical="center"/>
    </xf>
    <xf numFmtId="0" fontId="36" fillId="5" borderId="7" xfId="0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/>
    </xf>
    <xf numFmtId="0" fontId="28" fillId="0" borderId="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38" fillId="0" borderId="1" xfId="0" applyFont="1" applyFill="1" applyBorder="1" applyAlignment="1">
      <alignment horizontal="center" vertical="center"/>
    </xf>
    <xf numFmtId="0" fontId="28" fillId="0" borderId="14" xfId="0" applyFont="1" applyBorder="1" applyAlignment="1">
      <alignment horizontal="right" vertical="center"/>
    </xf>
    <xf numFmtId="0" fontId="23" fillId="0" borderId="9" xfId="0" applyFont="1" applyBorder="1" applyAlignment="1">
      <alignment horizontal="left" vertical="top" wrapText="1"/>
    </xf>
    <xf numFmtId="0" fontId="23" fillId="0" borderId="7" xfId="0" applyFont="1" applyBorder="1" applyAlignment="1">
      <alignment horizontal="left" vertical="top"/>
    </xf>
    <xf numFmtId="0" fontId="23" fillId="0" borderId="8" xfId="0" applyFont="1" applyBorder="1" applyAlignment="1">
      <alignment horizontal="left" vertical="top"/>
    </xf>
    <xf numFmtId="0" fontId="38" fillId="0" borderId="1" xfId="0" applyFont="1" applyBorder="1" applyAlignment="1">
      <alignment horizontal="center" vertical="center"/>
    </xf>
    <xf numFmtId="0" fontId="27" fillId="0" borderId="9" xfId="0" applyFont="1" applyFill="1" applyBorder="1" applyAlignment="1">
      <alignment horizontal="left" vertical="top" wrapText="1"/>
    </xf>
    <xf numFmtId="0" fontId="27" fillId="0" borderId="7" xfId="0" applyFont="1" applyFill="1" applyBorder="1" applyAlignment="1">
      <alignment horizontal="left" vertical="top" wrapText="1"/>
    </xf>
    <xf numFmtId="0" fontId="27" fillId="0" borderId="8" xfId="0" applyFont="1" applyFill="1" applyBorder="1" applyAlignment="1">
      <alignment horizontal="left" vertical="top" wrapText="1"/>
    </xf>
    <xf numFmtId="0" fontId="29" fillId="0" borderId="9" xfId="0" applyFont="1" applyBorder="1" applyAlignment="1">
      <alignment horizontal="left" vertical="top" wrapText="1"/>
    </xf>
    <xf numFmtId="0" fontId="29" fillId="0" borderId="7" xfId="0" applyFont="1" applyBorder="1" applyAlignment="1">
      <alignment horizontal="left" vertical="top"/>
    </xf>
    <xf numFmtId="0" fontId="29" fillId="0" borderId="8" xfId="0" applyFont="1" applyBorder="1" applyAlignment="1">
      <alignment horizontal="left" vertical="top"/>
    </xf>
    <xf numFmtId="0" fontId="29" fillId="0" borderId="7" xfId="0" applyFont="1" applyBorder="1" applyAlignment="1">
      <alignment horizontal="left" vertical="top" wrapText="1"/>
    </xf>
    <xf numFmtId="0" fontId="10" fillId="4" borderId="17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0" fontId="10" fillId="4" borderId="57" xfId="0" applyFont="1" applyFill="1" applyBorder="1" applyAlignment="1">
      <alignment horizontal="center" vertical="center"/>
    </xf>
    <xf numFmtId="0" fontId="12" fillId="4" borderId="58" xfId="2" applyFont="1" applyFill="1" applyBorder="1" applyAlignment="1">
      <alignment horizontal="center" vertical="center"/>
    </xf>
    <xf numFmtId="0" fontId="12" fillId="4" borderId="1" xfId="2" applyFont="1" applyFill="1" applyBorder="1" applyAlignment="1">
      <alignment horizontal="center" vertical="center"/>
    </xf>
    <xf numFmtId="0" fontId="12" fillId="4" borderId="16" xfId="2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/>
    </xf>
    <xf numFmtId="0" fontId="28" fillId="7" borderId="14" xfId="0" applyFont="1" applyFill="1" applyBorder="1" applyAlignment="1">
      <alignment horizontal="right" vertical="center"/>
    </xf>
    <xf numFmtId="0" fontId="40" fillId="7" borderId="14" xfId="0" applyFont="1" applyFill="1" applyBorder="1" applyAlignment="1">
      <alignment horizontal="center" vertical="center"/>
    </xf>
    <xf numFmtId="14" fontId="31" fillId="0" borderId="14" xfId="0" applyNumberFormat="1" applyFont="1" applyBorder="1" applyAlignment="1">
      <alignment horizontal="left" vertical="center"/>
    </xf>
    <xf numFmtId="0" fontId="36" fillId="5" borderId="1" xfId="0" applyFont="1" applyFill="1" applyBorder="1" applyAlignment="1">
      <alignment vertical="center"/>
    </xf>
    <xf numFmtId="0" fontId="38" fillId="0" borderId="18" xfId="0" applyFont="1" applyBorder="1" applyAlignment="1"/>
    <xf numFmtId="0" fontId="27" fillId="6" borderId="20" xfId="0" applyFont="1" applyFill="1" applyBorder="1" applyAlignment="1">
      <alignment vertical="center"/>
    </xf>
    <xf numFmtId="0" fontId="27" fillId="6" borderId="19" xfId="0" applyFont="1" applyFill="1" applyBorder="1" applyAlignment="1">
      <alignment vertical="center"/>
    </xf>
    <xf numFmtId="0" fontId="35" fillId="0" borderId="18" xfId="0" applyFont="1" applyFill="1" applyBorder="1" applyAlignment="1">
      <alignment vertical="top"/>
    </xf>
    <xf numFmtId="0" fontId="35" fillId="0" borderId="30" xfId="0" applyFont="1" applyFill="1" applyBorder="1" applyAlignment="1">
      <alignment vertical="top"/>
    </xf>
    <xf numFmtId="0" fontId="35" fillId="7" borderId="18" xfId="0" applyFont="1" applyFill="1" applyBorder="1" applyAlignment="1">
      <alignment vertical="top"/>
    </xf>
    <xf numFmtId="0" fontId="35" fillId="7" borderId="30" xfId="0" applyFont="1" applyFill="1" applyBorder="1" applyAlignment="1">
      <alignment vertical="top"/>
    </xf>
    <xf numFmtId="0" fontId="27" fillId="0" borderId="25" xfId="0" applyFont="1" applyFill="1" applyBorder="1" applyAlignment="1">
      <alignment vertical="top"/>
    </xf>
    <xf numFmtId="0" fontId="27" fillId="0" borderId="18" xfId="0" applyFont="1" applyFill="1" applyBorder="1" applyAlignment="1">
      <alignment vertical="top"/>
    </xf>
    <xf numFmtId="0" fontId="27" fillId="0" borderId="30" xfId="0" applyFont="1" applyFill="1" applyBorder="1" applyAlignment="1">
      <alignment vertical="top"/>
    </xf>
    <xf numFmtId="0" fontId="27" fillId="0" borderId="20" xfId="0" applyFont="1" applyFill="1" applyBorder="1" applyAlignment="1">
      <alignment vertical="top"/>
    </xf>
    <xf numFmtId="0" fontId="39" fillId="0" borderId="25" xfId="2" applyFont="1" applyBorder="1" applyAlignment="1">
      <alignment vertical="top"/>
    </xf>
    <xf numFmtId="0" fontId="39" fillId="0" borderId="18" xfId="2" applyFont="1" applyBorder="1" applyAlignment="1">
      <alignment vertical="top"/>
    </xf>
    <xf numFmtId="0" fontId="39" fillId="0" borderId="30" xfId="2" applyFont="1" applyBorder="1" applyAlignment="1">
      <alignment vertical="top"/>
    </xf>
    <xf numFmtId="0" fontId="39" fillId="7" borderId="18" xfId="0" applyFont="1" applyFill="1" applyBorder="1" applyAlignment="1">
      <alignment vertical="top"/>
    </xf>
    <xf numFmtId="0" fontId="39" fillId="7" borderId="30" xfId="0" applyFont="1" applyFill="1" applyBorder="1" applyAlignment="1">
      <alignment vertical="top"/>
    </xf>
    <xf numFmtId="0" fontId="8" fillId="3" borderId="20" xfId="0" applyFont="1" applyFill="1" applyBorder="1" applyAlignment="1">
      <alignment vertical="top"/>
    </xf>
    <xf numFmtId="0" fontId="8" fillId="3" borderId="18" xfId="0" applyFont="1" applyFill="1" applyBorder="1" applyAlignment="1">
      <alignment vertical="top"/>
    </xf>
    <xf numFmtId="0" fontId="8" fillId="3" borderId="30" xfId="0" applyFont="1" applyFill="1" applyBorder="1" applyAlignment="1">
      <alignment vertical="top"/>
    </xf>
    <xf numFmtId="0" fontId="8" fillId="0" borderId="20" xfId="0" applyFont="1" applyFill="1" applyBorder="1" applyAlignment="1">
      <alignment vertical="top"/>
    </xf>
    <xf numFmtId="0" fontId="8" fillId="0" borderId="18" xfId="0" applyFont="1" applyFill="1" applyBorder="1" applyAlignment="1">
      <alignment vertical="top"/>
    </xf>
    <xf numFmtId="0" fontId="8" fillId="0" borderId="30" xfId="0" applyFont="1" applyFill="1" applyBorder="1" applyAlignment="1">
      <alignment vertical="top"/>
    </xf>
    <xf numFmtId="0" fontId="39" fillId="0" borderId="18" xfId="2" applyFont="1" applyFill="1" applyBorder="1" applyAlignment="1">
      <alignment vertical="top"/>
    </xf>
    <xf numFmtId="0" fontId="39" fillId="0" borderId="30" xfId="2" applyFont="1" applyFill="1" applyBorder="1" applyAlignment="1">
      <alignment vertical="top"/>
    </xf>
    <xf numFmtId="0" fontId="39" fillId="7" borderId="20" xfId="0" applyFont="1" applyFill="1" applyBorder="1" applyAlignment="1">
      <alignment vertical="top"/>
    </xf>
    <xf numFmtId="0" fontId="29" fillId="0" borderId="4" xfId="0" applyFont="1" applyBorder="1" applyAlignment="1">
      <alignment horizontal="center" vertical="center"/>
    </xf>
    <xf numFmtId="0" fontId="37" fillId="5" borderId="1" xfId="0" applyFont="1" applyFill="1" applyBorder="1" applyAlignment="1">
      <alignment horizontal="left" vertical="center"/>
    </xf>
    <xf numFmtId="0" fontId="35" fillId="6" borderId="47" xfId="0" applyFont="1" applyFill="1" applyBorder="1" applyAlignment="1">
      <alignment horizontal="center" vertical="center"/>
    </xf>
    <xf numFmtId="0" fontId="32" fillId="6" borderId="8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57" xfId="0" applyFont="1" applyFill="1" applyBorder="1" applyAlignment="1">
      <alignment vertical="center"/>
    </xf>
    <xf numFmtId="0" fontId="5" fillId="0" borderId="4" xfId="0" applyFont="1" applyFill="1" applyBorder="1" applyAlignment="1">
      <alignment horizontal="center" vertical="center"/>
    </xf>
    <xf numFmtId="0" fontId="29" fillId="7" borderId="58" xfId="0" applyFont="1" applyFill="1" applyBorder="1" applyAlignment="1">
      <alignment vertical="center"/>
    </xf>
    <xf numFmtId="0" fontId="29" fillId="7" borderId="57" xfId="0" applyFont="1" applyFill="1" applyBorder="1" applyAlignment="1">
      <alignment vertical="center"/>
    </xf>
    <xf numFmtId="0" fontId="31" fillId="0" borderId="34" xfId="0" applyFont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30" xfId="0" applyFont="1" applyFill="1" applyBorder="1" applyAlignment="1">
      <alignment vertical="center"/>
    </xf>
    <xf numFmtId="0" fontId="29" fillId="7" borderId="44" xfId="0" applyFont="1" applyFill="1" applyBorder="1" applyAlignment="1">
      <alignment horizontal="left" vertical="center"/>
    </xf>
    <xf numFmtId="0" fontId="29" fillId="7" borderId="31" xfId="0" applyFont="1" applyFill="1" applyBorder="1" applyAlignment="1">
      <alignment horizontal="left" vertical="center"/>
    </xf>
    <xf numFmtId="0" fontId="5" fillId="0" borderId="22" xfId="0" applyFont="1" applyFill="1" applyBorder="1" applyAlignment="1">
      <alignment horizontal="center" vertical="center"/>
    </xf>
    <xf numFmtId="0" fontId="29" fillId="7" borderId="25" xfId="0" applyFont="1" applyFill="1" applyBorder="1" applyAlignment="1">
      <alignment vertical="center"/>
    </xf>
    <xf numFmtId="0" fontId="29" fillId="7" borderId="30" xfId="0" applyFont="1" applyFill="1" applyBorder="1" applyAlignment="1">
      <alignment vertical="center"/>
    </xf>
    <xf numFmtId="0" fontId="31" fillId="0" borderId="32" xfId="0" applyFont="1" applyBorder="1" applyAlignment="1">
      <alignment vertical="center"/>
    </xf>
    <xf numFmtId="0" fontId="4" fillId="7" borderId="20" xfId="0" applyFont="1" applyFill="1" applyBorder="1" applyAlignment="1">
      <alignment vertical="center"/>
    </xf>
    <xf numFmtId="0" fontId="4" fillId="7" borderId="18" xfId="0" applyFont="1" applyFill="1" applyBorder="1" applyAlignment="1">
      <alignment vertical="center"/>
    </xf>
    <xf numFmtId="0" fontId="4" fillId="7" borderId="30" xfId="0" applyFont="1" applyFill="1" applyBorder="1" applyAlignment="1">
      <alignment vertical="center"/>
    </xf>
    <xf numFmtId="0" fontId="35" fillId="5" borderId="46" xfId="0" applyFont="1" applyFill="1" applyBorder="1" applyAlignment="1">
      <alignment horizontal="center" vertical="center"/>
    </xf>
    <xf numFmtId="0" fontId="7" fillId="0" borderId="20" xfId="0" applyFont="1" applyFill="1" applyBorder="1" applyAlignment="1">
      <alignment vertical="top"/>
    </xf>
    <xf numFmtId="0" fontId="39" fillId="0" borderId="22" xfId="0" applyFont="1" applyFill="1" applyBorder="1" applyAlignment="1">
      <alignment horizontal="left" vertical="center"/>
    </xf>
    <xf numFmtId="0" fontId="29" fillId="9" borderId="22" xfId="0" applyFont="1" applyFill="1" applyBorder="1" applyAlignment="1">
      <alignment horizontal="center" vertical="center"/>
    </xf>
    <xf numFmtId="0" fontId="29" fillId="0" borderId="22" xfId="0" applyFont="1" applyFill="1" applyBorder="1" applyAlignment="1">
      <alignment horizontal="center" vertical="center"/>
    </xf>
    <xf numFmtId="0" fontId="41" fillId="0" borderId="22" xfId="0" applyFont="1" applyFill="1" applyBorder="1" applyAlignment="1">
      <alignment horizontal="center" vertical="center"/>
    </xf>
    <xf numFmtId="0" fontId="7" fillId="7" borderId="20" xfId="0" applyFont="1" applyFill="1" applyBorder="1" applyAlignment="1">
      <alignment vertical="top"/>
    </xf>
    <xf numFmtId="0" fontId="39" fillId="0" borderId="22" xfId="0" applyFont="1" applyBorder="1" applyAlignment="1">
      <alignment horizontal="left" vertical="center"/>
    </xf>
    <xf numFmtId="0" fontId="39" fillId="7" borderId="25" xfId="0" applyFont="1" applyFill="1" applyBorder="1" applyAlignment="1">
      <alignment vertical="top"/>
    </xf>
    <xf numFmtId="0" fontId="39" fillId="9" borderId="22" xfId="0" applyFont="1" applyFill="1" applyBorder="1" applyAlignment="1">
      <alignment horizontal="center" vertical="center"/>
    </xf>
    <xf numFmtId="0" fontId="35" fillId="7" borderId="20" xfId="0" applyFont="1" applyFill="1" applyBorder="1" applyAlignment="1">
      <alignment vertical="center"/>
    </xf>
    <xf numFmtId="0" fontId="35" fillId="7" borderId="18" xfId="0" applyFont="1" applyFill="1" applyBorder="1" applyAlignment="1">
      <alignment vertical="center"/>
    </xf>
    <xf numFmtId="0" fontId="35" fillId="7" borderId="30" xfId="0" applyFont="1" applyFill="1" applyBorder="1" applyAlignment="1">
      <alignment vertical="center"/>
    </xf>
    <xf numFmtId="0" fontId="35" fillId="7" borderId="20" xfId="0" applyFont="1" applyFill="1" applyBorder="1" applyAlignment="1">
      <alignment vertical="top"/>
    </xf>
    <xf numFmtId="0" fontId="39" fillId="7" borderId="25" xfId="0" applyFont="1" applyFill="1" applyBorder="1" applyAlignment="1">
      <alignment horizontal="center" vertical="center"/>
    </xf>
    <xf numFmtId="0" fontId="46" fillId="6" borderId="19" xfId="0" applyFont="1" applyFill="1" applyBorder="1" applyAlignment="1">
      <alignment vertical="center"/>
    </xf>
    <xf numFmtId="0" fontId="39" fillId="0" borderId="30" xfId="0" applyFont="1" applyFill="1" applyBorder="1" applyAlignment="1">
      <alignment vertical="center"/>
    </xf>
    <xf numFmtId="0" fontId="39" fillId="0" borderId="20" xfId="0" applyFont="1" applyFill="1" applyBorder="1" applyAlignment="1">
      <alignment vertical="top"/>
    </xf>
    <xf numFmtId="0" fontId="39" fillId="0" borderId="18" xfId="0" applyFont="1" applyFill="1" applyBorder="1" applyAlignment="1">
      <alignment vertical="top"/>
    </xf>
    <xf numFmtId="0" fontId="39" fillId="0" borderId="30" xfId="0" applyFont="1" applyFill="1" applyBorder="1" applyAlignment="1">
      <alignment vertical="top"/>
    </xf>
    <xf numFmtId="0" fontId="39" fillId="7" borderId="18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left" vertical="center"/>
    </xf>
    <xf numFmtId="0" fontId="8" fillId="0" borderId="25" xfId="0" applyFont="1" applyFill="1" applyBorder="1" applyAlignment="1">
      <alignment vertical="center"/>
    </xf>
    <xf numFmtId="0" fontId="8" fillId="0" borderId="18" xfId="0" applyFont="1" applyFill="1" applyBorder="1" applyAlignment="1">
      <alignment vertical="center"/>
    </xf>
    <xf numFmtId="0" fontId="8" fillId="0" borderId="30" xfId="0" applyFont="1" applyFill="1" applyBorder="1" applyAlignment="1">
      <alignment vertical="center"/>
    </xf>
    <xf numFmtId="0" fontId="8" fillId="9" borderId="22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left" vertical="center"/>
    </xf>
    <xf numFmtId="0" fontId="15" fillId="9" borderId="22" xfId="0" applyFont="1" applyFill="1" applyBorder="1" applyAlignment="1">
      <alignment horizontal="center" vertical="center"/>
    </xf>
    <xf numFmtId="0" fontId="39" fillId="0" borderId="22" xfId="2" applyFont="1" applyFill="1" applyBorder="1" applyAlignment="1">
      <alignment horizontal="center" vertical="center"/>
    </xf>
    <xf numFmtId="0" fontId="39" fillId="0" borderId="25" xfId="0" applyFont="1" applyFill="1" applyBorder="1" applyAlignment="1">
      <alignment horizontal="center" vertical="center"/>
    </xf>
    <xf numFmtId="0" fontId="39" fillId="0" borderId="24" xfId="0" applyFont="1" applyBorder="1" applyAlignment="1">
      <alignment horizontal="left" vertical="center"/>
    </xf>
    <xf numFmtId="0" fontId="39" fillId="0" borderId="36" xfId="0" applyFont="1" applyFill="1" applyBorder="1" applyAlignment="1">
      <alignment vertical="center"/>
    </xf>
    <xf numFmtId="0" fontId="39" fillId="0" borderId="14" xfId="0" applyFont="1" applyFill="1" applyBorder="1" applyAlignment="1">
      <alignment vertical="center"/>
    </xf>
    <xf numFmtId="0" fontId="39" fillId="0" borderId="35" xfId="0" applyFont="1" applyFill="1" applyBorder="1" applyAlignment="1">
      <alignment vertical="center"/>
    </xf>
  </cellXfs>
  <cellStyles count="11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3" xfId="7"/>
    <cellStyle name="Normal 3 4" xfId="8"/>
    <cellStyle name="Style 1" xfId="9"/>
    <cellStyle name="一般" xfId="0" builtinId="0"/>
    <cellStyle name="一般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18" Type="http://schemas.openxmlformats.org/officeDocument/2006/relationships/image" Target="../media/image2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17" Type="http://schemas.openxmlformats.org/officeDocument/2006/relationships/image" Target="../media/image25.emf"/><Relationship Id="rId2" Type="http://schemas.openxmlformats.org/officeDocument/2006/relationships/image" Target="../media/image1.png"/><Relationship Id="rId16" Type="http://schemas.openxmlformats.org/officeDocument/2006/relationships/image" Target="../media/image24.png"/><Relationship Id="rId20" Type="http://schemas.openxmlformats.org/officeDocument/2006/relationships/image" Target="../media/image28.png"/><Relationship Id="rId1" Type="http://schemas.openxmlformats.org/officeDocument/2006/relationships/image" Target="../media/image10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19" Type="http://schemas.openxmlformats.org/officeDocument/2006/relationships/image" Target="../media/image27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1.png"/><Relationship Id="rId5" Type="http://schemas.openxmlformats.org/officeDocument/2006/relationships/image" Target="../media/image19.png"/><Relationship Id="rId4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1.png"/><Relationship Id="rId1" Type="http://schemas.openxmlformats.org/officeDocument/2006/relationships/image" Target="../media/image32.png"/><Relationship Id="rId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656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133350</xdr:colOff>
      <xdr:row>4</xdr:row>
      <xdr:rowOff>152400</xdr:rowOff>
    </xdr:from>
    <xdr:to>
      <xdr:col>10</xdr:col>
      <xdr:colOff>371475</xdr:colOff>
      <xdr:row>43</xdr:row>
      <xdr:rowOff>123825</xdr:rowOff>
    </xdr:to>
    <xdr:pic>
      <xdr:nvPicPr>
        <xdr:cNvPr id="1657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295400"/>
          <a:ext cx="8001000" cy="461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833442</xdr:colOff>
      <xdr:row>24</xdr:row>
      <xdr:rowOff>0</xdr:rowOff>
    </xdr:from>
    <xdr:to>
      <xdr:col>2</xdr:col>
      <xdr:colOff>488160</xdr:colOff>
      <xdr:row>31</xdr:row>
      <xdr:rowOff>23812</xdr:rowOff>
    </xdr:to>
    <xdr:sp macro="" textlink="">
      <xdr:nvSpPr>
        <xdr:cNvPr id="3" name="Ellipse 2">
          <a:extLst>
            <a:ext uri="{FF2B5EF4-FFF2-40B4-BE49-F238E27FC236}"/>
          </a:extLst>
        </xdr:cNvPr>
        <xdr:cNvSpPr/>
      </xdr:nvSpPr>
      <xdr:spPr>
        <a:xfrm>
          <a:off x="1416848" y="4298156"/>
          <a:ext cx="547687" cy="110728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190500</xdr:colOff>
      <xdr:row>52</xdr:row>
      <xdr:rowOff>238125</xdr:rowOff>
    </xdr:from>
    <xdr:to>
      <xdr:col>14</xdr:col>
      <xdr:colOff>781050</xdr:colOff>
      <xdr:row>87</xdr:row>
      <xdr:rowOff>333375</xdr:rowOff>
    </xdr:to>
    <xdr:pic>
      <xdr:nvPicPr>
        <xdr:cNvPr id="10996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39700" y="14611350"/>
          <a:ext cx="5029200" cy="7524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533400</xdr:colOff>
      <xdr:row>60</xdr:row>
      <xdr:rowOff>104775</xdr:rowOff>
    </xdr:from>
    <xdr:to>
      <xdr:col>6</xdr:col>
      <xdr:colOff>552450</xdr:colOff>
      <xdr:row>85</xdr:row>
      <xdr:rowOff>47625</xdr:rowOff>
    </xdr:to>
    <xdr:pic>
      <xdr:nvPicPr>
        <xdr:cNvPr id="10997" name="Imag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16992600"/>
          <a:ext cx="4181475" cy="4467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10998" name="Image 26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40821</xdr:colOff>
      <xdr:row>60</xdr:row>
      <xdr:rowOff>95248</xdr:rowOff>
    </xdr:from>
    <xdr:to>
      <xdr:col>11</xdr:col>
      <xdr:colOff>761999</xdr:colOff>
      <xdr:row>60</xdr:row>
      <xdr:rowOff>214003</xdr:rowOff>
    </xdr:to>
    <xdr:sp macro="" textlink="">
      <xdr:nvSpPr>
        <xdr:cNvPr id="3" name="Flèche droite 2">
          <a:extLst>
            <a:ext uri="{FF2B5EF4-FFF2-40B4-BE49-F238E27FC236}"/>
          </a:extLst>
        </xdr:cNvPr>
        <xdr:cNvSpPr/>
      </xdr:nvSpPr>
      <xdr:spPr>
        <a:xfrm>
          <a:off x="4680857" y="15702641"/>
          <a:ext cx="7388678" cy="108859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5</xdr:col>
      <xdr:colOff>68035</xdr:colOff>
      <xdr:row>74</xdr:row>
      <xdr:rowOff>111577</xdr:rowOff>
    </xdr:from>
    <xdr:to>
      <xdr:col>5</xdr:col>
      <xdr:colOff>1632857</xdr:colOff>
      <xdr:row>74</xdr:row>
      <xdr:rowOff>204107</xdr:rowOff>
    </xdr:to>
    <xdr:sp macro="" textlink="">
      <xdr:nvSpPr>
        <xdr:cNvPr id="6" name="Flèche droite 2">
          <a:extLst>
            <a:ext uri="{FF2B5EF4-FFF2-40B4-BE49-F238E27FC236}"/>
          </a:extLst>
        </xdr:cNvPr>
        <xdr:cNvSpPr/>
      </xdr:nvSpPr>
      <xdr:spPr>
        <a:xfrm>
          <a:off x="4708071" y="18195470"/>
          <a:ext cx="1564822" cy="9253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97970</xdr:colOff>
      <xdr:row>84</xdr:row>
      <xdr:rowOff>100697</xdr:rowOff>
    </xdr:from>
    <xdr:to>
      <xdr:col>0</xdr:col>
      <xdr:colOff>380999</xdr:colOff>
      <xdr:row>86</xdr:row>
      <xdr:rowOff>68042</xdr:rowOff>
    </xdr:to>
    <xdr:sp macro="" textlink="">
      <xdr:nvSpPr>
        <xdr:cNvPr id="7" name="Flèche droite 2">
          <a:extLst>
            <a:ext uri="{FF2B5EF4-FFF2-40B4-BE49-F238E27FC236}"/>
          </a:extLst>
        </xdr:cNvPr>
        <xdr:cNvSpPr/>
      </xdr:nvSpPr>
      <xdr:spPr>
        <a:xfrm>
          <a:off x="97970" y="23518590"/>
          <a:ext cx="283029" cy="36195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2782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</xdr:row>
      <xdr:rowOff>19050</xdr:rowOff>
    </xdr:from>
    <xdr:to>
      <xdr:col>11</xdr:col>
      <xdr:colOff>161925</xdr:colOff>
      <xdr:row>37</xdr:row>
      <xdr:rowOff>647700</xdr:rowOff>
    </xdr:to>
    <xdr:pic>
      <xdr:nvPicPr>
        <xdr:cNvPr id="2783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" y="1133475"/>
          <a:ext cx="9429750" cy="541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476250</xdr:colOff>
      <xdr:row>0</xdr:row>
      <xdr:rowOff>466725</xdr:rowOff>
    </xdr:to>
    <xdr:pic>
      <xdr:nvPicPr>
        <xdr:cNvPr id="29731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4</xdr:row>
      <xdr:rowOff>19050</xdr:rowOff>
    </xdr:from>
    <xdr:to>
      <xdr:col>10</xdr:col>
      <xdr:colOff>390525</xdr:colOff>
      <xdr:row>37</xdr:row>
      <xdr:rowOff>647700</xdr:rowOff>
    </xdr:to>
    <xdr:pic>
      <xdr:nvPicPr>
        <xdr:cNvPr id="2973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133475"/>
          <a:ext cx="9439275" cy="541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482600</xdr:colOff>
      <xdr:row>3</xdr:row>
      <xdr:rowOff>152400</xdr:rowOff>
    </xdr:from>
    <xdr:to>
      <xdr:col>2</xdr:col>
      <xdr:colOff>558800</xdr:colOff>
      <xdr:row>7</xdr:row>
      <xdr:rowOff>88900</xdr:rowOff>
    </xdr:to>
    <xdr:sp macro="" textlink="">
      <xdr:nvSpPr>
        <xdr:cNvPr id="5" name="文字方塊 4"/>
        <xdr:cNvSpPr txBox="1"/>
      </xdr:nvSpPr>
      <xdr:spPr>
        <a:xfrm>
          <a:off x="482600" y="1054100"/>
          <a:ext cx="1714500" cy="647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0</xdr:colOff>
      <xdr:row>3</xdr:row>
      <xdr:rowOff>28575</xdr:rowOff>
    </xdr:from>
    <xdr:to>
      <xdr:col>11</xdr:col>
      <xdr:colOff>1562100</xdr:colOff>
      <xdr:row>55</xdr:row>
      <xdr:rowOff>95250</xdr:rowOff>
    </xdr:to>
    <xdr:grpSp>
      <xdr:nvGrpSpPr>
        <xdr:cNvPr id="29734" name="群組 2"/>
        <xdr:cNvGrpSpPr>
          <a:grpSpLocks/>
        </xdr:cNvGrpSpPr>
      </xdr:nvGrpSpPr>
      <xdr:grpSpPr bwMode="auto">
        <a:xfrm>
          <a:off x="0" y="926646"/>
          <a:ext cx="11971564" cy="8611961"/>
          <a:chOff x="0" y="926646"/>
          <a:chExt cx="11971564" cy="8611961"/>
        </a:xfrm>
      </xdr:grpSpPr>
      <xdr:pic>
        <xdr:nvPicPr>
          <xdr:cNvPr id="29735" name="圖片 3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926646"/>
            <a:ext cx="11971564" cy="861196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6" name="文字方塊 5"/>
          <xdr:cNvSpPr txBox="1"/>
        </xdr:nvSpPr>
        <xdr:spPr>
          <a:xfrm>
            <a:off x="570981" y="6143317"/>
            <a:ext cx="1703426" cy="217774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zh-TW" altLang="en-US"/>
          </a:p>
        </xdr:txBody>
      </xdr:sp>
      <xdr:sp macro="" textlink="">
        <xdr:nvSpPr>
          <xdr:cNvPr id="2" name="文字方塊 1"/>
          <xdr:cNvSpPr txBox="1"/>
        </xdr:nvSpPr>
        <xdr:spPr>
          <a:xfrm>
            <a:off x="599530" y="6707549"/>
            <a:ext cx="1417936" cy="28706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zh-TW" altLang="en-US" sz="1600" b="1">
                <a:latin typeface="標楷體" panose="03000509000000000000" pitchFamily="65" charset="-120"/>
                <a:ea typeface="標楷體" panose="03000509000000000000" pitchFamily="65" charset="-120"/>
              </a:rPr>
              <a:t>壓</a:t>
            </a:r>
            <a:r>
              <a:rPr lang="en-US" altLang="zh-TW" sz="1600" b="1">
                <a:latin typeface="標楷體" panose="03000509000000000000" pitchFamily="65" charset="-120"/>
                <a:ea typeface="標楷體" panose="03000509000000000000" pitchFamily="65" charset="-120"/>
              </a:rPr>
              <a:t>1/8"</a:t>
            </a:r>
            <a:r>
              <a:rPr lang="zh-TW" altLang="en-US" sz="1600" b="1">
                <a:latin typeface="標楷體" panose="03000509000000000000" pitchFamily="65" charset="-120"/>
                <a:ea typeface="標楷體" panose="03000509000000000000" pitchFamily="65" charset="-120"/>
              </a:rPr>
              <a:t>單針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1</xdr:col>
      <xdr:colOff>666750</xdr:colOff>
      <xdr:row>0</xdr:row>
      <xdr:rowOff>457200</xdr:rowOff>
    </xdr:to>
    <xdr:pic>
      <xdr:nvPicPr>
        <xdr:cNvPr id="21037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625"/>
          <a:ext cx="12573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3</xdr:row>
      <xdr:rowOff>47625</xdr:rowOff>
    </xdr:from>
    <xdr:to>
      <xdr:col>11</xdr:col>
      <xdr:colOff>85725</xdr:colOff>
      <xdr:row>36</xdr:row>
      <xdr:rowOff>123825</xdr:rowOff>
    </xdr:to>
    <xdr:pic>
      <xdr:nvPicPr>
        <xdr:cNvPr id="2103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00125"/>
          <a:ext cx="9182100" cy="492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59056</xdr:colOff>
      <xdr:row>11</xdr:row>
      <xdr:rowOff>15239</xdr:rowOff>
    </xdr:from>
    <xdr:to>
      <xdr:col>1</xdr:col>
      <xdr:colOff>313078</xdr:colOff>
      <xdr:row>13</xdr:row>
      <xdr:rowOff>15239</xdr:rowOff>
    </xdr:to>
    <xdr:sp macro="" textlink="">
      <xdr:nvSpPr>
        <xdr:cNvPr id="2" name="Ellipse 1">
          <a:extLst>
            <a:ext uri="{FF2B5EF4-FFF2-40B4-BE49-F238E27FC236}"/>
          </a:extLst>
        </xdr:cNvPr>
        <xdr:cNvSpPr/>
      </xdr:nvSpPr>
      <xdr:spPr>
        <a:xfrm>
          <a:off x="741681" y="2245677"/>
          <a:ext cx="254022" cy="301625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2</xdr:col>
      <xdr:colOff>690562</xdr:colOff>
      <xdr:row>3</xdr:row>
      <xdr:rowOff>120650</xdr:rowOff>
    </xdr:from>
    <xdr:to>
      <xdr:col>4</xdr:col>
      <xdr:colOff>1198563</xdr:colOff>
      <xdr:row>6</xdr:row>
      <xdr:rowOff>125148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2238375" y="1039813"/>
          <a:ext cx="2405063" cy="5715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1</xdr:col>
      <xdr:colOff>511629</xdr:colOff>
      <xdr:row>37</xdr:row>
      <xdr:rowOff>130628</xdr:rowOff>
    </xdr:from>
    <xdr:to>
      <xdr:col>6</xdr:col>
      <xdr:colOff>19050</xdr:colOff>
      <xdr:row>37</xdr:row>
      <xdr:rowOff>680356</xdr:rowOff>
    </xdr:to>
    <xdr:sp macro="" textlink="">
      <xdr:nvSpPr>
        <xdr:cNvPr id="5" name="文字方塊 4"/>
        <xdr:cNvSpPr txBox="1"/>
      </xdr:nvSpPr>
      <xdr:spPr>
        <a:xfrm>
          <a:off x="1191986" y="6281057"/>
          <a:ext cx="4909457" cy="54972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下襬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袖口內貼高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1",</a:t>
          </a:r>
          <a:r>
            <a:rPr lang="en-US" altLang="zh-TW" sz="1600" b="1" baseline="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zh-TW" altLang="en-US" sz="1600" b="1" baseline="0">
              <a:latin typeface="標楷體" panose="03000509000000000000" pitchFamily="65" charset="-120"/>
              <a:ea typeface="標楷體" panose="03000509000000000000" pitchFamily="65" charset="-120"/>
            </a:rPr>
            <a:t>包光壓單針</a:t>
          </a:r>
          <a:r>
            <a:rPr lang="en-US" altLang="zh-TW" sz="1600" b="1" baseline="0">
              <a:latin typeface="標楷體" panose="03000509000000000000" pitchFamily="65" charset="-120"/>
              <a:ea typeface="標楷體" panose="03000509000000000000" pitchFamily="65" charset="-120"/>
            </a:rPr>
            <a:t>. </a:t>
          </a:r>
          <a:endParaRPr lang="zh-TW" altLang="en-US" sz="11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10</xdr:col>
      <xdr:colOff>108857</xdr:colOff>
      <xdr:row>3</xdr:row>
      <xdr:rowOff>40821</xdr:rowOff>
    </xdr:from>
    <xdr:to>
      <xdr:col>11</xdr:col>
      <xdr:colOff>351065</xdr:colOff>
      <xdr:row>4</xdr:row>
      <xdr:rowOff>95250</xdr:rowOff>
    </xdr:to>
    <xdr:sp macro="" textlink="">
      <xdr:nvSpPr>
        <xdr:cNvPr id="6" name="文字方塊 5"/>
        <xdr:cNvSpPr txBox="1"/>
      </xdr:nvSpPr>
      <xdr:spPr>
        <a:xfrm>
          <a:off x="8953500" y="993321"/>
          <a:ext cx="922565" cy="2585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</a:p>
      </xdr:txBody>
    </xdr:sp>
    <xdr:clientData/>
  </xdr:twoCellAnchor>
  <xdr:twoCellAnchor>
    <xdr:from>
      <xdr:col>10</xdr:col>
      <xdr:colOff>122464</xdr:colOff>
      <xdr:row>4</xdr:row>
      <xdr:rowOff>85725</xdr:rowOff>
    </xdr:from>
    <xdr:to>
      <xdr:col>11</xdr:col>
      <xdr:colOff>666750</xdr:colOff>
      <xdr:row>6</xdr:row>
      <xdr:rowOff>27214</xdr:rowOff>
    </xdr:to>
    <xdr:sp macro="" textlink="">
      <xdr:nvSpPr>
        <xdr:cNvPr id="10" name="文字方塊 9"/>
        <xdr:cNvSpPr txBox="1"/>
      </xdr:nvSpPr>
      <xdr:spPr>
        <a:xfrm>
          <a:off x="8967107" y="1242332"/>
          <a:ext cx="1224643" cy="2952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400" b="1">
              <a:latin typeface="標楷體" panose="03000509000000000000" pitchFamily="65" charset="-120"/>
              <a:ea typeface="標楷體" panose="03000509000000000000" pitchFamily="65" charset="-120"/>
            </a:rPr>
            <a:t>網布</a:t>
          </a:r>
          <a:r>
            <a:rPr lang="en-US" altLang="zh-TW" sz="1400" b="1">
              <a:latin typeface="標楷體" panose="03000509000000000000" pitchFamily="65" charset="-120"/>
              <a:ea typeface="標楷體" panose="03000509000000000000" pitchFamily="65" charset="-120"/>
            </a:rPr>
            <a:t>#DW187</a:t>
          </a:r>
          <a:endParaRPr lang="zh-TW" altLang="en-US" sz="1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762000</xdr:colOff>
      <xdr:row>35</xdr:row>
      <xdr:rowOff>54429</xdr:rowOff>
    </xdr:from>
    <xdr:to>
      <xdr:col>1</xdr:col>
      <xdr:colOff>816429</xdr:colOff>
      <xdr:row>37</xdr:row>
      <xdr:rowOff>217714</xdr:rowOff>
    </xdr:to>
    <xdr:cxnSp macro="">
      <xdr:nvCxnSpPr>
        <xdr:cNvPr id="8" name="直線單箭頭接點 7"/>
        <xdr:cNvCxnSpPr/>
      </xdr:nvCxnSpPr>
      <xdr:spPr>
        <a:xfrm flipH="1" flipV="1">
          <a:off x="1442357" y="5905500"/>
          <a:ext cx="54429" cy="462643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204108</xdr:colOff>
      <xdr:row>35</xdr:row>
      <xdr:rowOff>108858</xdr:rowOff>
    </xdr:from>
    <xdr:to>
      <xdr:col>4</xdr:col>
      <xdr:colOff>625929</xdr:colOff>
      <xdr:row>37</xdr:row>
      <xdr:rowOff>130628</xdr:rowOff>
    </xdr:to>
    <xdr:cxnSp macro="">
      <xdr:nvCxnSpPr>
        <xdr:cNvPr id="12" name="直線單箭頭接點 11"/>
        <xdr:cNvCxnSpPr>
          <a:stCxn id="5" idx="0"/>
        </xdr:cNvCxnSpPr>
      </xdr:nvCxnSpPr>
      <xdr:spPr>
        <a:xfrm flipV="1">
          <a:off x="3646715" y="5959929"/>
          <a:ext cx="421821" cy="321128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40822</xdr:colOff>
      <xdr:row>5</xdr:row>
      <xdr:rowOff>13606</xdr:rowOff>
    </xdr:from>
    <xdr:to>
      <xdr:col>7</xdr:col>
      <xdr:colOff>204107</xdr:colOff>
      <xdr:row>7</xdr:row>
      <xdr:rowOff>81642</xdr:rowOff>
    </xdr:to>
    <xdr:sp macro="" textlink="">
      <xdr:nvSpPr>
        <xdr:cNvPr id="13" name="文字方塊 12"/>
        <xdr:cNvSpPr txBox="1"/>
      </xdr:nvSpPr>
      <xdr:spPr>
        <a:xfrm>
          <a:off x="4830536" y="1374320"/>
          <a:ext cx="2354035" cy="36739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吊掛式主標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尺寸標</a:t>
          </a:r>
        </a:p>
      </xdr:txBody>
    </xdr:sp>
    <xdr:clientData/>
  </xdr:twoCellAnchor>
  <xdr:twoCellAnchor>
    <xdr:from>
      <xdr:col>2</xdr:col>
      <xdr:colOff>408215</xdr:colOff>
      <xdr:row>4</xdr:row>
      <xdr:rowOff>149679</xdr:rowOff>
    </xdr:from>
    <xdr:to>
      <xdr:col>4</xdr:col>
      <xdr:colOff>1224643</xdr:colOff>
      <xdr:row>9</xdr:row>
      <xdr:rowOff>136072</xdr:rowOff>
    </xdr:to>
    <xdr:sp macro="" textlink="">
      <xdr:nvSpPr>
        <xdr:cNvPr id="14" name="文字方塊 13"/>
        <xdr:cNvSpPr txBox="1"/>
      </xdr:nvSpPr>
      <xdr:spPr>
        <a:xfrm>
          <a:off x="1959429" y="1306286"/>
          <a:ext cx="2707821" cy="789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600" b="1">
              <a:latin typeface="標楷體" panose="03000509000000000000" pitchFamily="65" charset="-120"/>
              <a:ea typeface="標楷體" panose="03000509000000000000" pitchFamily="65" charset="-120"/>
            </a:rPr>
            <a:t>穿者右側外擋風片，上片為表布，下片</a:t>
          </a:r>
          <a:r>
            <a:rPr lang="en-US" altLang="zh-TW" sz="1600" b="1">
              <a:latin typeface="標楷體" panose="03000509000000000000" pitchFamily="65" charset="-120"/>
              <a:ea typeface="標楷體" panose="03000509000000000000" pitchFamily="65" charset="-120"/>
            </a:rPr>
            <a:t>COTTON</a:t>
          </a:r>
          <a:r>
            <a:rPr lang="en-US" altLang="zh-TW" sz="1600" b="1" baseline="0">
              <a:latin typeface="標楷體" panose="03000509000000000000" pitchFamily="65" charset="-120"/>
              <a:ea typeface="標楷體" panose="03000509000000000000" pitchFamily="65" charset="-120"/>
            </a:rPr>
            <a:t> TOUCH</a:t>
          </a:r>
          <a:r>
            <a:rPr lang="zh-TW" altLang="en-US" sz="1600" b="1" baseline="0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endParaRPr lang="zh-TW" altLang="en-US" sz="16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0</xdr:row>
      <xdr:rowOff>47625</xdr:rowOff>
    </xdr:from>
    <xdr:to>
      <xdr:col>1</xdr:col>
      <xdr:colOff>381000</xdr:colOff>
      <xdr:row>0</xdr:row>
      <xdr:rowOff>457200</xdr:rowOff>
    </xdr:to>
    <xdr:pic>
      <xdr:nvPicPr>
        <xdr:cNvPr id="28708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47625"/>
          <a:ext cx="12573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428625</xdr:colOff>
      <xdr:row>3</xdr:row>
      <xdr:rowOff>47625</xdr:rowOff>
    </xdr:from>
    <xdr:to>
      <xdr:col>10</xdr:col>
      <xdr:colOff>285750</xdr:colOff>
      <xdr:row>36</xdr:row>
      <xdr:rowOff>123825</xdr:rowOff>
    </xdr:to>
    <xdr:pic>
      <xdr:nvPicPr>
        <xdr:cNvPr id="28709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1000125"/>
          <a:ext cx="9182100" cy="4924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59056</xdr:colOff>
      <xdr:row>11</xdr:row>
      <xdr:rowOff>15239</xdr:rowOff>
    </xdr:from>
    <xdr:to>
      <xdr:col>1</xdr:col>
      <xdr:colOff>313078</xdr:colOff>
      <xdr:row>13</xdr:row>
      <xdr:rowOff>15239</xdr:rowOff>
    </xdr:to>
    <xdr:sp macro="" textlink="">
      <xdr:nvSpPr>
        <xdr:cNvPr id="4" name="Ellipse 1">
          <a:extLst>
            <a:ext uri="{FF2B5EF4-FFF2-40B4-BE49-F238E27FC236}"/>
          </a:extLst>
        </xdr:cNvPr>
        <xdr:cNvSpPr/>
      </xdr:nvSpPr>
      <xdr:spPr>
        <a:xfrm>
          <a:off x="744856" y="2244089"/>
          <a:ext cx="254022" cy="2857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2</xdr:col>
      <xdr:colOff>690562</xdr:colOff>
      <xdr:row>3</xdr:row>
      <xdr:rowOff>120650</xdr:rowOff>
    </xdr:from>
    <xdr:to>
      <xdr:col>4</xdr:col>
      <xdr:colOff>1198563</xdr:colOff>
      <xdr:row>6</xdr:row>
      <xdr:rowOff>125148</xdr:rowOff>
    </xdr:to>
    <xdr:sp macro="" textlink="">
      <xdr:nvSpPr>
        <xdr:cNvPr id="5" name="Rectangle 2">
          <a:extLst>
            <a:ext uri="{FF2B5EF4-FFF2-40B4-BE49-F238E27FC236}"/>
          </a:extLst>
        </xdr:cNvPr>
        <xdr:cNvSpPr/>
      </xdr:nvSpPr>
      <xdr:spPr>
        <a:xfrm>
          <a:off x="2243137" y="1073150"/>
          <a:ext cx="2403476" cy="56647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38100</xdr:colOff>
      <xdr:row>3</xdr:row>
      <xdr:rowOff>9525</xdr:rowOff>
    </xdr:from>
    <xdr:to>
      <xdr:col>11</xdr:col>
      <xdr:colOff>638175</xdr:colOff>
      <xdr:row>42</xdr:row>
      <xdr:rowOff>38100</xdr:rowOff>
    </xdr:to>
    <xdr:pic>
      <xdr:nvPicPr>
        <xdr:cNvPr id="28712" name="圖片 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8" r="3058"/>
        <a:stretch>
          <a:fillRect/>
        </a:stretch>
      </xdr:blipFill>
      <xdr:spPr bwMode="auto">
        <a:xfrm>
          <a:off x="38100" y="962025"/>
          <a:ext cx="10610850" cy="6315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57150</xdr:rowOff>
    </xdr:from>
    <xdr:to>
      <xdr:col>1</xdr:col>
      <xdr:colOff>676275</xdr:colOff>
      <xdr:row>0</xdr:row>
      <xdr:rowOff>457200</xdr:rowOff>
    </xdr:to>
    <xdr:pic>
      <xdr:nvPicPr>
        <xdr:cNvPr id="7669" name="Image 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276225</xdr:colOff>
      <xdr:row>5</xdr:row>
      <xdr:rowOff>114300</xdr:rowOff>
    </xdr:from>
    <xdr:to>
      <xdr:col>10</xdr:col>
      <xdr:colOff>295275</xdr:colOff>
      <xdr:row>33</xdr:row>
      <xdr:rowOff>95250</xdr:rowOff>
    </xdr:to>
    <xdr:pic>
      <xdr:nvPicPr>
        <xdr:cNvPr id="7670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0" y="1457325"/>
          <a:ext cx="8601075" cy="3981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32</xdr:row>
      <xdr:rowOff>104775</xdr:rowOff>
    </xdr:from>
    <xdr:to>
      <xdr:col>2</xdr:col>
      <xdr:colOff>742950</xdr:colOff>
      <xdr:row>32</xdr:row>
      <xdr:rowOff>847725</xdr:rowOff>
    </xdr:to>
    <xdr:pic>
      <xdr:nvPicPr>
        <xdr:cNvPr id="27859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670875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27860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276225</xdr:colOff>
      <xdr:row>23</xdr:row>
      <xdr:rowOff>238125</xdr:rowOff>
    </xdr:from>
    <xdr:to>
      <xdr:col>2</xdr:col>
      <xdr:colOff>1371600</xdr:colOff>
      <xdr:row>23</xdr:row>
      <xdr:rowOff>1133475</xdr:rowOff>
    </xdr:to>
    <xdr:pic>
      <xdr:nvPicPr>
        <xdr:cNvPr id="27861" name="Imag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90725" y="18659475"/>
          <a:ext cx="1095375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123825</xdr:colOff>
      <xdr:row>29</xdr:row>
      <xdr:rowOff>85725</xdr:rowOff>
    </xdr:from>
    <xdr:to>
      <xdr:col>2</xdr:col>
      <xdr:colOff>1295400</xdr:colOff>
      <xdr:row>29</xdr:row>
      <xdr:rowOff>1152525</xdr:rowOff>
    </xdr:to>
    <xdr:pic>
      <xdr:nvPicPr>
        <xdr:cNvPr id="27862" name="Imag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29984700"/>
          <a:ext cx="1171575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228600</xdr:colOff>
      <xdr:row>31</xdr:row>
      <xdr:rowOff>85725</xdr:rowOff>
    </xdr:from>
    <xdr:to>
      <xdr:col>3</xdr:col>
      <xdr:colOff>0</xdr:colOff>
      <xdr:row>31</xdr:row>
      <xdr:rowOff>1171575</xdr:rowOff>
    </xdr:to>
    <xdr:pic>
      <xdr:nvPicPr>
        <xdr:cNvPr id="27863" name="Imag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100" y="32385000"/>
          <a:ext cx="12096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27864" name="Image 1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17</xdr:row>
      <xdr:rowOff>438150</xdr:rowOff>
    </xdr:from>
    <xdr:to>
      <xdr:col>2</xdr:col>
      <xdr:colOff>1352550</xdr:colOff>
      <xdr:row>17</xdr:row>
      <xdr:rowOff>1314450</xdr:rowOff>
    </xdr:to>
    <xdr:pic>
      <xdr:nvPicPr>
        <xdr:cNvPr id="27865" name="Image 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11496675"/>
          <a:ext cx="2933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752475</xdr:colOff>
      <xdr:row>18</xdr:row>
      <xdr:rowOff>352425</xdr:rowOff>
    </xdr:from>
    <xdr:to>
      <xdr:col>2</xdr:col>
      <xdr:colOff>1390650</xdr:colOff>
      <xdr:row>19</xdr:row>
      <xdr:rowOff>0</xdr:rowOff>
    </xdr:to>
    <xdr:pic>
      <xdr:nvPicPr>
        <xdr:cNvPr id="27866" name="Image 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12753975"/>
          <a:ext cx="164782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9525</xdr:colOff>
      <xdr:row>21</xdr:row>
      <xdr:rowOff>304800</xdr:rowOff>
    </xdr:from>
    <xdr:to>
      <xdr:col>2</xdr:col>
      <xdr:colOff>1276350</xdr:colOff>
      <xdr:row>21</xdr:row>
      <xdr:rowOff>1285875</xdr:rowOff>
    </xdr:to>
    <xdr:pic>
      <xdr:nvPicPr>
        <xdr:cNvPr id="27867" name="Image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5611475"/>
          <a:ext cx="22764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866775</xdr:colOff>
      <xdr:row>26</xdr:row>
      <xdr:rowOff>209550</xdr:rowOff>
    </xdr:from>
    <xdr:to>
      <xdr:col>2</xdr:col>
      <xdr:colOff>1162050</xdr:colOff>
      <xdr:row>26</xdr:row>
      <xdr:rowOff>2581275</xdr:rowOff>
    </xdr:to>
    <xdr:pic>
      <xdr:nvPicPr>
        <xdr:cNvPr id="27868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1625" y="22764750"/>
          <a:ext cx="1304925" cy="2371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27</xdr:row>
      <xdr:rowOff>276225</xdr:rowOff>
    </xdr:from>
    <xdr:to>
      <xdr:col>2</xdr:col>
      <xdr:colOff>552450</xdr:colOff>
      <xdr:row>27</xdr:row>
      <xdr:rowOff>276225</xdr:rowOff>
    </xdr:to>
    <xdr:pic>
      <xdr:nvPicPr>
        <xdr:cNvPr id="27869" name="Image 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25460325"/>
          <a:ext cx="14763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714375</xdr:colOff>
      <xdr:row>27</xdr:row>
      <xdr:rowOff>314325</xdr:rowOff>
    </xdr:from>
    <xdr:to>
      <xdr:col>2</xdr:col>
      <xdr:colOff>1285875</xdr:colOff>
      <xdr:row>27</xdr:row>
      <xdr:rowOff>2638425</xdr:rowOff>
    </xdr:to>
    <xdr:pic>
      <xdr:nvPicPr>
        <xdr:cNvPr id="27870" name="Image 2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225" y="25498425"/>
          <a:ext cx="1581150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352425</xdr:colOff>
      <xdr:row>20</xdr:row>
      <xdr:rowOff>266700</xdr:rowOff>
    </xdr:from>
    <xdr:to>
      <xdr:col>2</xdr:col>
      <xdr:colOff>1209675</xdr:colOff>
      <xdr:row>20</xdr:row>
      <xdr:rowOff>1114425</xdr:rowOff>
    </xdr:to>
    <xdr:pic>
      <xdr:nvPicPr>
        <xdr:cNvPr id="27871" name="Image 2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7275" y="14258925"/>
          <a:ext cx="1866900" cy="847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819150</xdr:colOff>
      <xdr:row>13</xdr:row>
      <xdr:rowOff>85725</xdr:rowOff>
    </xdr:from>
    <xdr:to>
      <xdr:col>2</xdr:col>
      <xdr:colOff>1285875</xdr:colOff>
      <xdr:row>13</xdr:row>
      <xdr:rowOff>714375</xdr:rowOff>
    </xdr:to>
    <xdr:pic>
      <xdr:nvPicPr>
        <xdr:cNvPr id="27872" name="Image 8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8286750"/>
          <a:ext cx="466725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25</xdr:row>
      <xdr:rowOff>476250</xdr:rowOff>
    </xdr:from>
    <xdr:to>
      <xdr:col>2</xdr:col>
      <xdr:colOff>1143000</xdr:colOff>
      <xdr:row>25</xdr:row>
      <xdr:rowOff>476250</xdr:rowOff>
    </xdr:to>
    <xdr:pic>
      <xdr:nvPicPr>
        <xdr:cNvPr id="27873" name="Image 2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0402550"/>
          <a:ext cx="25812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504825</xdr:colOff>
      <xdr:row>30</xdr:row>
      <xdr:rowOff>66675</xdr:rowOff>
    </xdr:from>
    <xdr:to>
      <xdr:col>3</xdr:col>
      <xdr:colOff>0</xdr:colOff>
      <xdr:row>30</xdr:row>
      <xdr:rowOff>1133475</xdr:rowOff>
    </xdr:to>
    <xdr:pic>
      <xdr:nvPicPr>
        <xdr:cNvPr id="27874" name="Image 2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19325" y="31156275"/>
          <a:ext cx="9334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142875</xdr:colOff>
      <xdr:row>28</xdr:row>
      <xdr:rowOff>66675</xdr:rowOff>
    </xdr:from>
    <xdr:to>
      <xdr:col>2</xdr:col>
      <xdr:colOff>1047750</xdr:colOff>
      <xdr:row>28</xdr:row>
      <xdr:rowOff>2000250</xdr:rowOff>
    </xdr:to>
    <xdr:pic>
      <xdr:nvPicPr>
        <xdr:cNvPr id="27875" name="Image 2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7375" y="27908250"/>
          <a:ext cx="904875" cy="1933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15</xdr:row>
      <xdr:rowOff>333375</xdr:rowOff>
    </xdr:from>
    <xdr:to>
      <xdr:col>2</xdr:col>
      <xdr:colOff>1285875</xdr:colOff>
      <xdr:row>15</xdr:row>
      <xdr:rowOff>1000125</xdr:rowOff>
    </xdr:to>
    <xdr:pic>
      <xdr:nvPicPr>
        <xdr:cNvPr id="27876" name="Image 2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0020300"/>
          <a:ext cx="28860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295275</xdr:colOff>
      <xdr:row>15</xdr:row>
      <xdr:rowOff>314325</xdr:rowOff>
    </xdr:from>
    <xdr:to>
      <xdr:col>7</xdr:col>
      <xdr:colOff>1504950</xdr:colOff>
      <xdr:row>15</xdr:row>
      <xdr:rowOff>933450</xdr:rowOff>
    </xdr:to>
    <xdr:pic>
      <xdr:nvPicPr>
        <xdr:cNvPr id="27877" name="Image 30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3875" y="10001250"/>
          <a:ext cx="1209675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314325</xdr:colOff>
      <xdr:row>15</xdr:row>
      <xdr:rowOff>333375</xdr:rowOff>
    </xdr:from>
    <xdr:to>
      <xdr:col>8</xdr:col>
      <xdr:colOff>1514475</xdr:colOff>
      <xdr:row>15</xdr:row>
      <xdr:rowOff>952500</xdr:rowOff>
    </xdr:to>
    <xdr:pic>
      <xdr:nvPicPr>
        <xdr:cNvPr id="27878" name="Image 3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675" y="10020300"/>
          <a:ext cx="1200150" cy="619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25</xdr:row>
      <xdr:rowOff>476250</xdr:rowOff>
    </xdr:from>
    <xdr:to>
      <xdr:col>2</xdr:col>
      <xdr:colOff>1390650</xdr:colOff>
      <xdr:row>25</xdr:row>
      <xdr:rowOff>476250</xdr:rowOff>
    </xdr:to>
    <xdr:pic>
      <xdr:nvPicPr>
        <xdr:cNvPr id="27879" name="Image 2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204025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</xdr:colOff>
      <xdr:row>25</xdr:row>
      <xdr:rowOff>19050</xdr:rowOff>
    </xdr:from>
    <xdr:to>
      <xdr:col>2</xdr:col>
      <xdr:colOff>1400175</xdr:colOff>
      <xdr:row>25</xdr:row>
      <xdr:rowOff>2543175</xdr:rowOff>
    </xdr:to>
    <xdr:pic>
      <xdr:nvPicPr>
        <xdr:cNvPr id="27880" name="Image 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1650" y="19945350"/>
          <a:ext cx="1343025" cy="2524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790575</xdr:colOff>
      <xdr:row>22</xdr:row>
      <xdr:rowOff>276225</xdr:rowOff>
    </xdr:from>
    <xdr:to>
      <xdr:col>2</xdr:col>
      <xdr:colOff>1285875</xdr:colOff>
      <xdr:row>22</xdr:row>
      <xdr:rowOff>1676400</xdr:rowOff>
    </xdr:to>
    <xdr:pic>
      <xdr:nvPicPr>
        <xdr:cNvPr id="27881" name="Image 2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6964025"/>
          <a:ext cx="495300" cy="1400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171450</xdr:colOff>
      <xdr:row>12</xdr:row>
      <xdr:rowOff>209550</xdr:rowOff>
    </xdr:from>
    <xdr:to>
      <xdr:col>2</xdr:col>
      <xdr:colOff>1219200</xdr:colOff>
      <xdr:row>12</xdr:row>
      <xdr:rowOff>714375</xdr:rowOff>
    </xdr:to>
    <xdr:pic>
      <xdr:nvPicPr>
        <xdr:cNvPr id="27882" name="Image 49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7458075"/>
          <a:ext cx="2057400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25037" name="Imag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400050</xdr:colOff>
      <xdr:row>4</xdr:row>
      <xdr:rowOff>428625</xdr:rowOff>
    </xdr:from>
    <xdr:to>
      <xdr:col>4</xdr:col>
      <xdr:colOff>381000</xdr:colOff>
      <xdr:row>4</xdr:row>
      <xdr:rowOff>1304925</xdr:rowOff>
    </xdr:to>
    <xdr:pic>
      <xdr:nvPicPr>
        <xdr:cNvPr id="2503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5" y="1695450"/>
          <a:ext cx="2933700" cy="876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466725</xdr:colOff>
      <xdr:row>5</xdr:row>
      <xdr:rowOff>790575</xdr:rowOff>
    </xdr:from>
    <xdr:to>
      <xdr:col>3</xdr:col>
      <xdr:colOff>876300</xdr:colOff>
      <xdr:row>5</xdr:row>
      <xdr:rowOff>2219325</xdr:rowOff>
    </xdr:to>
    <xdr:pic>
      <xdr:nvPicPr>
        <xdr:cNvPr id="25039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2050" y="4362450"/>
          <a:ext cx="2390775" cy="1428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9525</xdr:colOff>
      <xdr:row>5</xdr:row>
      <xdr:rowOff>57150</xdr:rowOff>
    </xdr:from>
    <xdr:to>
      <xdr:col>11</xdr:col>
      <xdr:colOff>1447800</xdr:colOff>
      <xdr:row>5</xdr:row>
      <xdr:rowOff>2447925</xdr:rowOff>
    </xdr:to>
    <xdr:pic>
      <xdr:nvPicPr>
        <xdr:cNvPr id="25040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3629025"/>
          <a:ext cx="3381375" cy="2390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304800</xdr:colOff>
      <xdr:row>6</xdr:row>
      <xdr:rowOff>123825</xdr:rowOff>
    </xdr:from>
    <xdr:to>
      <xdr:col>5</xdr:col>
      <xdr:colOff>276225</xdr:colOff>
      <xdr:row>6</xdr:row>
      <xdr:rowOff>981075</xdr:rowOff>
    </xdr:to>
    <xdr:pic>
      <xdr:nvPicPr>
        <xdr:cNvPr id="25041" name="Image 2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6200775"/>
          <a:ext cx="1885950" cy="85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234463</xdr:colOff>
      <xdr:row>4</xdr:row>
      <xdr:rowOff>1627067</xdr:rowOff>
    </xdr:from>
    <xdr:to>
      <xdr:col>6</xdr:col>
      <xdr:colOff>644771</xdr:colOff>
      <xdr:row>4</xdr:row>
      <xdr:rowOff>2227142</xdr:rowOff>
    </xdr:to>
    <xdr:sp macro="" textlink="">
      <xdr:nvSpPr>
        <xdr:cNvPr id="7" name="文字方塊 6"/>
        <xdr:cNvSpPr txBox="1"/>
      </xdr:nvSpPr>
      <xdr:spPr>
        <a:xfrm>
          <a:off x="2212732" y="2901952"/>
          <a:ext cx="3912577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LAFUMA+</a:t>
          </a:r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6cm</a:t>
          </a:r>
          <a:endParaRPr lang="zh-TW" altLang="en-US" sz="2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366346</xdr:colOff>
      <xdr:row>5</xdr:row>
      <xdr:rowOff>1774095</xdr:rowOff>
    </xdr:from>
    <xdr:to>
      <xdr:col>5</xdr:col>
      <xdr:colOff>727075</xdr:colOff>
      <xdr:row>5</xdr:row>
      <xdr:rowOff>2421795</xdr:rowOff>
    </xdr:to>
    <xdr:sp macro="" textlink="">
      <xdr:nvSpPr>
        <xdr:cNvPr id="8" name="文字方塊 7"/>
        <xdr:cNvSpPr txBox="1"/>
      </xdr:nvSpPr>
      <xdr:spPr>
        <a:xfrm>
          <a:off x="3033346" y="5349633"/>
          <a:ext cx="2265729" cy="647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楓葉繡花 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2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29308</xdr:colOff>
      <xdr:row>4</xdr:row>
      <xdr:rowOff>1230923</xdr:rowOff>
    </xdr:from>
    <xdr:to>
      <xdr:col>10</xdr:col>
      <xdr:colOff>1117845</xdr:colOff>
      <xdr:row>4</xdr:row>
      <xdr:rowOff>2261821</xdr:rowOff>
    </xdr:to>
    <xdr:sp macro="" textlink="">
      <xdr:nvSpPr>
        <xdr:cNvPr id="9" name="文字方塊 8"/>
        <xdr:cNvSpPr txBox="1"/>
      </xdr:nvSpPr>
      <xdr:spPr>
        <a:xfrm>
          <a:off x="6198577" y="2505808"/>
          <a:ext cx="4649422" cy="10308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穿者右前胸剪接下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1.5cm</a:t>
          </a:r>
        </a:p>
        <a:p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距離門襟拉鍊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1.5cm</a:t>
          </a:r>
          <a:endParaRPr lang="zh-TW" altLang="en-US" sz="2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29308</xdr:colOff>
      <xdr:row>5</xdr:row>
      <xdr:rowOff>600807</xdr:rowOff>
    </xdr:from>
    <xdr:to>
      <xdr:col>9</xdr:col>
      <xdr:colOff>43962</xdr:colOff>
      <xdr:row>5</xdr:row>
      <xdr:rowOff>2183424</xdr:rowOff>
    </xdr:to>
    <xdr:sp macro="" textlink="">
      <xdr:nvSpPr>
        <xdr:cNvPr id="10" name="文字方塊 9"/>
        <xdr:cNvSpPr txBox="1"/>
      </xdr:nvSpPr>
      <xdr:spPr>
        <a:xfrm>
          <a:off x="6198577" y="4176345"/>
          <a:ext cx="2886808" cy="15826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穿者左袖肩點下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8cm</a:t>
          </a:r>
          <a:endParaRPr lang="zh-TW" altLang="en-US" sz="24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7</xdr:col>
      <xdr:colOff>31995</xdr:colOff>
      <xdr:row>6</xdr:row>
      <xdr:rowOff>650144</xdr:rowOff>
    </xdr:from>
    <xdr:to>
      <xdr:col>10</xdr:col>
      <xdr:colOff>732692</xdr:colOff>
      <xdr:row>6</xdr:row>
      <xdr:rowOff>1383569</xdr:rowOff>
    </xdr:to>
    <xdr:sp macro="" textlink="">
      <xdr:nvSpPr>
        <xdr:cNvPr id="11" name="文字方塊 10"/>
        <xdr:cNvSpPr txBox="1"/>
      </xdr:nvSpPr>
      <xdr:spPr>
        <a:xfrm>
          <a:off x="6201264" y="6731490"/>
          <a:ext cx="4261582" cy="733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穿者左後脇邊下襬上</a:t>
          </a:r>
          <a:r>
            <a:rPr lang="en-US" altLang="zh-TW" sz="2400" b="1">
              <a:latin typeface="標楷體" panose="03000509000000000000" pitchFamily="65" charset="-120"/>
              <a:ea typeface="標楷體" panose="03000509000000000000" pitchFamily="65" charset="-120"/>
            </a:rPr>
            <a:t>12cm</a:t>
          </a:r>
          <a:r>
            <a:rPr lang="zh-TW" altLang="en-US" sz="2400" b="1">
              <a:latin typeface="標楷體" panose="03000509000000000000" pitchFamily="65" charset="-120"/>
              <a:ea typeface="標楷體" panose="03000509000000000000" pitchFamily="65" charset="-120"/>
            </a:rPr>
            <a:t>。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85725</xdr:rowOff>
    </xdr:from>
    <xdr:to>
      <xdr:col>1</xdr:col>
      <xdr:colOff>381000</xdr:colOff>
      <xdr:row>1</xdr:row>
      <xdr:rowOff>0</xdr:rowOff>
    </xdr:to>
    <xdr:pic>
      <xdr:nvPicPr>
        <xdr:cNvPr id="17908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7334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952500</xdr:colOff>
      <xdr:row>1</xdr:row>
      <xdr:rowOff>0</xdr:rowOff>
    </xdr:to>
    <xdr:pic>
      <xdr:nvPicPr>
        <xdr:cNvPr id="17909" name="Image 19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3049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219075</xdr:rowOff>
    </xdr:from>
    <xdr:to>
      <xdr:col>10</xdr:col>
      <xdr:colOff>514350</xdr:colOff>
      <xdr:row>43</xdr:row>
      <xdr:rowOff>38100</xdr:rowOff>
    </xdr:to>
    <xdr:pic>
      <xdr:nvPicPr>
        <xdr:cNvPr id="25939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009650"/>
          <a:ext cx="9591675" cy="628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25940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666750</xdr:colOff>
      <xdr:row>36</xdr:row>
      <xdr:rowOff>38100</xdr:rowOff>
    </xdr:from>
    <xdr:to>
      <xdr:col>12</xdr:col>
      <xdr:colOff>1562100</xdr:colOff>
      <xdr:row>56</xdr:row>
      <xdr:rowOff>142875</xdr:rowOff>
    </xdr:to>
    <xdr:pic>
      <xdr:nvPicPr>
        <xdr:cNvPr id="25941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6296025"/>
          <a:ext cx="7543800" cy="2962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523875</xdr:colOff>
      <xdr:row>3</xdr:row>
      <xdr:rowOff>28575</xdr:rowOff>
    </xdr:from>
    <xdr:to>
      <xdr:col>12</xdr:col>
      <xdr:colOff>1543050</xdr:colOff>
      <xdr:row>13</xdr:row>
      <xdr:rowOff>123825</xdr:rowOff>
    </xdr:to>
    <xdr:pic>
      <xdr:nvPicPr>
        <xdr:cNvPr id="25942" name="Image 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0" y="1038225"/>
          <a:ext cx="3248025" cy="1924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14308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</xdr:row>
      <xdr:rowOff>200025</xdr:rowOff>
    </xdr:from>
    <xdr:to>
      <xdr:col>6</xdr:col>
      <xdr:colOff>790575</xdr:colOff>
      <xdr:row>34</xdr:row>
      <xdr:rowOff>85725</xdr:rowOff>
    </xdr:to>
    <xdr:pic>
      <xdr:nvPicPr>
        <xdr:cNvPr id="14309" name="Imag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1209675"/>
          <a:ext cx="5934075" cy="4848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6"/>
  <sheetViews>
    <sheetView showGridLines="0" view="pageBreakPreview" zoomScale="80" zoomScaleNormal="100" zoomScaleSheetLayoutView="80" workbookViewId="0">
      <selection activeCell="C45" sqref="C45"/>
    </sheetView>
  </sheetViews>
  <sheetFormatPr defaultColWidth="12" defaultRowHeight="11.25"/>
  <cols>
    <col min="1" max="1" width="10.1640625" customWidth="1"/>
    <col min="2" max="2" width="15.6640625" bestFit="1" customWidth="1"/>
    <col min="3" max="3" width="12" customWidth="1"/>
    <col min="4" max="4" width="20.83203125" customWidth="1"/>
    <col min="5" max="5" width="21.33203125" customWidth="1"/>
    <col min="6" max="6" width="16.1640625" customWidth="1"/>
    <col min="7" max="8" width="12" customWidth="1"/>
    <col min="9" max="9" width="13.83203125" customWidth="1"/>
    <col min="10" max="10" width="12" customWidth="1"/>
    <col min="11" max="11" width="7" customWidth="1"/>
    <col min="12" max="12" width="26.83203125" customWidth="1"/>
  </cols>
  <sheetData>
    <row r="1" spans="1:12" s="1" customFormat="1" ht="45" customHeight="1" thickBot="1">
      <c r="A1" s="30"/>
      <c r="B1" s="31"/>
      <c r="C1" s="31"/>
      <c r="D1" s="31"/>
      <c r="E1" s="40" t="s">
        <v>0</v>
      </c>
      <c r="F1" s="31"/>
      <c r="G1" s="31"/>
      <c r="H1" s="31"/>
      <c r="I1" s="31"/>
      <c r="J1" s="503" t="s">
        <v>161</v>
      </c>
      <c r="K1" s="503"/>
      <c r="L1" s="504"/>
    </row>
    <row r="2" spans="1:12" s="3" customFormat="1" ht="15" customHeight="1">
      <c r="A2" s="151" t="s">
        <v>211</v>
      </c>
      <c r="B2" s="152"/>
      <c r="C2" s="505" t="s">
        <v>178</v>
      </c>
      <c r="D2" s="505"/>
      <c r="E2" s="505"/>
      <c r="F2" s="505"/>
      <c r="G2" s="505"/>
      <c r="H2" s="505"/>
      <c r="I2" s="505"/>
      <c r="J2" s="50" t="s">
        <v>2</v>
      </c>
      <c r="K2" s="51" t="s">
        <v>204</v>
      </c>
      <c r="L2" s="52"/>
    </row>
    <row r="3" spans="1:12" s="2" customFormat="1" ht="15" customHeight="1">
      <c r="A3" s="214" t="s">
        <v>1</v>
      </c>
      <c r="B3" s="215">
        <f ca="1">TODAY()</f>
        <v>43834</v>
      </c>
      <c r="C3" s="211"/>
      <c r="D3" s="211"/>
      <c r="E3" s="510" t="s">
        <v>65</v>
      </c>
      <c r="F3" s="510"/>
      <c r="G3" s="216" t="s">
        <v>126</v>
      </c>
      <c r="H3" s="191"/>
      <c r="I3" s="211"/>
      <c r="J3" s="212" t="s">
        <v>64</v>
      </c>
      <c r="K3" s="211"/>
      <c r="L3" s="213" t="s">
        <v>124</v>
      </c>
    </row>
    <row r="4" spans="1:12" s="1" customFormat="1" ht="15" customHeight="1">
      <c r="A4" s="217" t="s">
        <v>99</v>
      </c>
      <c r="B4" s="218"/>
      <c r="C4" s="218"/>
      <c r="D4" s="218"/>
      <c r="E4" s="218"/>
      <c r="F4" s="219"/>
      <c r="G4" s="219"/>
      <c r="H4" s="218"/>
      <c r="I4" s="511"/>
      <c r="J4" s="511"/>
      <c r="K4" s="511"/>
      <c r="L4" s="512"/>
    </row>
    <row r="5" spans="1:12" s="1" customFormat="1" ht="17.25" customHeight="1">
      <c r="A5" s="506"/>
      <c r="B5" s="507"/>
      <c r="C5" s="507"/>
      <c r="D5" s="507"/>
      <c r="E5" s="507"/>
      <c r="F5" s="186"/>
      <c r="G5" s="186"/>
      <c r="H5" s="187"/>
      <c r="I5" s="508"/>
      <c r="J5" s="508"/>
      <c r="K5" s="508"/>
      <c r="L5" s="509"/>
    </row>
    <row r="6" spans="1:12" s="1" customFormat="1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 s="1" customFormat="1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 s="1" customFormat="1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 s="1" customFormat="1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 s="1" customFormat="1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 s="1" customFormat="1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 s="1" customFormat="1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 s="1" customFormat="1">
      <c r="A13" s="36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43"/>
    </row>
    <row r="14" spans="1:12" s="1" customFormat="1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 s="1" customFormat="1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 s="1" customFormat="1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 s="1" customFormat="1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 s="1" customFormat="1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 s="1" customFormat="1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 s="1" customFormat="1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 s="1" customFormat="1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 s="1" customFormat="1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 s="1" customFormat="1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 s="1" customFormat="1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 s="1" customFormat="1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 s="1" customFormat="1">
      <c r="A26" s="36"/>
      <c r="B26" s="37"/>
      <c r="C26" s="37"/>
      <c r="D26" s="37"/>
      <c r="E26" s="37"/>
      <c r="F26" s="37"/>
      <c r="G26" s="37"/>
      <c r="H26" s="37"/>
      <c r="I26" s="37"/>
      <c r="J26" s="37" t="s">
        <v>42</v>
      </c>
      <c r="K26" s="37"/>
      <c r="L26" s="43"/>
    </row>
    <row r="27" spans="1:12" s="1" customFormat="1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 s="1" customForma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 s="1" customFormat="1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 s="1" customFormat="1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 s="1" customFormat="1">
      <c r="A31" s="36"/>
      <c r="B31" s="37"/>
      <c r="C31" s="37"/>
      <c r="D31" s="37" t="s">
        <v>42</v>
      </c>
      <c r="E31" s="37"/>
      <c r="F31" s="37"/>
      <c r="G31" s="37"/>
      <c r="H31" s="37"/>
      <c r="I31" s="37"/>
      <c r="J31" s="37"/>
      <c r="K31" s="37"/>
      <c r="L31" s="43"/>
    </row>
    <row r="32" spans="1:12" s="1" customFormat="1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 s="1" customFormat="1" ht="12" hidden="1" customHeight="1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 s="1" customFormat="1" ht="12" hidden="1" customHeight="1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 s="1" customFormat="1" ht="12" hidden="1" customHeight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6"/>
    </row>
    <row r="36" spans="1:12" ht="12" hidden="1" customHeight="1">
      <c r="A36" s="97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98"/>
    </row>
    <row r="37" spans="1:12" ht="12" hidden="1" customHeight="1">
      <c r="A37" s="97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98"/>
    </row>
    <row r="38" spans="1:12" ht="12" hidden="1" customHeight="1">
      <c r="A38" s="97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98"/>
    </row>
    <row r="39" spans="1:12" ht="48.75" hidden="1" customHeight="1" thickBot="1">
      <c r="A39" s="99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1"/>
    </row>
    <row r="40" spans="1:12">
      <c r="A40" s="9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98"/>
    </row>
    <row r="41" spans="1:12">
      <c r="A41" s="9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98"/>
    </row>
    <row r="42" spans="1:12">
      <c r="A42" s="9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98"/>
    </row>
    <row r="43" spans="1:12">
      <c r="A43" s="9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98"/>
    </row>
    <row r="44" spans="1:12">
      <c r="A44" s="9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98"/>
    </row>
    <row r="45" spans="1:12" ht="16.5">
      <c r="A45" s="97"/>
      <c r="B45" s="18"/>
      <c r="C45" s="440" t="s">
        <v>212</v>
      </c>
      <c r="D45" s="18"/>
      <c r="E45" s="18"/>
      <c r="F45" s="18"/>
      <c r="G45" s="18"/>
      <c r="H45" s="18"/>
      <c r="I45" s="18"/>
      <c r="J45" s="18"/>
      <c r="K45" s="18"/>
      <c r="L45" s="98"/>
    </row>
    <row r="46" spans="1:12" ht="17.25" customHeight="1" thickBot="1">
      <c r="A46" s="99"/>
      <c r="B46" s="100"/>
      <c r="C46" s="100"/>
      <c r="D46" s="100"/>
      <c r="E46" s="100"/>
      <c r="F46" s="100"/>
      <c r="G46" s="100"/>
      <c r="H46" s="100"/>
      <c r="I46" s="100"/>
      <c r="J46" s="100"/>
      <c r="K46" s="100"/>
      <c r="L46" s="101"/>
    </row>
  </sheetData>
  <mergeCells count="6">
    <mergeCell ref="J1:L1"/>
    <mergeCell ref="C2:I2"/>
    <mergeCell ref="A5:E5"/>
    <mergeCell ref="I5:L5"/>
    <mergeCell ref="E3:F3"/>
    <mergeCell ref="I4:L4"/>
  </mergeCells>
  <phoneticPr fontId="17" type="noConversion"/>
  <printOptions horizontalCentered="1"/>
  <pageMargins left="0.39370078740157483" right="0.39370078740157483" top="0.39370078740157483" bottom="0.27559055118110237" header="0.39370078740157483" footer="0.3937007874015748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U89"/>
  <sheetViews>
    <sheetView showGridLines="0" view="pageBreakPreview" topLeftCell="A23" zoomScale="70" zoomScaleNormal="60" zoomScaleSheetLayoutView="70" zoomScalePageLayoutView="30" workbookViewId="0">
      <selection activeCell="F50" sqref="F50"/>
    </sheetView>
  </sheetViews>
  <sheetFormatPr defaultColWidth="12" defaultRowHeight="11.25"/>
  <cols>
    <col min="1" max="1" width="9" customWidth="1"/>
    <col min="2" max="2" width="15" customWidth="1"/>
    <col min="3" max="3" width="40.83203125" customWidth="1"/>
    <col min="4" max="4" width="14.33203125" customWidth="1"/>
    <col min="5" max="5" width="19.83203125" customWidth="1"/>
    <col min="6" max="6" width="72.83203125" bestFit="1" customWidth="1"/>
    <col min="7" max="7" width="18.83203125" customWidth="1"/>
    <col min="8" max="9" width="15.33203125" customWidth="1"/>
    <col min="10" max="10" width="15.33203125" style="299" customWidth="1"/>
    <col min="11" max="12" width="15.33203125" customWidth="1"/>
    <col min="13" max="13" width="16.33203125" customWidth="1"/>
    <col min="14" max="14" width="15.33203125" customWidth="1"/>
    <col min="15" max="15" width="15.33203125" style="276" customWidth="1"/>
    <col min="16" max="16" width="15.33203125" customWidth="1"/>
    <col min="17" max="17" width="8.83203125" customWidth="1"/>
    <col min="18" max="18" width="12.6640625" customWidth="1"/>
  </cols>
  <sheetData>
    <row r="1" spans="1:47" s="1" customFormat="1" ht="42" customHeight="1">
      <c r="A1" s="53"/>
      <c r="B1" s="54"/>
      <c r="C1" s="54"/>
      <c r="D1" s="513" t="s">
        <v>14</v>
      </c>
      <c r="E1" s="513"/>
      <c r="F1" s="513"/>
      <c r="G1" s="513"/>
      <c r="H1" s="513"/>
      <c r="I1" s="513"/>
      <c r="J1" s="513"/>
      <c r="K1" s="513"/>
      <c r="L1" s="513"/>
      <c r="M1" s="513"/>
      <c r="N1" s="55" t="str">
        <f>'TECHNICAL SHEET GARMENT'!J1</f>
        <v>WINTER 2018/19</v>
      </c>
      <c r="O1" s="273"/>
      <c r="P1" s="54"/>
      <c r="Q1" s="56"/>
      <c r="R1" s="5"/>
    </row>
    <row r="2" spans="1:47" s="3" customFormat="1" ht="19.5">
      <c r="A2" s="62"/>
      <c r="B2" s="58" t="str">
        <f>'TECHNICAL SHEET GARMENT'!A2</f>
        <v>LFV11493</v>
      </c>
      <c r="C2" s="57"/>
      <c r="D2" s="57"/>
      <c r="E2" s="110" t="str">
        <f>'TECHNICAL SHEET GARMENT'!C2</f>
        <v>LD JASPER SOFTSHELL</v>
      </c>
      <c r="F2" s="57"/>
      <c r="G2" s="57"/>
      <c r="H2" s="57"/>
      <c r="I2" s="57"/>
      <c r="J2" s="294"/>
      <c r="K2" s="57"/>
      <c r="L2" s="57"/>
      <c r="M2" s="57"/>
      <c r="N2" s="57" t="s">
        <v>2</v>
      </c>
      <c r="O2" s="58" t="str">
        <f>'TECHNICAL SHEET GARMENT'!K2</f>
        <v>V1BULK</v>
      </c>
      <c r="P2" s="57"/>
      <c r="Q2" s="59"/>
      <c r="R2" s="7"/>
    </row>
    <row r="3" spans="1:47" s="2" customFormat="1" ht="17.25" thickBot="1">
      <c r="A3" s="63"/>
      <c r="B3" s="146" t="s">
        <v>1</v>
      </c>
      <c r="C3" s="60">
        <f ca="1">'TECHNICAL SHEET GARMENT'!B3</f>
        <v>43834</v>
      </c>
      <c r="D3" s="61"/>
      <c r="E3" s="61"/>
      <c r="F3" s="210" t="s">
        <v>65</v>
      </c>
      <c r="G3" s="207" t="str">
        <f>('TECHNICAL SHEET GARMENT'!G3)</f>
        <v>Marjorie</v>
      </c>
      <c r="H3" s="61"/>
      <c r="I3" s="61"/>
      <c r="J3" s="295"/>
      <c r="K3" s="64"/>
      <c r="L3" s="61"/>
      <c r="M3" s="61"/>
      <c r="N3" s="74" t="str">
        <f>'TECHNICAL SHEET GARMENT'!J3</f>
        <v xml:space="preserve">SUPPLIER : </v>
      </c>
      <c r="O3" s="64"/>
      <c r="P3" s="335" t="str">
        <f>'TECHNICAL SHEET GARMENT'!L3</f>
        <v xml:space="preserve">PRIMA CHANNEL </v>
      </c>
      <c r="Q3" s="65"/>
      <c r="R3" s="19"/>
    </row>
    <row r="4" spans="1:47" s="1" customFormat="1" ht="16.5">
      <c r="A4" s="24"/>
      <c r="B4" s="95"/>
      <c r="C4" s="21"/>
      <c r="D4" s="21"/>
      <c r="E4" s="21"/>
      <c r="F4" s="21"/>
      <c r="G4" s="21"/>
      <c r="H4" s="21"/>
      <c r="I4" s="21"/>
      <c r="J4" s="296"/>
      <c r="K4" s="21"/>
      <c r="L4" s="21"/>
      <c r="M4" s="21"/>
      <c r="N4" s="38"/>
      <c r="O4" s="274"/>
      <c r="P4" s="38"/>
      <c r="Q4" s="39"/>
      <c r="R4" s="5"/>
    </row>
    <row r="5" spans="1:47" ht="30.75" thickBot="1">
      <c r="A5" s="97"/>
      <c r="B5" s="18"/>
      <c r="C5" s="23" t="s">
        <v>15</v>
      </c>
      <c r="D5" s="18"/>
      <c r="E5" s="18"/>
      <c r="F5" s="18"/>
      <c r="G5" s="18"/>
      <c r="H5" s="441" t="s">
        <v>213</v>
      </c>
      <c r="I5" s="441"/>
      <c r="J5" s="441" t="s">
        <v>214</v>
      </c>
      <c r="K5" s="18"/>
      <c r="L5" s="18"/>
      <c r="M5" s="18"/>
      <c r="N5" s="18"/>
      <c r="O5" s="275"/>
      <c r="P5" s="18"/>
      <c r="Q5" s="98"/>
      <c r="R5" s="18"/>
    </row>
    <row r="6" spans="1:47" ht="61.5" customHeight="1">
      <c r="A6" s="97"/>
      <c r="B6" s="514" t="s">
        <v>141</v>
      </c>
      <c r="C6" s="515"/>
      <c r="D6" s="515"/>
      <c r="E6" s="515"/>
      <c r="F6" s="516"/>
      <c r="G6" s="177" t="s">
        <v>16</v>
      </c>
      <c r="H6" s="427" t="s">
        <v>207</v>
      </c>
      <c r="I6" s="178" t="s">
        <v>205</v>
      </c>
      <c r="J6" s="352" t="s">
        <v>206</v>
      </c>
      <c r="K6" s="178"/>
      <c r="L6" s="312"/>
      <c r="M6" s="178"/>
      <c r="N6" s="313"/>
      <c r="O6" s="178"/>
      <c r="P6" s="314"/>
      <c r="Q6" s="98"/>
      <c r="R6" s="18"/>
    </row>
    <row r="7" spans="1:47" s="88" customFormat="1" ht="21" customHeight="1">
      <c r="A7" s="125"/>
      <c r="B7" s="185" t="s">
        <v>22</v>
      </c>
      <c r="C7" s="80"/>
      <c r="D7" s="80"/>
      <c r="E7" s="80"/>
      <c r="F7" s="80"/>
      <c r="G7" s="315"/>
      <c r="H7" s="107"/>
      <c r="I7" s="426" t="s">
        <v>9</v>
      </c>
      <c r="J7" s="442" t="s">
        <v>9</v>
      </c>
      <c r="K7" s="443"/>
      <c r="L7" s="316"/>
      <c r="M7" s="107"/>
      <c r="N7" s="107"/>
      <c r="O7" s="107"/>
      <c r="P7" s="317"/>
      <c r="Q7" s="126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  <c r="AN7" s="22"/>
      <c r="AO7" s="22"/>
      <c r="AP7" s="22"/>
      <c r="AQ7" s="22"/>
      <c r="AR7" s="22"/>
      <c r="AS7" s="22"/>
      <c r="AT7" s="22"/>
      <c r="AU7" s="22"/>
    </row>
    <row r="8" spans="1:47" s="88" customFormat="1" ht="30">
      <c r="A8" s="125"/>
      <c r="B8" s="103" t="s">
        <v>28</v>
      </c>
      <c r="C8" s="86" t="s">
        <v>170</v>
      </c>
      <c r="D8" s="459"/>
      <c r="E8" s="459"/>
      <c r="F8" s="467" t="s">
        <v>240</v>
      </c>
      <c r="G8" s="147" t="s">
        <v>19</v>
      </c>
      <c r="H8" s="139">
        <v>38.5</v>
      </c>
      <c r="I8" s="428">
        <v>38</v>
      </c>
      <c r="J8" s="444">
        <v>38</v>
      </c>
      <c r="K8" s="445"/>
      <c r="L8" s="298"/>
      <c r="M8" s="89"/>
      <c r="N8" s="139"/>
      <c r="O8" s="89"/>
      <c r="P8" s="340"/>
      <c r="Q8" s="126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</row>
    <row r="9" spans="1:47" s="88" customFormat="1" ht="30">
      <c r="A9" s="125"/>
      <c r="B9" s="116" t="s">
        <v>29</v>
      </c>
      <c r="C9" s="86" t="s">
        <v>17</v>
      </c>
      <c r="D9" s="459"/>
      <c r="E9" s="459"/>
      <c r="F9" s="467" t="s">
        <v>219</v>
      </c>
      <c r="G9" s="147" t="s">
        <v>18</v>
      </c>
      <c r="H9" s="139">
        <v>52</v>
      </c>
      <c r="I9" s="428">
        <v>52</v>
      </c>
      <c r="J9" s="444">
        <v>52</v>
      </c>
      <c r="K9" s="445"/>
      <c r="L9" s="298"/>
      <c r="M9" s="89"/>
      <c r="N9" s="139"/>
      <c r="O9" s="89"/>
      <c r="P9" s="340"/>
      <c r="Q9" s="126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  <c r="AN9" s="22"/>
      <c r="AO9" s="22"/>
      <c r="AP9" s="22"/>
      <c r="AQ9" s="22"/>
      <c r="AR9" s="22"/>
      <c r="AS9" s="22"/>
      <c r="AT9" s="22"/>
      <c r="AU9" s="22"/>
    </row>
    <row r="10" spans="1:47" s="88" customFormat="1" ht="30">
      <c r="A10" s="125"/>
      <c r="B10" s="116" t="s">
        <v>30</v>
      </c>
      <c r="C10" s="86" t="s">
        <v>135</v>
      </c>
      <c r="D10" s="459"/>
      <c r="E10" s="459"/>
      <c r="F10" s="467" t="s">
        <v>220</v>
      </c>
      <c r="G10" s="147" t="s">
        <v>18</v>
      </c>
      <c r="H10" s="307">
        <v>47</v>
      </c>
      <c r="I10" s="428">
        <v>48</v>
      </c>
      <c r="J10" s="446">
        <v>47</v>
      </c>
      <c r="K10" s="445">
        <f t="shared" ref="K10:K18" si="0">I10-J10</f>
        <v>1</v>
      </c>
      <c r="L10" s="298"/>
      <c r="M10" s="318"/>
      <c r="N10" s="307"/>
      <c r="O10" s="89"/>
      <c r="P10" s="340"/>
      <c r="Q10" s="126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  <c r="AN10" s="22"/>
      <c r="AO10" s="22"/>
      <c r="AP10" s="22"/>
      <c r="AQ10" s="22"/>
      <c r="AR10" s="22"/>
      <c r="AS10" s="22"/>
      <c r="AT10" s="22"/>
      <c r="AU10" s="22"/>
    </row>
    <row r="11" spans="1:47" s="88" customFormat="1" ht="30">
      <c r="A11" s="125"/>
      <c r="B11" s="121" t="s">
        <v>136</v>
      </c>
      <c r="C11" s="383" t="s">
        <v>131</v>
      </c>
      <c r="D11" s="122"/>
      <c r="E11" s="123"/>
      <c r="F11" s="468" t="s">
        <v>221</v>
      </c>
      <c r="G11" s="150" t="s">
        <v>18</v>
      </c>
      <c r="H11" s="307">
        <v>52</v>
      </c>
      <c r="I11" s="428">
        <v>52</v>
      </c>
      <c r="J11" s="446">
        <v>52</v>
      </c>
      <c r="K11" s="445"/>
      <c r="L11" s="298"/>
      <c r="M11" s="318"/>
      <c r="N11" s="307"/>
      <c r="O11" s="318"/>
      <c r="P11" s="340"/>
      <c r="Q11" s="126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  <c r="AN11" s="22"/>
      <c r="AO11" s="22"/>
      <c r="AP11" s="22"/>
      <c r="AQ11" s="22"/>
      <c r="AR11" s="22"/>
      <c r="AS11" s="22"/>
      <c r="AT11" s="22"/>
      <c r="AU11" s="22"/>
    </row>
    <row r="12" spans="1:47" s="88" customFormat="1" ht="30">
      <c r="A12" s="125"/>
      <c r="B12" s="116" t="s">
        <v>31</v>
      </c>
      <c r="C12" s="86" t="s">
        <v>137</v>
      </c>
      <c r="D12" s="459"/>
      <c r="E12" s="459"/>
      <c r="F12" s="467" t="s">
        <v>222</v>
      </c>
      <c r="G12" s="147" t="s">
        <v>18</v>
      </c>
      <c r="H12" s="307">
        <v>59</v>
      </c>
      <c r="I12" s="428">
        <v>58</v>
      </c>
      <c r="J12" s="446">
        <v>59</v>
      </c>
      <c r="K12" s="445">
        <f t="shared" si="0"/>
        <v>-1</v>
      </c>
      <c r="L12" s="298"/>
      <c r="M12" s="318"/>
      <c r="N12" s="307"/>
      <c r="O12" s="89"/>
      <c r="P12" s="340"/>
      <c r="Q12" s="126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</row>
    <row r="13" spans="1:47" s="88" customFormat="1" ht="30">
      <c r="A13" s="125"/>
      <c r="B13" s="121" t="s">
        <v>59</v>
      </c>
      <c r="C13" s="460" t="s">
        <v>60</v>
      </c>
      <c r="D13" s="461"/>
      <c r="E13" s="461"/>
      <c r="F13" s="469" t="s">
        <v>223</v>
      </c>
      <c r="G13" s="150" t="s">
        <v>18</v>
      </c>
      <c r="H13" s="307">
        <v>77</v>
      </c>
      <c r="I13" s="428">
        <v>76</v>
      </c>
      <c r="J13" s="446">
        <v>77</v>
      </c>
      <c r="K13" s="445">
        <f t="shared" si="0"/>
        <v>-1</v>
      </c>
      <c r="L13" s="298"/>
      <c r="M13" s="318"/>
      <c r="N13" s="307"/>
      <c r="O13" s="89"/>
      <c r="P13" s="340"/>
      <c r="Q13" s="126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</row>
    <row r="14" spans="1:47" s="88" customFormat="1" ht="30">
      <c r="A14" s="125"/>
      <c r="B14" s="116" t="s">
        <v>27</v>
      </c>
      <c r="C14" s="86" t="s">
        <v>32</v>
      </c>
      <c r="D14" s="459"/>
      <c r="E14" s="459"/>
      <c r="F14" s="467" t="s">
        <v>224</v>
      </c>
      <c r="G14" s="147" t="s">
        <v>19</v>
      </c>
      <c r="H14" s="307">
        <v>11.5</v>
      </c>
      <c r="I14" s="428">
        <v>11.5</v>
      </c>
      <c r="J14" s="446">
        <v>11.5</v>
      </c>
      <c r="K14" s="445"/>
      <c r="L14" s="298"/>
      <c r="M14" s="318"/>
      <c r="N14" s="307"/>
      <c r="O14" s="89"/>
      <c r="P14" s="340"/>
      <c r="Q14" s="126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</row>
    <row r="15" spans="1:47" s="88" customFormat="1" ht="30">
      <c r="A15" s="125"/>
      <c r="B15" s="116" t="s">
        <v>61</v>
      </c>
      <c r="C15" s="86" t="s">
        <v>62</v>
      </c>
      <c r="D15" s="459"/>
      <c r="E15" s="459"/>
      <c r="F15" s="467" t="s">
        <v>225</v>
      </c>
      <c r="G15" s="147" t="s">
        <v>19</v>
      </c>
      <c r="H15" s="307">
        <v>22.5</v>
      </c>
      <c r="I15" s="428">
        <v>21.5</v>
      </c>
      <c r="J15" s="446">
        <v>22.5</v>
      </c>
      <c r="K15" s="445">
        <f t="shared" si="0"/>
        <v>-1</v>
      </c>
      <c r="L15" s="298"/>
      <c r="M15" s="318"/>
      <c r="N15" s="307"/>
      <c r="O15" s="89"/>
      <c r="P15" s="340"/>
      <c r="Q15" s="126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</row>
    <row r="16" spans="1:47" s="88" customFormat="1" ht="30">
      <c r="A16" s="125"/>
      <c r="B16" s="116" t="s">
        <v>33</v>
      </c>
      <c r="C16" s="381" t="s">
        <v>63</v>
      </c>
      <c r="D16" s="67"/>
      <c r="E16" s="104"/>
      <c r="F16" s="470" t="s">
        <v>226</v>
      </c>
      <c r="G16" s="147" t="s">
        <v>19</v>
      </c>
      <c r="H16" s="307">
        <v>20.5</v>
      </c>
      <c r="I16" s="428">
        <v>20</v>
      </c>
      <c r="J16" s="446">
        <v>20.5</v>
      </c>
      <c r="K16" s="445">
        <f t="shared" si="0"/>
        <v>-0.5</v>
      </c>
      <c r="L16" s="298"/>
      <c r="M16" s="318"/>
      <c r="N16" s="307"/>
      <c r="O16" s="89"/>
      <c r="P16" s="340"/>
      <c r="Q16" s="126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</row>
    <row r="17" spans="1:47" s="88" customFormat="1" ht="30">
      <c r="A17" s="125"/>
      <c r="B17" s="116" t="s">
        <v>34</v>
      </c>
      <c r="C17" s="381" t="s">
        <v>86</v>
      </c>
      <c r="D17" s="67"/>
      <c r="E17" s="104"/>
      <c r="F17" s="470" t="s">
        <v>227</v>
      </c>
      <c r="G17" s="147" t="s">
        <v>19</v>
      </c>
      <c r="H17" s="139">
        <v>15.5</v>
      </c>
      <c r="I17" s="428">
        <v>15</v>
      </c>
      <c r="J17" s="444">
        <v>15.5</v>
      </c>
      <c r="K17" s="445">
        <f t="shared" si="0"/>
        <v>-0.5</v>
      </c>
      <c r="L17" s="298"/>
      <c r="M17" s="89"/>
      <c r="N17" s="139"/>
      <c r="O17" s="89"/>
      <c r="P17" s="340"/>
      <c r="Q17" s="126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</row>
    <row r="18" spans="1:47" s="88" customFormat="1" ht="30">
      <c r="A18" s="125"/>
      <c r="B18" s="116" t="s">
        <v>35</v>
      </c>
      <c r="C18" s="381" t="s">
        <v>138</v>
      </c>
      <c r="D18" s="67"/>
      <c r="E18" s="104"/>
      <c r="F18" s="470" t="s">
        <v>228</v>
      </c>
      <c r="G18" s="147" t="s">
        <v>19</v>
      </c>
      <c r="H18" s="139">
        <v>12.5</v>
      </c>
      <c r="I18" s="428">
        <v>12</v>
      </c>
      <c r="J18" s="444">
        <v>12.5</v>
      </c>
      <c r="K18" s="445">
        <f t="shared" si="0"/>
        <v>-0.5</v>
      </c>
      <c r="L18" s="298"/>
      <c r="M18" s="89"/>
      <c r="N18" s="139"/>
      <c r="O18" s="89"/>
      <c r="P18" s="340"/>
      <c r="Q18" s="126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  <c r="AN18" s="22"/>
      <c r="AO18" s="22"/>
      <c r="AP18" s="22"/>
      <c r="AQ18" s="22"/>
      <c r="AR18" s="22"/>
      <c r="AS18" s="22"/>
      <c r="AT18" s="22"/>
      <c r="AU18" s="22"/>
    </row>
    <row r="19" spans="1:47" s="88" customFormat="1" ht="30">
      <c r="A19" s="125"/>
      <c r="B19" s="179" t="s">
        <v>36</v>
      </c>
      <c r="C19" s="117" t="s">
        <v>96</v>
      </c>
      <c r="D19" s="118"/>
      <c r="E19" s="119"/>
      <c r="F19" s="471" t="s">
        <v>229</v>
      </c>
      <c r="G19" s="188" t="s">
        <v>18</v>
      </c>
      <c r="H19" s="319">
        <v>63</v>
      </c>
      <c r="I19" s="429">
        <v>63</v>
      </c>
      <c r="J19" s="447">
        <v>63</v>
      </c>
      <c r="K19" s="445"/>
      <c r="L19" s="298"/>
      <c r="M19" s="136"/>
      <c r="N19" s="319"/>
      <c r="O19" s="136"/>
      <c r="P19" s="341"/>
      <c r="Q19" s="126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</row>
    <row r="20" spans="1:47" s="88" customFormat="1" ht="30">
      <c r="A20" s="125"/>
      <c r="B20" s="462" t="s">
        <v>23</v>
      </c>
      <c r="C20" s="463"/>
      <c r="D20" s="463"/>
      <c r="E20" s="463"/>
      <c r="F20" s="464"/>
      <c r="G20" s="316"/>
      <c r="H20" s="320"/>
      <c r="I20" s="430"/>
      <c r="J20" s="448"/>
      <c r="K20" s="449"/>
      <c r="L20" s="297"/>
      <c r="M20" s="321"/>
      <c r="N20" s="320"/>
      <c r="O20" s="322"/>
      <c r="P20" s="342"/>
      <c r="Q20" s="126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</row>
    <row r="21" spans="1:47" s="88" customFormat="1" ht="30">
      <c r="A21" s="125"/>
      <c r="B21" s="103" t="s">
        <v>37</v>
      </c>
      <c r="C21" s="86" t="s">
        <v>171</v>
      </c>
      <c r="D21" s="459"/>
      <c r="E21" s="459"/>
      <c r="F21" s="472" t="s">
        <v>241</v>
      </c>
      <c r="G21" s="147" t="s">
        <v>19</v>
      </c>
      <c r="H21" s="332">
        <v>40</v>
      </c>
      <c r="I21" s="431">
        <v>39.5</v>
      </c>
      <c r="J21" s="446">
        <v>40</v>
      </c>
      <c r="K21" s="445">
        <f>I21-J21</f>
        <v>-0.5</v>
      </c>
      <c r="L21" s="323"/>
      <c r="M21" s="324"/>
      <c r="N21" s="332"/>
      <c r="O21" s="325"/>
      <c r="P21" s="343"/>
      <c r="Q21" s="126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</row>
    <row r="22" spans="1:47" s="303" customFormat="1" ht="30">
      <c r="A22" s="300"/>
      <c r="B22" s="180" t="s">
        <v>8</v>
      </c>
      <c r="C22" s="86" t="s">
        <v>20</v>
      </c>
      <c r="D22" s="459"/>
      <c r="E22" s="459"/>
      <c r="F22" s="472" t="s">
        <v>239</v>
      </c>
      <c r="G22" s="147" t="s">
        <v>18</v>
      </c>
      <c r="H22" s="319">
        <v>77</v>
      </c>
      <c r="I22" s="429">
        <v>76.5</v>
      </c>
      <c r="J22" s="447">
        <v>77</v>
      </c>
      <c r="K22" s="445">
        <f>I22-J22</f>
        <v>-0.5</v>
      </c>
      <c r="L22" s="323"/>
      <c r="M22" s="136"/>
      <c r="N22" s="319"/>
      <c r="O22" s="136"/>
      <c r="P22" s="341"/>
      <c r="Q22" s="301"/>
      <c r="R22" s="302"/>
      <c r="S22" s="302"/>
      <c r="T22" s="302"/>
      <c r="U22" s="302"/>
      <c r="V22" s="302"/>
      <c r="W22" s="302"/>
      <c r="X22" s="302"/>
      <c r="Y22" s="302"/>
      <c r="Z22" s="302"/>
      <c r="AA22" s="302"/>
      <c r="AB22" s="302"/>
      <c r="AC22" s="302"/>
      <c r="AD22" s="302"/>
      <c r="AE22" s="302"/>
      <c r="AF22" s="302"/>
      <c r="AG22" s="302"/>
      <c r="AH22" s="302"/>
      <c r="AI22" s="302"/>
      <c r="AJ22" s="302"/>
      <c r="AK22" s="302"/>
      <c r="AL22" s="302"/>
      <c r="AM22" s="302"/>
      <c r="AN22" s="302"/>
      <c r="AO22" s="302"/>
      <c r="AP22" s="302"/>
      <c r="AQ22" s="302"/>
      <c r="AR22" s="302"/>
      <c r="AS22" s="302"/>
      <c r="AT22" s="302"/>
      <c r="AU22" s="302"/>
    </row>
    <row r="23" spans="1:47" s="88" customFormat="1" ht="30">
      <c r="A23" s="125"/>
      <c r="B23" s="462" t="s">
        <v>24</v>
      </c>
      <c r="C23" s="463"/>
      <c r="D23" s="463"/>
      <c r="E23" s="463"/>
      <c r="F23" s="464"/>
      <c r="G23" s="326"/>
      <c r="H23" s="320"/>
      <c r="I23" s="430"/>
      <c r="J23" s="448"/>
      <c r="K23" s="449"/>
      <c r="L23" s="297"/>
      <c r="M23" s="321"/>
      <c r="N23" s="320"/>
      <c r="O23" s="322"/>
      <c r="P23" s="342"/>
      <c r="Q23" s="126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</row>
    <row r="24" spans="1:47" ht="30">
      <c r="A24" s="97"/>
      <c r="B24" s="250" t="s">
        <v>113</v>
      </c>
      <c r="C24" s="251" t="s">
        <v>114</v>
      </c>
      <c r="D24" s="252"/>
      <c r="E24" s="253"/>
      <c r="F24" s="473" t="s">
        <v>230</v>
      </c>
      <c r="G24" s="241" t="s">
        <v>18</v>
      </c>
      <c r="H24" s="327">
        <v>20</v>
      </c>
      <c r="I24" s="432">
        <v>19</v>
      </c>
      <c r="J24" s="450">
        <v>20</v>
      </c>
      <c r="K24" s="445">
        <f>I24-J24</f>
        <v>-1</v>
      </c>
      <c r="L24" s="328"/>
      <c r="M24" s="242"/>
      <c r="N24" s="327"/>
      <c r="O24" s="242"/>
      <c r="P24" s="244"/>
      <c r="Q24" s="98"/>
      <c r="R24" s="18"/>
    </row>
    <row r="25" spans="1:47" s="88" customFormat="1" ht="30">
      <c r="A25" s="125"/>
      <c r="B25" s="250" t="s">
        <v>115</v>
      </c>
      <c r="C25" s="251" t="s">
        <v>116</v>
      </c>
      <c r="D25" s="252"/>
      <c r="E25" s="253"/>
      <c r="F25" s="473" t="s">
        <v>231</v>
      </c>
      <c r="G25" s="241" t="s">
        <v>19</v>
      </c>
      <c r="H25" s="329">
        <v>8.5</v>
      </c>
      <c r="I25" s="432">
        <v>8.5</v>
      </c>
      <c r="J25" s="451">
        <v>8.5</v>
      </c>
      <c r="K25" s="445"/>
      <c r="L25" s="328"/>
      <c r="M25" s="242"/>
      <c r="N25" s="329"/>
      <c r="O25" s="242"/>
      <c r="P25" s="244"/>
      <c r="Q25" s="126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</row>
    <row r="26" spans="1:47" s="88" customFormat="1" ht="30">
      <c r="A26" s="125"/>
      <c r="B26" s="103" t="s">
        <v>38</v>
      </c>
      <c r="C26" s="86" t="s">
        <v>139</v>
      </c>
      <c r="D26" s="459"/>
      <c r="E26" s="459"/>
      <c r="F26" s="467" t="s">
        <v>232</v>
      </c>
      <c r="G26" s="147" t="s">
        <v>18</v>
      </c>
      <c r="H26" s="330">
        <v>50</v>
      </c>
      <c r="I26" s="433">
        <v>51</v>
      </c>
      <c r="J26" s="452">
        <v>51</v>
      </c>
      <c r="K26" s="445"/>
      <c r="L26" s="328"/>
      <c r="M26" s="137"/>
      <c r="N26" s="330"/>
      <c r="O26" s="137"/>
      <c r="P26" s="344"/>
      <c r="Q26" s="126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  <c r="AN26" s="22"/>
      <c r="AO26" s="22"/>
      <c r="AP26" s="22"/>
      <c r="AQ26" s="22"/>
      <c r="AR26" s="22"/>
      <c r="AS26" s="22"/>
      <c r="AT26" s="22"/>
      <c r="AU26" s="22"/>
    </row>
    <row r="27" spans="1:47" s="88" customFormat="1" ht="30">
      <c r="A27" s="125"/>
      <c r="B27" s="103" t="s">
        <v>133</v>
      </c>
      <c r="C27" s="86" t="s">
        <v>134</v>
      </c>
      <c r="D27" s="459"/>
      <c r="E27" s="459"/>
      <c r="F27" s="467" t="s">
        <v>233</v>
      </c>
      <c r="G27" s="147" t="s">
        <v>18</v>
      </c>
      <c r="H27" s="304">
        <v>52</v>
      </c>
      <c r="I27" s="428">
        <v>54</v>
      </c>
      <c r="J27" s="453">
        <v>54</v>
      </c>
      <c r="K27" s="445"/>
      <c r="L27" s="328"/>
      <c r="M27" s="89"/>
      <c r="N27" s="304"/>
      <c r="O27" s="89"/>
      <c r="P27" s="340"/>
      <c r="Q27" s="126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  <c r="AN27" s="22"/>
      <c r="AO27" s="22"/>
      <c r="AP27" s="22"/>
      <c r="AQ27" s="22"/>
      <c r="AR27" s="22"/>
      <c r="AS27" s="22"/>
      <c r="AT27" s="22"/>
      <c r="AU27" s="22"/>
    </row>
    <row r="28" spans="1:47" s="88" customFormat="1" ht="30">
      <c r="A28" s="125"/>
      <c r="B28" s="282" t="s">
        <v>25</v>
      </c>
      <c r="C28" s="81"/>
      <c r="D28" s="81"/>
      <c r="E28" s="81"/>
      <c r="F28" s="465"/>
      <c r="G28" s="283"/>
      <c r="H28" s="336"/>
      <c r="I28" s="434"/>
      <c r="J28" s="454"/>
      <c r="K28" s="456"/>
      <c r="L28" s="337"/>
      <c r="M28" s="338"/>
      <c r="N28" s="336"/>
      <c r="O28" s="339"/>
      <c r="P28" s="345"/>
      <c r="Q28" s="126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  <c r="AN28" s="22"/>
      <c r="AO28" s="22"/>
      <c r="AP28" s="22"/>
      <c r="AQ28" s="22"/>
      <c r="AR28" s="22"/>
      <c r="AS28" s="22"/>
      <c r="AT28" s="22"/>
      <c r="AU28" s="22"/>
    </row>
    <row r="29" spans="1:47" s="88" customFormat="1" ht="30">
      <c r="A29" s="125"/>
      <c r="B29" s="103" t="s">
        <v>39</v>
      </c>
      <c r="C29" s="382" t="s">
        <v>142</v>
      </c>
      <c r="D29" s="67"/>
      <c r="E29" s="104"/>
      <c r="F29" s="470" t="s">
        <v>234</v>
      </c>
      <c r="G29" s="147" t="s">
        <v>19</v>
      </c>
      <c r="H29" s="307">
        <v>22</v>
      </c>
      <c r="I29" s="373">
        <v>23</v>
      </c>
      <c r="J29" s="446">
        <v>22</v>
      </c>
      <c r="K29" s="445">
        <f>I29-J29</f>
        <v>1</v>
      </c>
      <c r="L29" s="333"/>
      <c r="M29" s="318"/>
      <c r="N29" s="307"/>
      <c r="O29" s="334"/>
      <c r="P29" s="346"/>
      <c r="Q29" s="126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  <c r="AN29" s="22"/>
      <c r="AO29" s="22"/>
      <c r="AP29" s="22"/>
      <c r="AQ29" s="22"/>
      <c r="AR29" s="22"/>
      <c r="AS29" s="22"/>
      <c r="AT29" s="22"/>
      <c r="AU29" s="22"/>
    </row>
    <row r="30" spans="1:47" s="88" customFormat="1" ht="30">
      <c r="A30" s="125"/>
      <c r="B30" s="180" t="s">
        <v>40</v>
      </c>
      <c r="C30" s="382" t="s">
        <v>143</v>
      </c>
      <c r="D30" s="67"/>
      <c r="E30" s="104"/>
      <c r="F30" s="471" t="s">
        <v>235</v>
      </c>
      <c r="G30" s="188" t="s">
        <v>19</v>
      </c>
      <c r="H30" s="319">
        <v>34</v>
      </c>
      <c r="I30" s="435">
        <v>34</v>
      </c>
      <c r="J30" s="447">
        <v>34</v>
      </c>
      <c r="K30" s="445"/>
      <c r="L30" s="333"/>
      <c r="M30" s="318"/>
      <c r="N30" s="319"/>
      <c r="O30" s="334"/>
      <c r="P30" s="347"/>
      <c r="Q30" s="126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22"/>
      <c r="AS30" s="22"/>
      <c r="AT30" s="22"/>
      <c r="AU30" s="22"/>
    </row>
    <row r="31" spans="1:47" s="88" customFormat="1" ht="30">
      <c r="A31" s="125"/>
      <c r="B31" s="180" t="s">
        <v>89</v>
      </c>
      <c r="C31" s="102" t="s">
        <v>144</v>
      </c>
      <c r="D31" s="118"/>
      <c r="E31" s="119"/>
      <c r="F31" s="467" t="s">
        <v>236</v>
      </c>
      <c r="G31" s="188" t="s">
        <v>19</v>
      </c>
      <c r="H31" s="319">
        <v>35</v>
      </c>
      <c r="I31" s="435">
        <v>35</v>
      </c>
      <c r="J31" s="447">
        <v>35</v>
      </c>
      <c r="K31" s="445"/>
      <c r="L31" s="333"/>
      <c r="M31" s="318"/>
      <c r="N31" s="319"/>
      <c r="O31" s="334"/>
      <c r="P31" s="347"/>
      <c r="Q31" s="126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</row>
    <row r="32" spans="1:47" s="88" customFormat="1" ht="30">
      <c r="A32" s="125"/>
      <c r="B32" s="103" t="s">
        <v>166</v>
      </c>
      <c r="C32" s="382" t="s">
        <v>167</v>
      </c>
      <c r="D32" s="67"/>
      <c r="E32" s="104"/>
      <c r="F32" s="467" t="s">
        <v>242</v>
      </c>
      <c r="G32" s="147" t="s">
        <v>19</v>
      </c>
      <c r="H32" s="139">
        <v>8.5</v>
      </c>
      <c r="I32" s="428">
        <v>8.5</v>
      </c>
      <c r="J32" s="444">
        <v>8.5</v>
      </c>
      <c r="K32" s="445"/>
      <c r="L32" s="328"/>
      <c r="M32" s="89"/>
      <c r="N32" s="139"/>
      <c r="O32" s="89"/>
      <c r="P32" s="340"/>
      <c r="Q32" s="126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  <c r="AN32" s="22"/>
      <c r="AO32" s="22"/>
      <c r="AP32" s="22"/>
      <c r="AQ32" s="22"/>
      <c r="AR32" s="22"/>
      <c r="AS32" s="22"/>
      <c r="AT32" s="22"/>
      <c r="AU32" s="22"/>
    </row>
    <row r="33" spans="1:47" ht="30">
      <c r="A33" s="97"/>
      <c r="B33" s="380" t="s">
        <v>74</v>
      </c>
      <c r="C33" s="80"/>
      <c r="D33" s="80"/>
      <c r="E33" s="80"/>
      <c r="F33" s="466"/>
      <c r="G33" s="184"/>
      <c r="H33" s="320"/>
      <c r="I33" s="430"/>
      <c r="J33" s="448"/>
      <c r="K33" s="449"/>
      <c r="L33" s="297"/>
      <c r="M33" s="321"/>
      <c r="N33" s="320"/>
      <c r="O33" s="322"/>
      <c r="P33" s="342"/>
      <c r="Q33" s="98"/>
      <c r="R33" s="18"/>
    </row>
    <row r="34" spans="1:47" s="88" customFormat="1" ht="30">
      <c r="A34" s="125"/>
      <c r="B34" s="103" t="s">
        <v>75</v>
      </c>
      <c r="C34" s="108" t="s">
        <v>76</v>
      </c>
      <c r="D34" s="143"/>
      <c r="E34" s="109"/>
      <c r="F34" s="474" t="s">
        <v>237</v>
      </c>
      <c r="G34" s="147" t="s">
        <v>19</v>
      </c>
      <c r="H34" s="304">
        <v>77</v>
      </c>
      <c r="I34" s="433">
        <v>76</v>
      </c>
      <c r="J34" s="453">
        <v>77</v>
      </c>
      <c r="K34" s="445">
        <f>I34-J34</f>
        <v>-1</v>
      </c>
      <c r="L34" s="331"/>
      <c r="M34" s="272"/>
      <c r="N34" s="304"/>
      <c r="O34" s="89"/>
      <c r="P34" s="344"/>
      <c r="Q34" s="126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  <c r="AN34" s="22"/>
      <c r="AO34" s="22"/>
      <c r="AP34" s="22"/>
      <c r="AQ34" s="22"/>
      <c r="AR34" s="22"/>
      <c r="AS34" s="22"/>
      <c r="AT34" s="22"/>
      <c r="AU34" s="22"/>
    </row>
    <row r="35" spans="1:47" s="88" customFormat="1" ht="30.75" thickBot="1">
      <c r="A35" s="125"/>
      <c r="B35" s="181" t="s">
        <v>88</v>
      </c>
      <c r="C35" s="120" t="s">
        <v>140</v>
      </c>
      <c r="D35" s="105"/>
      <c r="E35" s="106"/>
      <c r="F35" s="475" t="s">
        <v>238</v>
      </c>
      <c r="G35" s="148" t="s">
        <v>19</v>
      </c>
      <c r="H35" s="348">
        <v>17</v>
      </c>
      <c r="I35" s="436">
        <v>16.5</v>
      </c>
      <c r="J35" s="455">
        <v>17</v>
      </c>
      <c r="K35" s="445">
        <f>I35-J35</f>
        <v>-0.5</v>
      </c>
      <c r="L35" s="331"/>
      <c r="M35" s="349"/>
      <c r="N35" s="348"/>
      <c r="O35" s="127"/>
      <c r="P35" s="350"/>
      <c r="Q35" s="126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</row>
    <row r="36" spans="1:47" s="88" customFormat="1" ht="21" hidden="1" customHeight="1">
      <c r="A36" s="125"/>
      <c r="B36" s="353"/>
      <c r="C36" s="128"/>
      <c r="D36" s="9"/>
      <c r="E36" s="140"/>
      <c r="F36" s="140"/>
      <c r="G36" s="133"/>
      <c r="H36" s="354"/>
      <c r="I36" s="355"/>
      <c r="J36" s="356"/>
      <c r="K36" s="357"/>
      <c r="L36" s="357"/>
      <c r="M36" s="135"/>
      <c r="N36" s="354"/>
      <c r="O36" s="134"/>
      <c r="P36" s="140"/>
      <c r="Q36" s="126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</row>
    <row r="37" spans="1:47" s="394" customFormat="1" ht="21" hidden="1" customHeight="1">
      <c r="A37" s="384"/>
      <c r="B37" s="385" t="s">
        <v>162</v>
      </c>
      <c r="C37" s="386"/>
      <c r="D37" s="387"/>
      <c r="E37" s="388"/>
      <c r="F37" s="388"/>
      <c r="G37" s="389"/>
      <c r="H37" s="390"/>
      <c r="I37" s="388"/>
      <c r="J37" s="391"/>
      <c r="K37" s="390"/>
      <c r="L37" s="390"/>
      <c r="M37" s="390"/>
      <c r="N37" s="390"/>
      <c r="O37" s="390"/>
      <c r="P37" s="388"/>
      <c r="Q37" s="392"/>
      <c r="R37" s="393"/>
      <c r="S37" s="393"/>
      <c r="T37" s="393"/>
      <c r="U37" s="393"/>
      <c r="V37" s="393"/>
      <c r="W37" s="393"/>
      <c r="X37" s="393"/>
      <c r="Y37" s="393"/>
      <c r="Z37" s="393"/>
      <c r="AA37" s="393"/>
      <c r="AB37" s="393"/>
      <c r="AC37" s="393"/>
      <c r="AD37" s="393"/>
      <c r="AE37" s="393"/>
      <c r="AF37" s="393"/>
      <c r="AG37" s="393"/>
      <c r="AH37" s="393"/>
      <c r="AI37" s="393"/>
      <c r="AJ37" s="393"/>
      <c r="AK37" s="393"/>
      <c r="AL37" s="393"/>
      <c r="AM37" s="393"/>
      <c r="AN37" s="393"/>
      <c r="AO37" s="393"/>
      <c r="AP37" s="393"/>
      <c r="AQ37" s="393"/>
      <c r="AR37" s="393"/>
      <c r="AS37" s="393"/>
      <c r="AT37" s="393"/>
      <c r="AU37" s="393"/>
    </row>
    <row r="38" spans="1:47" s="402" customFormat="1" ht="21" hidden="1" customHeight="1">
      <c r="A38" s="395"/>
      <c r="B38" s="396" t="s">
        <v>174</v>
      </c>
      <c r="C38" s="397"/>
      <c r="D38" s="398"/>
      <c r="E38" s="399"/>
      <c r="F38" s="399"/>
      <c r="G38" s="400"/>
      <c r="H38" s="357"/>
      <c r="I38" s="399"/>
      <c r="J38" s="401"/>
      <c r="K38" s="357"/>
      <c r="L38" s="357"/>
      <c r="M38" s="357"/>
      <c r="N38" s="357"/>
      <c r="O38" s="357"/>
      <c r="P38" s="399"/>
      <c r="Q38" s="395"/>
      <c r="R38" s="395"/>
      <c r="S38" s="395"/>
      <c r="T38" s="395"/>
      <c r="U38" s="395"/>
      <c r="V38" s="395"/>
      <c r="W38" s="395"/>
      <c r="X38" s="395"/>
      <c r="Y38" s="395"/>
      <c r="Z38" s="395"/>
      <c r="AA38" s="395"/>
      <c r="AB38" s="395"/>
      <c r="AC38" s="395"/>
      <c r="AD38" s="395"/>
      <c r="AE38" s="395"/>
      <c r="AF38" s="395"/>
      <c r="AG38" s="395"/>
      <c r="AH38" s="395"/>
      <c r="AI38" s="395"/>
      <c r="AJ38" s="395"/>
      <c r="AK38" s="395"/>
      <c r="AL38" s="395"/>
      <c r="AM38" s="395"/>
      <c r="AN38" s="395"/>
      <c r="AO38" s="395"/>
      <c r="AP38" s="395"/>
      <c r="AQ38" s="395"/>
      <c r="AR38" s="395"/>
      <c r="AS38" s="395"/>
      <c r="AT38" s="395"/>
      <c r="AU38" s="395"/>
    </row>
    <row r="39" spans="1:47" s="359" customFormat="1" ht="19.5" hidden="1">
      <c r="B39" s="359" t="s">
        <v>173</v>
      </c>
      <c r="O39" s="403"/>
    </row>
    <row r="40" spans="1:47" s="402" customFormat="1" ht="19.5" hidden="1">
      <c r="B40" s="404" t="s">
        <v>177</v>
      </c>
      <c r="K40" s="405"/>
    </row>
    <row r="41" spans="1:47" s="359" customFormat="1" ht="19.5" hidden="1">
      <c r="O41" s="403"/>
    </row>
    <row r="42" spans="1:47" s="394" customFormat="1" ht="21" hidden="1" customHeight="1">
      <c r="A42" s="384"/>
      <c r="B42" s="385" t="s">
        <v>184</v>
      </c>
      <c r="C42" s="386"/>
      <c r="D42" s="387"/>
      <c r="E42" s="388"/>
      <c r="F42" s="388"/>
      <c r="G42" s="389"/>
      <c r="H42" s="390"/>
      <c r="I42" s="388"/>
      <c r="J42" s="391"/>
      <c r="K42" s="390"/>
      <c r="L42" s="390"/>
      <c r="M42" s="390"/>
      <c r="N42" s="390"/>
      <c r="O42" s="390"/>
      <c r="P42" s="388"/>
      <c r="Q42" s="392"/>
      <c r="R42" s="393"/>
      <c r="S42" s="393"/>
      <c r="T42" s="393"/>
      <c r="U42" s="393"/>
      <c r="V42" s="393"/>
      <c r="W42" s="393"/>
      <c r="X42" s="393"/>
      <c r="Y42" s="393"/>
      <c r="Z42" s="393"/>
      <c r="AA42" s="393"/>
      <c r="AB42" s="393"/>
      <c r="AC42" s="393"/>
      <c r="AD42" s="393"/>
      <c r="AE42" s="393"/>
      <c r="AF42" s="393"/>
      <c r="AG42" s="393"/>
      <c r="AH42" s="393"/>
      <c r="AI42" s="393"/>
      <c r="AJ42" s="393"/>
      <c r="AK42" s="393"/>
      <c r="AL42" s="393"/>
      <c r="AM42" s="393"/>
      <c r="AN42" s="393"/>
      <c r="AO42" s="393"/>
      <c r="AP42" s="393"/>
      <c r="AQ42" s="393"/>
      <c r="AR42" s="393"/>
      <c r="AS42" s="393"/>
      <c r="AT42" s="393"/>
      <c r="AU42" s="393"/>
    </row>
    <row r="43" spans="1:47" s="402" customFormat="1" ht="21" hidden="1" customHeight="1">
      <c r="A43" s="395"/>
      <c r="B43" s="396" t="s">
        <v>185</v>
      </c>
      <c r="C43" s="397"/>
      <c r="D43" s="398"/>
      <c r="E43" s="399"/>
      <c r="F43" s="399"/>
      <c r="G43" s="400"/>
      <c r="H43" s="357"/>
      <c r="I43" s="399"/>
      <c r="J43" s="401"/>
      <c r="K43" s="357"/>
      <c r="L43" s="357"/>
      <c r="M43" s="357"/>
      <c r="N43" s="357"/>
      <c r="O43" s="357"/>
      <c r="P43" s="399"/>
      <c r="Q43" s="395"/>
      <c r="R43" s="395"/>
      <c r="S43" s="395"/>
      <c r="T43" s="395"/>
      <c r="U43" s="395"/>
      <c r="V43" s="395"/>
      <c r="W43" s="395"/>
      <c r="X43" s="395"/>
      <c r="Y43" s="395"/>
      <c r="Z43" s="395"/>
      <c r="AA43" s="395"/>
      <c r="AB43" s="395"/>
      <c r="AC43" s="395"/>
      <c r="AD43" s="395"/>
      <c r="AE43" s="395"/>
      <c r="AF43" s="395"/>
      <c r="AG43" s="395"/>
      <c r="AH43" s="395"/>
      <c r="AI43" s="395"/>
      <c r="AJ43" s="395"/>
      <c r="AK43" s="395"/>
      <c r="AL43" s="395"/>
      <c r="AM43" s="395"/>
      <c r="AN43" s="395"/>
      <c r="AO43" s="395"/>
      <c r="AP43" s="395"/>
      <c r="AQ43" s="395"/>
      <c r="AR43" s="395"/>
      <c r="AS43" s="395"/>
      <c r="AT43" s="395"/>
      <c r="AU43" s="395"/>
    </row>
    <row r="44" spans="1:47" s="359" customFormat="1" ht="19.5" hidden="1">
      <c r="B44" s="403" t="s">
        <v>188</v>
      </c>
      <c r="O44" s="403"/>
    </row>
    <row r="45" spans="1:47" s="378" customFormat="1" ht="19.5" hidden="1">
      <c r="B45" s="406" t="s">
        <v>189</v>
      </c>
      <c r="O45" s="407"/>
    </row>
    <row r="46" spans="1:47" s="378" customFormat="1" ht="19.5" hidden="1">
      <c r="B46" s="406" t="s">
        <v>192</v>
      </c>
      <c r="O46" s="407"/>
    </row>
    <row r="47" spans="1:47" s="378" customFormat="1" ht="19.5" hidden="1">
      <c r="B47" s="406"/>
      <c r="O47" s="407"/>
    </row>
    <row r="48" spans="1:47" s="359" customFormat="1" ht="19.5" hidden="1">
      <c r="B48" s="403" t="s">
        <v>190</v>
      </c>
      <c r="O48" s="403"/>
    </row>
    <row r="49" spans="1:47" s="358" customFormat="1" ht="19.5">
      <c r="J49" s="359"/>
      <c r="O49" s="360"/>
    </row>
    <row r="50" spans="1:47" s="377" customFormat="1" ht="21" customHeight="1">
      <c r="A50" s="408"/>
      <c r="B50" s="363" t="s">
        <v>196</v>
      </c>
      <c r="C50" s="409"/>
      <c r="D50" s="410"/>
      <c r="E50" s="411"/>
      <c r="F50" s="411"/>
      <c r="G50" s="411"/>
      <c r="H50" s="412"/>
      <c r="I50" s="411"/>
      <c r="J50" s="413"/>
      <c r="K50" s="412"/>
      <c r="L50" s="412"/>
      <c r="M50" s="412"/>
      <c r="N50" s="412"/>
      <c r="O50" s="412"/>
      <c r="P50" s="411"/>
      <c r="Q50" s="414"/>
      <c r="R50" s="415"/>
      <c r="S50" s="415"/>
      <c r="T50" s="415"/>
      <c r="U50" s="415"/>
      <c r="V50" s="415"/>
      <c r="W50" s="415"/>
      <c r="X50" s="415"/>
      <c r="Y50" s="415"/>
      <c r="Z50" s="415"/>
      <c r="AA50" s="415"/>
      <c r="AB50" s="415"/>
      <c r="AC50" s="415"/>
      <c r="AD50" s="415"/>
      <c r="AE50" s="415"/>
      <c r="AF50" s="415"/>
      <c r="AG50" s="415"/>
      <c r="AH50" s="415"/>
      <c r="AI50" s="415"/>
      <c r="AJ50" s="415"/>
      <c r="AK50" s="415"/>
      <c r="AL50" s="415"/>
      <c r="AM50" s="415"/>
      <c r="AN50" s="415"/>
      <c r="AO50" s="415"/>
      <c r="AP50" s="415"/>
      <c r="AQ50" s="415"/>
      <c r="AR50" s="415"/>
      <c r="AS50" s="415"/>
      <c r="AT50" s="415"/>
      <c r="AU50" s="415"/>
    </row>
    <row r="51" spans="1:47" s="423" customFormat="1" ht="21" customHeight="1">
      <c r="A51" s="416"/>
      <c r="B51" s="417" t="s">
        <v>197</v>
      </c>
      <c r="C51" s="418"/>
      <c r="D51" s="419"/>
      <c r="E51" s="420"/>
      <c r="F51" s="420"/>
      <c r="G51" s="421"/>
      <c r="H51" s="354"/>
      <c r="I51" s="420"/>
      <c r="J51" s="422"/>
      <c r="K51" s="354"/>
      <c r="L51" s="354"/>
      <c r="M51" s="354"/>
      <c r="N51" s="354"/>
      <c r="O51" s="354"/>
      <c r="P51" s="420"/>
      <c r="Q51" s="416"/>
      <c r="R51" s="416"/>
      <c r="S51" s="416"/>
      <c r="T51" s="416"/>
      <c r="U51" s="416"/>
      <c r="V51" s="416"/>
      <c r="W51" s="416"/>
      <c r="X51" s="416"/>
      <c r="Y51" s="416"/>
      <c r="Z51" s="416"/>
      <c r="AA51" s="416"/>
      <c r="AB51" s="416"/>
      <c r="AC51" s="416"/>
      <c r="AD51" s="416"/>
      <c r="AE51" s="416"/>
      <c r="AF51" s="416"/>
      <c r="AG51" s="416"/>
      <c r="AH51" s="416"/>
      <c r="AI51" s="416"/>
      <c r="AJ51" s="416"/>
      <c r="AK51" s="416"/>
      <c r="AL51" s="416"/>
      <c r="AM51" s="416"/>
      <c r="AN51" s="416"/>
      <c r="AO51" s="416"/>
      <c r="AP51" s="416"/>
      <c r="AQ51" s="416"/>
      <c r="AR51" s="416"/>
      <c r="AS51" s="416"/>
      <c r="AT51" s="416"/>
      <c r="AU51" s="416"/>
    </row>
    <row r="52" spans="1:47" s="423" customFormat="1" ht="21" customHeight="1">
      <c r="A52" s="416"/>
      <c r="B52" s="424" t="s">
        <v>198</v>
      </c>
      <c r="C52" s="418"/>
      <c r="D52" s="419"/>
      <c r="E52" s="420"/>
      <c r="F52" s="420"/>
      <c r="G52" s="421"/>
      <c r="H52" s="354"/>
      <c r="I52" s="420"/>
      <c r="J52" s="422"/>
      <c r="K52" s="354"/>
      <c r="L52" s="354"/>
      <c r="M52" s="354"/>
      <c r="N52" s="354"/>
      <c r="O52" s="354"/>
      <c r="P52" s="420"/>
      <c r="Q52" s="416"/>
      <c r="R52" s="416"/>
      <c r="S52" s="416"/>
      <c r="T52" s="416"/>
      <c r="U52" s="416"/>
      <c r="V52" s="416"/>
      <c r="W52" s="416"/>
      <c r="X52" s="416"/>
      <c r="Y52" s="416"/>
      <c r="Z52" s="416"/>
      <c r="AA52" s="416"/>
      <c r="AB52" s="416"/>
      <c r="AC52" s="416"/>
      <c r="AD52" s="416"/>
      <c r="AE52" s="416"/>
      <c r="AF52" s="416"/>
      <c r="AG52" s="416"/>
      <c r="AH52" s="416"/>
      <c r="AI52" s="416"/>
      <c r="AJ52" s="416"/>
      <c r="AK52" s="416"/>
      <c r="AL52" s="416"/>
      <c r="AM52" s="416"/>
      <c r="AN52" s="416"/>
      <c r="AO52" s="416"/>
      <c r="AP52" s="416"/>
      <c r="AQ52" s="416"/>
      <c r="AR52" s="416"/>
      <c r="AS52" s="416"/>
      <c r="AT52" s="416"/>
      <c r="AU52" s="416"/>
    </row>
    <row r="53" spans="1:47" s="423" customFormat="1" ht="30">
      <c r="A53" s="416"/>
      <c r="B53" s="457" t="s">
        <v>243</v>
      </c>
      <c r="C53" s="418"/>
      <c r="D53" s="419"/>
      <c r="E53" s="420"/>
      <c r="F53" s="420"/>
      <c r="G53" s="421"/>
      <c r="H53" s="354"/>
      <c r="I53" s="420"/>
      <c r="J53" s="422"/>
      <c r="K53" s="354"/>
      <c r="L53" s="354"/>
      <c r="M53" s="354"/>
      <c r="N53" s="354"/>
      <c r="O53" s="354"/>
      <c r="P53" s="420"/>
      <c r="Q53" s="416"/>
      <c r="R53" s="416"/>
      <c r="S53" s="416"/>
      <c r="T53" s="416"/>
      <c r="U53" s="416"/>
      <c r="V53" s="416"/>
      <c r="W53" s="416"/>
      <c r="X53" s="416"/>
      <c r="Y53" s="416"/>
      <c r="Z53" s="416"/>
      <c r="AA53" s="416"/>
      <c r="AB53" s="416"/>
      <c r="AC53" s="416"/>
      <c r="AD53" s="416"/>
      <c r="AE53" s="416"/>
      <c r="AF53" s="416"/>
      <c r="AG53" s="416"/>
      <c r="AH53" s="416"/>
      <c r="AI53" s="416"/>
      <c r="AJ53" s="416"/>
      <c r="AK53" s="416"/>
      <c r="AL53" s="416"/>
      <c r="AM53" s="416"/>
      <c r="AN53" s="416"/>
      <c r="AO53" s="416"/>
      <c r="AP53" s="416"/>
      <c r="AQ53" s="416"/>
      <c r="AR53" s="416"/>
      <c r="AS53" s="416"/>
      <c r="AT53" s="416"/>
      <c r="AU53" s="416"/>
    </row>
    <row r="54" spans="1:47" s="423" customFormat="1" ht="30">
      <c r="A54" s="416"/>
      <c r="B54" s="457" t="s">
        <v>244</v>
      </c>
      <c r="C54" s="418"/>
      <c r="D54" s="419"/>
      <c r="E54" s="420"/>
      <c r="F54" s="420"/>
      <c r="G54" s="421"/>
      <c r="H54" s="354"/>
      <c r="I54" s="420"/>
      <c r="J54" s="422"/>
      <c r="K54" s="354"/>
      <c r="L54" s="354"/>
      <c r="M54" s="354"/>
      <c r="N54" s="354"/>
      <c r="O54" s="354"/>
      <c r="P54" s="420"/>
      <c r="Q54" s="416"/>
      <c r="R54" s="416"/>
      <c r="S54" s="416"/>
      <c r="T54" s="416"/>
      <c r="U54" s="416"/>
      <c r="V54" s="416"/>
      <c r="W54" s="416"/>
      <c r="X54" s="416"/>
      <c r="Y54" s="416"/>
      <c r="Z54" s="416"/>
      <c r="AA54" s="416"/>
      <c r="AB54" s="416"/>
      <c r="AC54" s="416"/>
      <c r="AD54" s="416"/>
      <c r="AE54" s="416"/>
      <c r="AF54" s="416"/>
      <c r="AG54" s="416"/>
      <c r="AH54" s="416"/>
      <c r="AI54" s="416"/>
      <c r="AJ54" s="416"/>
      <c r="AK54" s="416"/>
      <c r="AL54" s="416"/>
      <c r="AM54" s="416"/>
      <c r="AN54" s="416"/>
      <c r="AO54" s="416"/>
      <c r="AP54" s="416"/>
      <c r="AQ54" s="416"/>
      <c r="AR54" s="416"/>
      <c r="AS54" s="416"/>
      <c r="AT54" s="416"/>
      <c r="AU54" s="416"/>
    </row>
    <row r="55" spans="1:47" s="377" customFormat="1" ht="19.5">
      <c r="O55" s="379"/>
    </row>
    <row r="56" spans="1:47" s="377" customFormat="1" ht="19.5">
      <c r="B56" s="425" t="s">
        <v>201</v>
      </c>
      <c r="O56" s="379"/>
    </row>
    <row r="57" spans="1:47" s="377" customFormat="1" ht="19.5">
      <c r="B57" s="377" t="s">
        <v>202</v>
      </c>
      <c r="O57" s="379"/>
    </row>
    <row r="58" spans="1:47" s="377" customFormat="1" ht="30">
      <c r="B58" s="457" t="s">
        <v>245</v>
      </c>
      <c r="O58" s="379"/>
    </row>
    <row r="59" spans="1:47" s="377" customFormat="1" ht="19.5">
      <c r="B59" s="377" t="s">
        <v>203</v>
      </c>
      <c r="O59" s="379"/>
    </row>
    <row r="60" spans="1:47" s="377" customFormat="1" ht="30">
      <c r="B60" s="457" t="s">
        <v>246</v>
      </c>
      <c r="O60" s="379"/>
    </row>
    <row r="61" spans="1:47" s="377" customFormat="1" ht="19.5">
      <c r="B61" s="437" t="s">
        <v>208</v>
      </c>
      <c r="C61" s="438"/>
      <c r="D61" s="438"/>
      <c r="E61" s="438"/>
      <c r="O61" s="379"/>
    </row>
    <row r="62" spans="1:47" s="377" customFormat="1" ht="32.25">
      <c r="B62" s="458" t="s">
        <v>217</v>
      </c>
      <c r="O62" s="379"/>
    </row>
    <row r="63" spans="1:47" s="377" customFormat="1" ht="19.5">
      <c r="O63" s="379"/>
    </row>
    <row r="64" spans="1:47" s="377" customFormat="1" ht="19.5">
      <c r="O64" s="379"/>
    </row>
    <row r="75" spans="2:5" ht="19.5">
      <c r="B75" s="437" t="s">
        <v>209</v>
      </c>
      <c r="C75" s="439"/>
      <c r="D75" s="439"/>
      <c r="E75" s="439"/>
    </row>
    <row r="77" spans="2:5" ht="32.25">
      <c r="B77" s="458" t="s">
        <v>218</v>
      </c>
    </row>
    <row r="86" spans="2:2" ht="19.5">
      <c r="B86" s="379" t="s">
        <v>210</v>
      </c>
    </row>
    <row r="88" spans="2:2" ht="30">
      <c r="B88" s="457" t="s">
        <v>215</v>
      </c>
    </row>
    <row r="89" spans="2:2" ht="30">
      <c r="B89" s="457" t="s">
        <v>216</v>
      </c>
    </row>
  </sheetData>
  <mergeCells count="2">
    <mergeCell ref="D1:M1"/>
    <mergeCell ref="B6:F6"/>
  </mergeCells>
  <phoneticPr fontId="18" type="noConversion"/>
  <printOptions horizontalCentered="1"/>
  <pageMargins left="0.23622047244094491" right="0.23622047244094491" top="0.35433070866141736" bottom="0.35433070866141736" header="0.31496062992125984" footer="0.31496062992125984"/>
  <pageSetup paperSize="9" scale="39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0"/>
  <sheetViews>
    <sheetView showGridLines="0" view="pageLayout" topLeftCell="E8" zoomScale="80" zoomScaleNormal="100" zoomScaleSheetLayoutView="100" zoomScalePageLayoutView="80" workbookViewId="0">
      <selection activeCell="D11" sqref="D11"/>
    </sheetView>
  </sheetViews>
  <sheetFormatPr defaultColWidth="12" defaultRowHeight="11.25"/>
  <cols>
    <col min="1" max="1" width="10.1640625" customWidth="1"/>
    <col min="2" max="2" width="15.6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15.33203125" customWidth="1"/>
    <col min="10" max="11" width="9.33203125" customWidth="1"/>
    <col min="12" max="12" width="15.83203125" customWidth="1"/>
  </cols>
  <sheetData>
    <row r="1" spans="1:12" s="1" customFormat="1" ht="42.75" customHeight="1" thickBot="1">
      <c r="A1" s="29"/>
      <c r="B1" s="26"/>
      <c r="C1" s="517" t="s">
        <v>66</v>
      </c>
      <c r="D1" s="517"/>
      <c r="E1" s="517"/>
      <c r="F1" s="517"/>
      <c r="G1" s="517"/>
      <c r="H1" s="517"/>
      <c r="I1" s="90" t="str">
        <f>'TECHNICAL SHEET GARMENT'!J1</f>
        <v>WINTER 2018/19</v>
      </c>
      <c r="J1" s="26"/>
      <c r="K1" s="26"/>
      <c r="L1" s="27"/>
    </row>
    <row r="2" spans="1:12" s="3" customFormat="1" ht="14.85" customHeight="1">
      <c r="A2" s="112" t="str">
        <f>'TECHNICAL SHEET GARMENT'!A2</f>
        <v>LFV11493</v>
      </c>
      <c r="B2" s="50"/>
      <c r="C2" s="50"/>
      <c r="D2" s="522" t="str">
        <f>'TECHNICAL SHEET GARMENT'!C2</f>
        <v>LD JASPER SOFTSHELL</v>
      </c>
      <c r="E2" s="522"/>
      <c r="F2" s="522"/>
      <c r="G2" s="522"/>
      <c r="H2" s="50"/>
      <c r="I2" s="111" t="s">
        <v>2</v>
      </c>
      <c r="J2" s="51" t="str">
        <f>'TECHNICAL SHEET GARMENT'!K2</f>
        <v>V1BULK</v>
      </c>
      <c r="K2" s="7"/>
      <c r="L2" s="52"/>
    </row>
    <row r="3" spans="1:12" s="2" customFormat="1" ht="14.85" customHeight="1" thickBot="1">
      <c r="A3" s="93" t="s">
        <v>1</v>
      </c>
      <c r="B3" s="47">
        <f ca="1">'TECHNICAL SHEET GARMENT'!B3</f>
        <v>43834</v>
      </c>
      <c r="C3" s="48"/>
      <c r="D3" s="48"/>
      <c r="E3" s="208" t="s">
        <v>65</v>
      </c>
      <c r="F3" s="198" t="str">
        <f>('TECHNICAL SHEET GARMENT'!G3)</f>
        <v>Marjorie</v>
      </c>
      <c r="G3" s="48"/>
      <c r="H3" s="48"/>
      <c r="I3" s="113" t="str">
        <f>'TECHNICAL SHEET GARMENT'!J3</f>
        <v xml:space="preserve">SUPPLIER : </v>
      </c>
      <c r="J3" s="64"/>
      <c r="K3" s="91" t="str">
        <f>'TECHNICAL SHEET GARMENT'!L3</f>
        <v xml:space="preserve">PRIMA CHANNEL </v>
      </c>
      <c r="L3" s="49"/>
    </row>
    <row r="4" spans="1:12" s="1" customFormat="1" ht="16.5">
      <c r="A4" s="518"/>
      <c r="B4" s="519"/>
      <c r="C4" s="519"/>
      <c r="D4" s="519"/>
      <c r="E4" s="519"/>
      <c r="F4" s="35"/>
      <c r="G4" s="35"/>
      <c r="H4" s="35"/>
      <c r="I4" s="35"/>
      <c r="J4" s="35"/>
      <c r="K4" s="35"/>
      <c r="L4" s="42"/>
    </row>
    <row r="5" spans="1:12" s="1" customFormat="1" ht="16.5">
      <c r="A5" s="520"/>
      <c r="B5" s="521"/>
      <c r="C5" s="521"/>
      <c r="D5" s="521"/>
      <c r="E5" s="521"/>
      <c r="F5" s="37"/>
      <c r="G5" s="37"/>
      <c r="H5" s="37"/>
      <c r="I5" s="37"/>
      <c r="J5" s="37"/>
      <c r="K5" s="37"/>
      <c r="L5" s="43"/>
    </row>
    <row r="6" spans="1:12" s="1" customFormat="1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 s="1" customFormat="1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 s="1" customFormat="1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 s="1" customFormat="1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 s="1" customFormat="1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 s="1" customFormat="1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 s="1" customFormat="1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 s="1" customFormat="1">
      <c r="A13" s="36"/>
      <c r="B13" s="37"/>
      <c r="C13" s="37" t="s">
        <v>42</v>
      </c>
      <c r="D13" s="37"/>
      <c r="E13" s="37"/>
      <c r="F13" s="37"/>
      <c r="G13" s="37"/>
      <c r="H13" s="37"/>
      <c r="I13" s="37"/>
      <c r="J13" s="37"/>
      <c r="K13" s="37"/>
      <c r="L13" s="43"/>
    </row>
    <row r="14" spans="1:12" s="1" customFormat="1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 s="1" customFormat="1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 s="1" customFormat="1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 s="1" customFormat="1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 s="1" customFormat="1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 s="1" customFormat="1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 s="1" customFormat="1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 s="1" customFormat="1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 s="1" customFormat="1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 s="1" customFormat="1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 s="1" customFormat="1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 s="1" customFormat="1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 s="1" customFormat="1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3"/>
    </row>
    <row r="27" spans="1:12" s="1" customFormat="1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 s="1" customForma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 s="1" customFormat="1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 s="1" customFormat="1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 s="1" customFormat="1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3"/>
    </row>
    <row r="32" spans="1:12" s="1" customFormat="1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 s="1" customFormat="1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 s="1" customFormat="1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 s="1" customFormat="1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3"/>
    </row>
    <row r="36" spans="1:12" s="1" customFormat="1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3"/>
    </row>
    <row r="37" spans="1:12" s="1" customFormat="1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43"/>
    </row>
    <row r="38" spans="1:12" s="1" customFormat="1" ht="63" customHeight="1" thickBot="1">
      <c r="A38" s="44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6"/>
    </row>
    <row r="39" spans="1:12" s="1" customFormat="1"/>
    <row r="40" spans="1:12" s="1" customFormat="1">
      <c r="D40" s="1" t="s">
        <v>42</v>
      </c>
    </row>
  </sheetData>
  <mergeCells count="4">
    <mergeCell ref="C1:H1"/>
    <mergeCell ref="A4:E4"/>
    <mergeCell ref="A5:E5"/>
    <mergeCell ref="D2:G2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40"/>
  <sheetViews>
    <sheetView showGridLines="0" view="pageBreakPreview" topLeftCell="A14" zoomScale="70" zoomScaleNormal="70" zoomScaleSheetLayoutView="70" zoomScalePageLayoutView="80" workbookViewId="0">
      <selection activeCell="N38" sqref="N38"/>
    </sheetView>
  </sheetViews>
  <sheetFormatPr defaultColWidth="12" defaultRowHeight="11.25"/>
  <cols>
    <col min="1" max="1" width="13.6640625" customWidth="1"/>
    <col min="2" max="2" width="21.1640625" customWidth="1"/>
    <col min="3" max="3" width="12" customWidth="1"/>
    <col min="4" max="5" width="21" customWidth="1"/>
    <col min="6" max="7" width="18" customWidth="1"/>
    <col min="8" max="8" width="22.83203125" customWidth="1"/>
    <col min="9" max="9" width="15.33203125" customWidth="1"/>
    <col min="10" max="10" width="9.33203125" customWidth="1"/>
    <col min="11" max="11" width="10" customWidth="1"/>
    <col min="12" max="12" width="28" customWidth="1"/>
  </cols>
  <sheetData>
    <row r="1" spans="1:12" s="1" customFormat="1" ht="42.75" customHeight="1" thickBot="1">
      <c r="A1" s="29"/>
      <c r="B1" s="26"/>
      <c r="C1" s="517" t="s">
        <v>66</v>
      </c>
      <c r="D1" s="517"/>
      <c r="E1" s="517"/>
      <c r="F1" s="517"/>
      <c r="G1" s="517"/>
      <c r="H1" s="517"/>
      <c r="I1" s="90" t="str">
        <f>'TECHNICAL SHEET GARMENT'!J1</f>
        <v>WINTER 2018/19</v>
      </c>
      <c r="J1" s="26"/>
      <c r="K1" s="26"/>
      <c r="L1" s="27"/>
    </row>
    <row r="2" spans="1:12" s="3" customFormat="1" ht="14.85" customHeight="1">
      <c r="A2" s="112" t="str">
        <f>'TECHNICAL SHEET GARMENT'!A2</f>
        <v>LFV11493</v>
      </c>
      <c r="B2" s="50"/>
      <c r="C2" s="50"/>
      <c r="D2" s="522" t="str">
        <f>'TECHNICAL SHEET GARMENT'!C2</f>
        <v>LD JASPER SOFTSHELL</v>
      </c>
      <c r="E2" s="522"/>
      <c r="F2" s="522"/>
      <c r="G2" s="522"/>
      <c r="H2" s="50"/>
      <c r="I2" s="111" t="s">
        <v>2</v>
      </c>
      <c r="J2" s="51" t="str">
        <f>'TECHNICAL SHEET GARMENT'!K2</f>
        <v>V1BULK</v>
      </c>
      <c r="K2" s="7"/>
      <c r="L2" s="52"/>
    </row>
    <row r="3" spans="1:12" s="2" customFormat="1" ht="14.85" customHeight="1" thickBot="1">
      <c r="A3" s="93" t="s">
        <v>1</v>
      </c>
      <c r="B3" s="47">
        <f ca="1">'TECHNICAL SHEET GARMENT'!B3</f>
        <v>43834</v>
      </c>
      <c r="C3" s="48"/>
      <c r="D3" s="48"/>
      <c r="E3" s="208" t="s">
        <v>65</v>
      </c>
      <c r="F3" s="198" t="str">
        <f>('TECHNICAL SHEET GARMENT'!G3)</f>
        <v>Marjorie</v>
      </c>
      <c r="G3" s="48"/>
      <c r="H3" s="48"/>
      <c r="I3" s="113" t="str">
        <f>'TECHNICAL SHEET GARMENT'!J3</f>
        <v xml:space="preserve">SUPPLIER : </v>
      </c>
      <c r="J3" s="64"/>
      <c r="K3" s="91" t="str">
        <f>'TECHNICAL SHEET GARMENT'!L3</f>
        <v xml:space="preserve">PRIMA CHANNEL </v>
      </c>
      <c r="L3" s="49"/>
    </row>
    <row r="4" spans="1:12" s="1" customFormat="1" ht="16.5">
      <c r="A4" s="518"/>
      <c r="B4" s="519"/>
      <c r="C4" s="519"/>
      <c r="D4" s="519"/>
      <c r="E4" s="519"/>
      <c r="F4" s="35"/>
      <c r="G4" s="35"/>
      <c r="H4" s="35"/>
      <c r="I4" s="35"/>
      <c r="J4" s="35"/>
      <c r="K4" s="35"/>
      <c r="L4" s="42"/>
    </row>
    <row r="5" spans="1:12" s="1" customFormat="1" ht="16.5">
      <c r="A5" s="520"/>
      <c r="B5" s="521"/>
      <c r="C5" s="521"/>
      <c r="D5" s="521"/>
      <c r="E5" s="521"/>
      <c r="F5" s="37"/>
      <c r="G5" s="37"/>
      <c r="H5" s="37"/>
      <c r="I5" s="37"/>
      <c r="J5" s="37"/>
      <c r="K5" s="37"/>
      <c r="L5" s="43"/>
    </row>
    <row r="6" spans="1:12" s="1" customFormat="1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 s="1" customFormat="1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 s="1" customFormat="1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 s="1" customFormat="1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 s="1" customFormat="1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 s="1" customFormat="1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 s="1" customFormat="1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 s="1" customFormat="1">
      <c r="A13" s="36"/>
      <c r="B13" s="37"/>
      <c r="C13" s="37" t="s">
        <v>42</v>
      </c>
      <c r="D13" s="37"/>
      <c r="E13" s="37"/>
      <c r="F13" s="37"/>
      <c r="G13" s="37"/>
      <c r="H13" s="37"/>
      <c r="I13" s="37"/>
      <c r="J13" s="37"/>
      <c r="K13" s="37"/>
      <c r="L13" s="43"/>
    </row>
    <row r="14" spans="1:12" s="1" customFormat="1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 s="1" customFormat="1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 s="1" customFormat="1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 s="1" customFormat="1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 s="1" customFormat="1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 s="1" customFormat="1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 s="1" customFormat="1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 s="1" customFormat="1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 s="1" customFormat="1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 s="1" customFormat="1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 s="1" customFormat="1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 s="1" customFormat="1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 s="1" customFormat="1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3"/>
    </row>
    <row r="27" spans="1:12" s="1" customFormat="1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 s="1" customForma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 s="1" customFormat="1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 s="1" customFormat="1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 s="1" customFormat="1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3"/>
    </row>
    <row r="32" spans="1:12" s="1" customFormat="1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 s="1" customFormat="1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 s="1" customFormat="1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 s="1" customFormat="1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3"/>
    </row>
    <row r="36" spans="1:12" s="1" customFormat="1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3"/>
    </row>
    <row r="37" spans="1:12" s="1" customFormat="1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43"/>
    </row>
    <row r="38" spans="1:12" s="1" customFormat="1" ht="63" customHeight="1" thickBot="1">
      <c r="A38" s="44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6"/>
    </row>
    <row r="39" spans="1:12" s="1" customFormat="1"/>
    <row r="40" spans="1:12" s="1" customFormat="1">
      <c r="D40" s="1" t="s">
        <v>42</v>
      </c>
    </row>
  </sheetData>
  <mergeCells count="4">
    <mergeCell ref="C1:H1"/>
    <mergeCell ref="D2:G2"/>
    <mergeCell ref="A4:E4"/>
    <mergeCell ref="A5:E5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7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"/>
  <sheetViews>
    <sheetView view="pageBreakPreview" zoomScale="70" zoomScaleNormal="100" zoomScaleSheetLayoutView="70" zoomScalePageLayoutView="60" workbookViewId="0">
      <selection activeCell="K38" sqref="K38"/>
    </sheetView>
  </sheetViews>
  <sheetFormatPr defaultColWidth="12" defaultRowHeight="11.25"/>
  <cols>
    <col min="1" max="1" width="12" customWidth="1"/>
    <col min="2" max="2" width="15.1640625" customWidth="1"/>
    <col min="3" max="3" width="15" customWidth="1"/>
    <col min="4" max="4" width="18.1640625" customWidth="1"/>
    <col min="5" max="5" width="23.5" customWidth="1"/>
    <col min="6" max="6" width="22.5" customWidth="1"/>
    <col min="7" max="7" width="15.6640625" customWidth="1"/>
    <col min="8" max="8" width="12.33203125" customWidth="1"/>
    <col min="9" max="9" width="12" customWidth="1"/>
    <col min="10" max="10" width="8.33203125" customWidth="1"/>
  </cols>
  <sheetData>
    <row r="1" spans="1:12" ht="38.25" customHeight="1" thickBot="1">
      <c r="A1" s="29"/>
      <c r="B1" s="26"/>
      <c r="C1" s="517" t="s">
        <v>104</v>
      </c>
      <c r="D1" s="517"/>
      <c r="E1" s="517"/>
      <c r="F1" s="517"/>
      <c r="G1" s="517"/>
      <c r="H1" s="517"/>
      <c r="I1" s="90" t="str">
        <f>'TECHNICAL SHEET GARMENT'!J1</f>
        <v>WINTER 2018/19</v>
      </c>
      <c r="J1" s="26"/>
      <c r="K1" s="26"/>
      <c r="L1" s="27"/>
    </row>
    <row r="2" spans="1:12" ht="19.5">
      <c r="A2" s="112" t="str">
        <f>'TECHNICAL SHEET GARMENT'!A2</f>
        <v>LFV11493</v>
      </c>
      <c r="B2" s="50"/>
      <c r="C2" s="50"/>
      <c r="D2" s="522" t="str">
        <f>'TECHNICAL SHEET GARMENT'!C2</f>
        <v>LD JASPER SOFTSHELL</v>
      </c>
      <c r="E2" s="522"/>
      <c r="F2" s="522"/>
      <c r="G2" s="522"/>
      <c r="H2" s="50"/>
      <c r="I2" s="111" t="s">
        <v>2</v>
      </c>
      <c r="J2" s="51" t="str">
        <f>'TECHNICAL SHEET GARMENT'!K2</f>
        <v>V1BULK</v>
      </c>
      <c r="K2" s="7"/>
      <c r="L2" s="52"/>
    </row>
    <row r="3" spans="1:12" ht="17.25" thickBot="1">
      <c r="A3" s="93" t="s">
        <v>1</v>
      </c>
      <c r="B3" s="47">
        <f ca="1">'TECHNICAL SHEET GARMENT'!B3</f>
        <v>43834</v>
      </c>
      <c r="C3" s="48"/>
      <c r="D3" s="48"/>
      <c r="E3" s="208" t="s">
        <v>65</v>
      </c>
      <c r="F3" s="198" t="str">
        <f>('TECHNICAL SHEET GARMENT'!G3)</f>
        <v>Marjorie</v>
      </c>
      <c r="G3" s="48"/>
      <c r="H3" s="48"/>
      <c r="I3" s="113" t="str">
        <f>'TECHNICAL SHEET GARMENT'!J3</f>
        <v xml:space="preserve">SUPPLIER : </v>
      </c>
      <c r="J3" s="64"/>
      <c r="K3" s="91" t="str">
        <f>'TECHNICAL SHEET GARMENT'!L3</f>
        <v xml:space="preserve">PRIMA CHANNEL </v>
      </c>
      <c r="L3" s="49"/>
    </row>
    <row r="4" spans="1:12" ht="16.5">
      <c r="A4" s="518"/>
      <c r="B4" s="519"/>
      <c r="C4" s="519"/>
      <c r="D4" s="519"/>
      <c r="E4" s="519"/>
      <c r="F4" s="35"/>
      <c r="G4" s="35"/>
      <c r="H4" s="35"/>
      <c r="I4" s="35"/>
      <c r="J4" s="35"/>
      <c r="K4" s="35"/>
      <c r="L4" s="42"/>
    </row>
    <row r="5" spans="1:12" ht="16.5">
      <c r="A5" s="520"/>
      <c r="B5" s="521"/>
      <c r="C5" s="521"/>
      <c r="D5" s="521"/>
      <c r="E5" s="521"/>
      <c r="F5" s="37"/>
      <c r="G5" s="37"/>
      <c r="H5" s="37"/>
      <c r="I5" s="37"/>
      <c r="J5" s="37"/>
      <c r="K5" s="37"/>
      <c r="L5" s="43"/>
    </row>
    <row r="6" spans="1:12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>
      <c r="A13" s="36"/>
      <c r="B13" s="37"/>
      <c r="C13" s="37" t="s">
        <v>42</v>
      </c>
      <c r="D13" s="37"/>
      <c r="E13" s="37"/>
      <c r="F13" s="37"/>
      <c r="G13" s="37"/>
      <c r="H13" s="37"/>
      <c r="I13" s="37"/>
      <c r="J13" s="37"/>
      <c r="K13" s="37"/>
      <c r="L13" s="43"/>
    </row>
    <row r="14" spans="1:12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3"/>
    </row>
    <row r="27" spans="1:1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3"/>
    </row>
    <row r="32" spans="1:12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3"/>
    </row>
    <row r="36" spans="1:12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3"/>
    </row>
    <row r="37" spans="1:12" ht="12" thickBot="1">
      <c r="A37" s="44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6"/>
    </row>
    <row r="38" spans="1:12" ht="56.2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</row>
  </sheetData>
  <mergeCells count="4">
    <mergeCell ref="C1:H1"/>
    <mergeCell ref="D2:G2"/>
    <mergeCell ref="A4:E4"/>
    <mergeCell ref="A5:E5"/>
  </mergeCells>
  <phoneticPr fontId="17" type="noConversion"/>
  <pageMargins left="0.7" right="0.7" top="0.75" bottom="0.75" header="0.3" footer="0.3"/>
  <pageSetup paperSize="9" scale="9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8"/>
  <sheetViews>
    <sheetView view="pageBreakPreview" zoomScale="70" zoomScaleNormal="100" zoomScaleSheetLayoutView="70" zoomScalePageLayoutView="60" workbookViewId="0">
      <selection activeCell="G46" sqref="G46"/>
    </sheetView>
  </sheetViews>
  <sheetFormatPr defaultColWidth="12" defaultRowHeight="11.25"/>
  <cols>
    <col min="1" max="1" width="17" customWidth="1"/>
    <col min="2" max="2" width="18.6640625" customWidth="1"/>
    <col min="3" max="3" width="15" customWidth="1"/>
    <col min="4" max="4" width="18.1640625" customWidth="1"/>
    <col min="5" max="5" width="23.5" customWidth="1"/>
    <col min="6" max="6" width="22.5" customWidth="1"/>
    <col min="7" max="7" width="15.6640625" customWidth="1"/>
    <col min="8" max="8" width="12.33203125" customWidth="1"/>
    <col min="9" max="9" width="12" customWidth="1"/>
    <col min="10" max="10" width="8.33203125" customWidth="1"/>
  </cols>
  <sheetData>
    <row r="1" spans="1:12" ht="38.25" customHeight="1" thickBot="1">
      <c r="A1" s="29"/>
      <c r="B1" s="26"/>
      <c r="C1" s="517" t="s">
        <v>104</v>
      </c>
      <c r="D1" s="517"/>
      <c r="E1" s="517"/>
      <c r="F1" s="517"/>
      <c r="G1" s="517"/>
      <c r="H1" s="517"/>
      <c r="I1" s="90" t="str">
        <f>'TECHNICAL SHEET GARMENT'!J1</f>
        <v>WINTER 2018/19</v>
      </c>
      <c r="J1" s="26"/>
      <c r="K1" s="26"/>
      <c r="L1" s="27"/>
    </row>
    <row r="2" spans="1:12" ht="19.5">
      <c r="A2" s="112" t="str">
        <f>'TECHNICAL SHEET GARMENT'!A2</f>
        <v>LFV11493</v>
      </c>
      <c r="B2" s="50"/>
      <c r="C2" s="50"/>
      <c r="D2" s="522" t="str">
        <f>'TECHNICAL SHEET GARMENT'!C2</f>
        <v>LD JASPER SOFTSHELL</v>
      </c>
      <c r="E2" s="522"/>
      <c r="F2" s="522"/>
      <c r="G2" s="522"/>
      <c r="H2" s="50"/>
      <c r="I2" s="111" t="s">
        <v>2</v>
      </c>
      <c r="J2" s="51" t="str">
        <f>'TECHNICAL SHEET GARMENT'!K2</f>
        <v>V1BULK</v>
      </c>
      <c r="K2" s="7"/>
      <c r="L2" s="52"/>
    </row>
    <row r="3" spans="1:12" ht="17.25" thickBot="1">
      <c r="A3" s="93" t="s">
        <v>1</v>
      </c>
      <c r="B3" s="47">
        <f ca="1">'TECHNICAL SHEET GARMENT'!B3</f>
        <v>43834</v>
      </c>
      <c r="C3" s="48"/>
      <c r="D3" s="48"/>
      <c r="E3" s="208" t="s">
        <v>65</v>
      </c>
      <c r="F3" s="198" t="str">
        <f>('TECHNICAL SHEET GARMENT'!G3)</f>
        <v>Marjorie</v>
      </c>
      <c r="G3" s="48"/>
      <c r="H3" s="48"/>
      <c r="I3" s="113" t="str">
        <f>'TECHNICAL SHEET GARMENT'!J3</f>
        <v xml:space="preserve">SUPPLIER : </v>
      </c>
      <c r="J3" s="64"/>
      <c r="K3" s="91" t="str">
        <f>'TECHNICAL SHEET GARMENT'!L3</f>
        <v xml:space="preserve">PRIMA CHANNEL </v>
      </c>
      <c r="L3" s="49"/>
    </row>
    <row r="4" spans="1:12" ht="16.5">
      <c r="A4" s="518"/>
      <c r="B4" s="519"/>
      <c r="C4" s="519"/>
      <c r="D4" s="519"/>
      <c r="E4" s="519"/>
      <c r="F4" s="35"/>
      <c r="G4" s="35"/>
      <c r="H4" s="35"/>
      <c r="I4" s="35"/>
      <c r="J4" s="35"/>
      <c r="K4" s="35"/>
      <c r="L4" s="42"/>
    </row>
    <row r="5" spans="1:12" ht="16.5">
      <c r="A5" s="520"/>
      <c r="B5" s="521"/>
      <c r="C5" s="521"/>
      <c r="D5" s="521"/>
      <c r="E5" s="521"/>
      <c r="F5" s="37"/>
      <c r="G5" s="37"/>
      <c r="H5" s="37"/>
      <c r="I5" s="37"/>
      <c r="J5" s="37"/>
      <c r="K5" s="37"/>
      <c r="L5" s="43"/>
    </row>
    <row r="6" spans="1:12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>
      <c r="A13" s="36"/>
      <c r="B13" s="37"/>
      <c r="C13" s="37" t="s">
        <v>42</v>
      </c>
      <c r="D13" s="37"/>
      <c r="E13" s="37"/>
      <c r="F13" s="37"/>
      <c r="G13" s="37"/>
      <c r="H13" s="37"/>
      <c r="I13" s="37"/>
      <c r="J13" s="37"/>
      <c r="K13" s="37"/>
      <c r="L13" s="43"/>
    </row>
    <row r="14" spans="1:12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3"/>
    </row>
    <row r="27" spans="1:12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3"/>
    </row>
    <row r="32" spans="1:12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3"/>
    </row>
    <row r="36" spans="1:12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3"/>
    </row>
    <row r="37" spans="1:12" ht="12" thickBot="1">
      <c r="A37" s="44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6"/>
    </row>
    <row r="38" spans="1:12" ht="56.25" customHeight="1">
      <c r="A38" s="37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</row>
  </sheetData>
  <mergeCells count="4">
    <mergeCell ref="C1:H1"/>
    <mergeCell ref="D2:G2"/>
    <mergeCell ref="A4:E4"/>
    <mergeCell ref="A5:E5"/>
  </mergeCells>
  <phoneticPr fontId="17" type="noConversion"/>
  <printOptions horizontalCentered="1"/>
  <pageMargins left="0.11811023622047245" right="0.11811023622047245" top="0.55118110236220474" bottom="0.15748031496062992" header="0.11811023622047245" footer="0.11811023622047245"/>
  <pageSetup paperSize="9" scale="8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L41"/>
  <sheetViews>
    <sheetView showGridLines="0" view="pageBreakPreview" zoomScale="70" zoomScaleNormal="100" zoomScaleSheetLayoutView="70" workbookViewId="0">
      <selection activeCell="H43" sqref="H43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29"/>
      <c r="B1" s="26"/>
      <c r="C1" s="517" t="s">
        <v>3</v>
      </c>
      <c r="D1" s="517"/>
      <c r="E1" s="517"/>
      <c r="F1" s="517"/>
      <c r="G1" s="517"/>
      <c r="H1" s="517"/>
      <c r="I1" s="90" t="str">
        <f>'TECHNICAL SHEET GARMENT'!J1</f>
        <v>WINTER 2018/19</v>
      </c>
      <c r="J1" s="26"/>
      <c r="K1" s="26"/>
      <c r="L1" s="27"/>
    </row>
    <row r="2" spans="1:12" s="3" customFormat="1" ht="15" customHeight="1">
      <c r="A2" s="112" t="str">
        <f>'TECHNICAL SHEET GARMENT'!A2</f>
        <v>LFV11493</v>
      </c>
      <c r="B2" s="50"/>
      <c r="C2" s="50"/>
      <c r="D2" s="522" t="str">
        <f>'TECHNICAL SHEET GARMENT'!C2</f>
        <v>LD JASPER SOFTSHELL</v>
      </c>
      <c r="E2" s="522"/>
      <c r="F2" s="522"/>
      <c r="G2" s="522"/>
      <c r="H2" s="50"/>
      <c r="I2" s="111" t="s">
        <v>2</v>
      </c>
      <c r="J2" s="51" t="str">
        <f>'TECHNICAL SHEET GARMENT'!K2</f>
        <v>V1BULK</v>
      </c>
      <c r="L2" s="52"/>
    </row>
    <row r="3" spans="1:12" s="2" customFormat="1" ht="15" customHeight="1" thickBot="1">
      <c r="A3" s="93" t="s">
        <v>1</v>
      </c>
      <c r="B3" s="47">
        <f ca="1">'TECHNICAL SHEET GARMENT'!B3</f>
        <v>43834</v>
      </c>
      <c r="C3" s="48"/>
      <c r="D3" s="48"/>
      <c r="E3" s="208" t="s">
        <v>65</v>
      </c>
      <c r="F3" s="209" t="str">
        <f>('TECHNICAL SHEET GARMENT'!G3)</f>
        <v>Marjorie</v>
      </c>
      <c r="G3" s="48"/>
      <c r="H3" s="48"/>
      <c r="I3" s="113" t="str">
        <f>'TECHNICAL SHEET GARMENT'!J3</f>
        <v xml:space="preserve">SUPPLIER : </v>
      </c>
      <c r="J3" s="64"/>
      <c r="K3" s="308" t="str">
        <f>'TECHNICAL SHEET GARMENT'!L3</f>
        <v xml:space="preserve">PRIMA CHANNEL </v>
      </c>
      <c r="L3" s="49"/>
    </row>
    <row r="4" spans="1:12" s="1" customFormat="1" ht="16.5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41"/>
    </row>
    <row r="5" spans="1:12" s="1" customFormat="1" ht="16.5">
      <c r="A5" s="34"/>
      <c r="B5" s="35"/>
      <c r="C5" s="35"/>
      <c r="D5" s="35"/>
      <c r="E5" s="35"/>
      <c r="F5" s="35"/>
      <c r="G5" s="35"/>
      <c r="H5" s="35"/>
      <c r="I5" s="35"/>
      <c r="J5" s="35"/>
      <c r="K5" s="35"/>
      <c r="L5" s="42"/>
    </row>
    <row r="6" spans="1:12" s="1" customFormat="1">
      <c r="A6" s="36"/>
      <c r="B6" s="37"/>
      <c r="C6" s="37"/>
      <c r="D6" s="37"/>
      <c r="E6" s="37"/>
      <c r="F6" s="37"/>
      <c r="G6" s="37"/>
      <c r="H6" s="37"/>
      <c r="I6" s="37"/>
      <c r="J6" s="37"/>
      <c r="K6" s="37"/>
      <c r="L6" s="43"/>
    </row>
    <row r="7" spans="1:12" s="1" customFormat="1">
      <c r="A7" s="36"/>
      <c r="B7" s="37"/>
      <c r="C7" s="37"/>
      <c r="D7" s="37"/>
      <c r="E7" s="37"/>
      <c r="F7" s="37"/>
      <c r="G7" s="37"/>
      <c r="H7" s="37"/>
      <c r="I7" s="37"/>
      <c r="J7" s="37"/>
      <c r="K7" s="37"/>
      <c r="L7" s="43"/>
    </row>
    <row r="8" spans="1:12" s="1" customFormat="1">
      <c r="A8" s="36"/>
      <c r="B8" s="37"/>
      <c r="C8" s="37"/>
      <c r="D8" s="37"/>
      <c r="E8" s="37"/>
      <c r="F8" s="37"/>
      <c r="G8" s="37"/>
      <c r="H8" s="37"/>
      <c r="I8" s="37"/>
      <c r="J8" s="37"/>
      <c r="K8" s="37"/>
      <c r="L8" s="43"/>
    </row>
    <row r="9" spans="1:12" s="1" customFormat="1">
      <c r="A9" s="36"/>
      <c r="B9" s="37"/>
      <c r="C9" s="37"/>
      <c r="D9" s="37"/>
      <c r="E9" s="37"/>
      <c r="F9" s="37"/>
      <c r="G9" s="37"/>
      <c r="H9" s="37"/>
      <c r="I9" s="37"/>
      <c r="J9" s="37"/>
      <c r="K9" s="37"/>
      <c r="L9" s="43"/>
    </row>
    <row r="10" spans="1:12" s="1" customFormat="1">
      <c r="A10" s="36"/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43"/>
    </row>
    <row r="11" spans="1:12" s="1" customFormat="1">
      <c r="A11" s="36"/>
      <c r="B11" s="37"/>
      <c r="C11" s="37"/>
      <c r="D11" s="37"/>
      <c r="E11" s="37"/>
      <c r="F11" s="37"/>
      <c r="G11" s="37"/>
      <c r="H11" s="37"/>
      <c r="I11" s="37"/>
      <c r="J11" s="37"/>
      <c r="K11" s="37"/>
      <c r="L11" s="43"/>
    </row>
    <row r="12" spans="1:12" s="1" customFormat="1">
      <c r="A12" s="36"/>
      <c r="B12" s="37"/>
      <c r="C12" s="37"/>
      <c r="D12" s="37"/>
      <c r="E12" s="37"/>
      <c r="F12" s="37"/>
      <c r="G12" s="37"/>
      <c r="H12" s="37"/>
      <c r="I12" s="37"/>
      <c r="J12" s="37"/>
      <c r="K12" s="37"/>
      <c r="L12" s="43"/>
    </row>
    <row r="13" spans="1:12" s="1" customFormat="1">
      <c r="A13" s="36"/>
      <c r="B13" s="37"/>
      <c r="C13" s="37"/>
      <c r="D13" s="37"/>
      <c r="E13" s="37"/>
      <c r="F13" s="37"/>
      <c r="G13" s="37"/>
      <c r="H13" s="37"/>
      <c r="I13" s="37"/>
      <c r="J13" s="37"/>
      <c r="K13" s="37"/>
      <c r="L13" s="43"/>
    </row>
    <row r="14" spans="1:12" s="1" customFormat="1">
      <c r="A14" s="36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43"/>
    </row>
    <row r="15" spans="1:12" s="1" customFormat="1">
      <c r="A15" s="36"/>
      <c r="B15" s="37"/>
      <c r="C15" s="37"/>
      <c r="D15" s="37"/>
      <c r="E15" s="37"/>
      <c r="F15" s="37"/>
      <c r="G15" s="37"/>
      <c r="H15" s="37"/>
      <c r="I15" s="37"/>
      <c r="J15" s="37"/>
      <c r="K15" s="37"/>
      <c r="L15" s="43"/>
    </row>
    <row r="16" spans="1:12" s="1" customFormat="1">
      <c r="A16" s="36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43"/>
    </row>
    <row r="17" spans="1:12" s="1" customFormat="1">
      <c r="A17" s="36"/>
      <c r="B17" s="37"/>
      <c r="C17" s="37"/>
      <c r="D17" s="37"/>
      <c r="E17" s="37"/>
      <c r="F17" s="37"/>
      <c r="G17" s="37"/>
      <c r="H17" s="37"/>
      <c r="I17" s="37"/>
      <c r="J17" s="37"/>
      <c r="K17" s="37"/>
      <c r="L17" s="43"/>
    </row>
    <row r="18" spans="1:12" s="1" customFormat="1">
      <c r="A18" s="36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43"/>
    </row>
    <row r="19" spans="1:12" s="1" customFormat="1">
      <c r="A19" s="36"/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43"/>
    </row>
    <row r="20" spans="1:12" s="1" customFormat="1">
      <c r="A20" s="36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43"/>
    </row>
    <row r="21" spans="1:12" s="1" customFormat="1">
      <c r="A21" s="36"/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43"/>
    </row>
    <row r="22" spans="1:12" s="1" customFormat="1">
      <c r="A22" s="36"/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43"/>
    </row>
    <row r="23" spans="1:12" s="1" customFormat="1">
      <c r="A23" s="36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43"/>
    </row>
    <row r="24" spans="1:12" s="1" customFormat="1">
      <c r="A24" s="36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43"/>
    </row>
    <row r="25" spans="1:12" s="1" customFormat="1">
      <c r="A25" s="36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43"/>
    </row>
    <row r="26" spans="1:12" s="1" customFormat="1">
      <c r="A26" s="36"/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43"/>
    </row>
    <row r="27" spans="1:12" s="1" customFormat="1">
      <c r="A27" s="36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43"/>
    </row>
    <row r="28" spans="1:12" s="1" customFormat="1">
      <c r="A28" s="36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43"/>
    </row>
    <row r="29" spans="1:12" s="1" customFormat="1">
      <c r="A29" s="36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43"/>
    </row>
    <row r="30" spans="1:12" s="1" customFormat="1">
      <c r="A30" s="36"/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43"/>
    </row>
    <row r="31" spans="1:12" s="1" customFormat="1">
      <c r="A31" s="36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43"/>
    </row>
    <row r="32" spans="1:12" s="1" customFormat="1">
      <c r="A32" s="36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43"/>
    </row>
    <row r="33" spans="1:12" s="1" customFormat="1">
      <c r="A33" s="36"/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43"/>
    </row>
    <row r="34" spans="1:12" s="1" customFormat="1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43"/>
    </row>
    <row r="35" spans="1:12" s="1" customFormat="1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43"/>
    </row>
    <row r="36" spans="1:12" s="1" customFormat="1">
      <c r="A36" s="36"/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43"/>
    </row>
    <row r="37" spans="1:12" s="1" customFormat="1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43"/>
    </row>
    <row r="38" spans="1:12" s="1" customFormat="1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43"/>
    </row>
    <row r="39" spans="1:12" s="1" customFormat="1" ht="12" thickBot="1">
      <c r="A39" s="44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6"/>
    </row>
    <row r="40" spans="1:12" s="1" customFormat="1"/>
    <row r="41" spans="1:12" s="1" customFormat="1"/>
  </sheetData>
  <mergeCells count="2">
    <mergeCell ref="C1:H1"/>
    <mergeCell ref="D2:G2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V37"/>
  <sheetViews>
    <sheetView showGridLines="0" tabSelected="1" zoomScale="60" zoomScaleNormal="60" zoomScaleSheetLayoutView="65" workbookViewId="0">
      <pane ySplit="4" topLeftCell="A29" activePane="bottomLeft" state="frozen"/>
      <selection pane="bottomLeft" activeCell="A5" sqref="A5:I33"/>
    </sheetView>
  </sheetViews>
  <sheetFormatPr defaultColWidth="12" defaultRowHeight="11.25"/>
  <cols>
    <col min="1" max="1" width="12.33203125" style="1" customWidth="1"/>
    <col min="2" max="2" width="17.6640625" style="1" customWidth="1"/>
    <col min="3" max="3" width="25.1640625" style="1" customWidth="1"/>
    <col min="4" max="4" width="17" style="1" customWidth="1"/>
    <col min="5" max="5" width="17.83203125" style="1" customWidth="1"/>
    <col min="6" max="6" width="36" style="20" customWidth="1"/>
    <col min="7" max="7" width="11.33203125" style="20" customWidth="1"/>
    <col min="8" max="10" width="31.6640625" style="20" customWidth="1"/>
    <col min="11" max="16" width="9.1640625" style="20" customWidth="1"/>
    <col min="17" max="18" width="7.6640625" style="20" customWidth="1"/>
    <col min="19" max="16384" width="12" style="20"/>
  </cols>
  <sheetData>
    <row r="1" spans="1:22" s="1" customFormat="1" ht="43.5" customHeight="1">
      <c r="A1" s="53"/>
      <c r="B1" s="54"/>
      <c r="C1" s="545" t="s">
        <v>4</v>
      </c>
      <c r="D1" s="545"/>
      <c r="E1" s="545"/>
      <c r="F1" s="545"/>
      <c r="G1" s="545"/>
      <c r="H1" s="545"/>
      <c r="I1" s="545"/>
      <c r="J1" s="545"/>
      <c r="K1" s="572" t="str">
        <f>'TECHNICAL SHEET GARMENT'!J1</f>
        <v>WINTER 2018/19</v>
      </c>
      <c r="L1" s="54"/>
      <c r="M1" s="54"/>
      <c r="N1" s="54"/>
      <c r="O1" s="54"/>
      <c r="P1" s="56"/>
    </row>
    <row r="2" spans="1:22" s="3" customFormat="1" ht="21" customHeight="1">
      <c r="A2" s="158" t="str">
        <f>'TECHNICAL SHEET GARMENT'!A2</f>
        <v>LFV11493</v>
      </c>
      <c r="B2" s="58"/>
      <c r="C2" s="57"/>
      <c r="D2" s="58"/>
      <c r="E2" s="57"/>
      <c r="F2" s="546" t="str">
        <f>('TECHNICAL SHEET GARMENT'!C2)</f>
        <v>LD JASPER SOFTSHELL</v>
      </c>
      <c r="G2" s="546"/>
      <c r="H2" s="546"/>
      <c r="I2" s="546"/>
      <c r="J2" s="66"/>
      <c r="K2" s="57" t="s">
        <v>2</v>
      </c>
      <c r="L2" s="58" t="str">
        <f>'TECHNICAL SHEET GARMENT'!K2</f>
        <v>V1BULK</v>
      </c>
      <c r="M2" s="57"/>
      <c r="N2" s="57"/>
      <c r="O2" s="57"/>
      <c r="P2" s="59"/>
    </row>
    <row r="3" spans="1:22" s="2" customFormat="1" ht="21" customHeight="1" thickBot="1">
      <c r="A3" s="190" t="s">
        <v>1</v>
      </c>
      <c r="B3" s="199">
        <f ca="1">('TECHNICAL SHEET GARMENT'!B3)</f>
        <v>43834</v>
      </c>
      <c r="C3" s="191"/>
      <c r="D3" s="191"/>
      <c r="E3" s="189"/>
      <c r="F3" s="61" t="s">
        <v>65</v>
      </c>
      <c r="G3" s="61"/>
      <c r="H3" s="278" t="str">
        <f>('TECHNICAL SHEET GARMENT'!G3)</f>
        <v>Marjorie</v>
      </c>
      <c r="I3" s="279"/>
      <c r="J3" s="280"/>
      <c r="K3" s="74" t="str">
        <f>'TECHNICAL SHEET GARMENT'!J3</f>
        <v xml:space="preserve">SUPPLIER : </v>
      </c>
      <c r="L3" s="191"/>
      <c r="M3" s="192"/>
      <c r="N3" s="192" t="str">
        <f>'TECHNICAL SHEET GARMENT'!L3</f>
        <v xml:space="preserve">PRIMA CHANNEL </v>
      </c>
      <c r="O3" s="192"/>
      <c r="P3" s="193"/>
    </row>
    <row r="4" spans="1:22" s="204" customFormat="1" ht="44.25" customHeight="1" thickBot="1">
      <c r="A4" s="202" t="s">
        <v>67</v>
      </c>
      <c r="B4" s="196"/>
      <c r="C4" s="203"/>
      <c r="D4" s="203"/>
      <c r="E4" s="277" t="s">
        <v>108</v>
      </c>
      <c r="F4" s="203"/>
      <c r="G4" s="203"/>
      <c r="H4" s="573" t="s">
        <v>109</v>
      </c>
      <c r="I4" s="573" t="s">
        <v>179</v>
      </c>
      <c r="J4" s="573"/>
      <c r="K4" s="281"/>
      <c r="L4" s="197"/>
      <c r="M4" s="203"/>
      <c r="N4" s="203"/>
      <c r="O4" s="203"/>
      <c r="P4" s="574"/>
      <c r="Q4" s="12"/>
      <c r="R4" s="13"/>
      <c r="S4" s="13"/>
      <c r="T4" s="13"/>
      <c r="U4" s="13"/>
      <c r="V4" s="13"/>
    </row>
    <row r="5" spans="1:22" s="79" customFormat="1" ht="70.5" customHeight="1">
      <c r="A5" s="575" t="s">
        <v>186</v>
      </c>
      <c r="B5" s="576"/>
      <c r="C5" s="576"/>
      <c r="D5" s="577"/>
      <c r="E5" s="578" t="s">
        <v>107</v>
      </c>
      <c r="F5" s="579" t="s">
        <v>71</v>
      </c>
      <c r="G5" s="580"/>
      <c r="H5" s="272" t="s">
        <v>155</v>
      </c>
      <c r="I5" s="272" t="s">
        <v>180</v>
      </c>
      <c r="J5" s="272"/>
      <c r="K5" s="194"/>
      <c r="L5" s="194"/>
      <c r="M5" s="194"/>
      <c r="N5" s="195"/>
      <c r="O5" s="195"/>
      <c r="P5" s="581"/>
      <c r="Q5" s="11"/>
      <c r="R5" s="8"/>
      <c r="S5" s="8"/>
      <c r="T5" s="8"/>
      <c r="U5" s="8"/>
      <c r="V5" s="8"/>
    </row>
    <row r="6" spans="1:22" s="79" customFormat="1" ht="72.75" customHeight="1">
      <c r="A6" s="582" t="s">
        <v>106</v>
      </c>
      <c r="B6" s="583"/>
      <c r="C6" s="583"/>
      <c r="D6" s="584"/>
      <c r="E6" s="578" t="s">
        <v>44</v>
      </c>
      <c r="F6" s="585" t="s">
        <v>153</v>
      </c>
      <c r="G6" s="586"/>
      <c r="H6" s="571" t="s">
        <v>111</v>
      </c>
      <c r="I6" s="571" t="s">
        <v>111</v>
      </c>
      <c r="J6" s="571"/>
      <c r="K6" s="194"/>
      <c r="L6" s="194"/>
      <c r="M6" s="194"/>
      <c r="N6" s="195"/>
      <c r="O6" s="195"/>
      <c r="P6" s="581"/>
      <c r="Q6" s="11"/>
      <c r="R6" s="8"/>
      <c r="S6" s="8"/>
      <c r="T6" s="8"/>
      <c r="U6" s="8"/>
      <c r="V6" s="8"/>
    </row>
    <row r="7" spans="1:22" s="79" customFormat="1" ht="55.5" customHeight="1">
      <c r="A7" s="582" t="s">
        <v>90</v>
      </c>
      <c r="B7" s="583"/>
      <c r="C7" s="583"/>
      <c r="D7" s="584"/>
      <c r="E7" s="587" t="s">
        <v>44</v>
      </c>
      <c r="F7" s="588" t="s">
        <v>77</v>
      </c>
      <c r="G7" s="589"/>
      <c r="H7" s="571" t="s">
        <v>111</v>
      </c>
      <c r="I7" s="571" t="s">
        <v>111</v>
      </c>
      <c r="J7" s="571"/>
      <c r="K7" s="78"/>
      <c r="L7" s="78"/>
      <c r="M7" s="78"/>
      <c r="N7" s="84"/>
      <c r="O7" s="84"/>
      <c r="P7" s="590"/>
      <c r="Q7" s="11"/>
      <c r="R7" s="8"/>
      <c r="S7" s="8"/>
      <c r="T7" s="8"/>
      <c r="U7" s="8"/>
      <c r="V7" s="8"/>
    </row>
    <row r="8" spans="1:22" s="79" customFormat="1" ht="54" customHeight="1">
      <c r="A8" s="591" t="s">
        <v>58</v>
      </c>
      <c r="B8" s="592"/>
      <c r="C8" s="592"/>
      <c r="D8" s="593"/>
      <c r="E8" s="587" t="s">
        <v>44</v>
      </c>
      <c r="F8" s="588" t="s">
        <v>123</v>
      </c>
      <c r="G8" s="589"/>
      <c r="H8" s="431" t="s">
        <v>110</v>
      </c>
      <c r="I8" s="431" t="s">
        <v>110</v>
      </c>
      <c r="J8" s="431"/>
      <c r="K8" s="78"/>
      <c r="L8" s="78"/>
      <c r="M8" s="84"/>
      <c r="N8" s="84"/>
      <c r="O8" s="84"/>
      <c r="P8" s="590"/>
      <c r="Q8" s="8"/>
      <c r="R8" s="8"/>
      <c r="S8" s="8"/>
      <c r="T8" s="8"/>
      <c r="U8" s="8"/>
    </row>
    <row r="9" spans="1:22" s="204" customFormat="1" ht="24.75" customHeight="1">
      <c r="A9" s="547" t="s">
        <v>68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548"/>
      <c r="Q9" s="12"/>
      <c r="R9" s="13"/>
      <c r="S9" s="13"/>
      <c r="T9" s="13"/>
      <c r="U9" s="13"/>
      <c r="V9" s="13"/>
    </row>
    <row r="10" spans="1:22" s="204" customFormat="1" ht="39" customHeight="1">
      <c r="A10" s="159"/>
      <c r="B10" s="81" t="s">
        <v>5</v>
      </c>
      <c r="C10" s="155"/>
      <c r="D10" s="156" t="s">
        <v>57</v>
      </c>
      <c r="E10" s="15" t="s">
        <v>56</v>
      </c>
      <c r="F10" s="15" t="s">
        <v>12</v>
      </c>
      <c r="G10" s="157" t="s">
        <v>7</v>
      </c>
      <c r="H10" s="594" t="str">
        <f>H5</f>
        <v>ASPHALTE</v>
      </c>
      <c r="I10" s="15" t="str">
        <f>I5</f>
        <v>NORTH SEA</v>
      </c>
      <c r="J10" s="15">
        <f>J5</f>
        <v>0</v>
      </c>
      <c r="K10" s="15" t="s">
        <v>91</v>
      </c>
      <c r="L10" s="15" t="s">
        <v>8</v>
      </c>
      <c r="M10" s="16" t="s">
        <v>9</v>
      </c>
      <c r="N10" s="15" t="s">
        <v>10</v>
      </c>
      <c r="O10" s="15" t="s">
        <v>11</v>
      </c>
      <c r="P10" s="160" t="s">
        <v>21</v>
      </c>
      <c r="S10" s="14"/>
      <c r="T10" s="14"/>
      <c r="U10" s="14"/>
      <c r="V10" s="14"/>
    </row>
    <row r="11" spans="1:22" s="77" customFormat="1" ht="54.75" customHeight="1">
      <c r="A11" s="595" t="s">
        <v>193</v>
      </c>
      <c r="B11" s="549"/>
      <c r="C11" s="550"/>
      <c r="D11" s="124"/>
      <c r="E11" s="124" t="s">
        <v>156</v>
      </c>
      <c r="F11" s="596" t="s">
        <v>127</v>
      </c>
      <c r="G11" s="124">
        <v>1</v>
      </c>
      <c r="H11" s="597" t="s">
        <v>194</v>
      </c>
      <c r="I11" s="598" t="s">
        <v>195</v>
      </c>
      <c r="J11" s="599"/>
      <c r="K11" s="76"/>
      <c r="L11" s="76"/>
      <c r="M11" s="305"/>
      <c r="N11" s="76"/>
      <c r="O11" s="149"/>
      <c r="P11" s="161"/>
    </row>
    <row r="12" spans="1:22" s="77" customFormat="1" ht="69.75" customHeight="1">
      <c r="A12" s="600" t="s">
        <v>187</v>
      </c>
      <c r="B12" s="551"/>
      <c r="C12" s="552"/>
      <c r="D12" s="124"/>
      <c r="E12" s="124" t="s">
        <v>156</v>
      </c>
      <c r="F12" s="601" t="s">
        <v>128</v>
      </c>
      <c r="G12" s="145">
        <v>2</v>
      </c>
      <c r="H12" s="597">
        <v>156</v>
      </c>
      <c r="I12" s="598">
        <v>118</v>
      </c>
      <c r="J12" s="599"/>
      <c r="K12" s="76"/>
      <c r="L12" s="76"/>
      <c r="M12" s="305"/>
      <c r="N12" s="76"/>
      <c r="O12" s="149"/>
      <c r="P12" s="161"/>
    </row>
    <row r="13" spans="1:22" s="77" customFormat="1" ht="75" customHeight="1">
      <c r="A13" s="602" t="s">
        <v>182</v>
      </c>
      <c r="B13" s="560"/>
      <c r="C13" s="561"/>
      <c r="D13" s="124" t="s">
        <v>183</v>
      </c>
      <c r="E13" s="124" t="s">
        <v>146</v>
      </c>
      <c r="F13" s="596" t="s">
        <v>191</v>
      </c>
      <c r="G13" s="124">
        <v>1</v>
      </c>
      <c r="H13" s="124" t="s">
        <v>43</v>
      </c>
      <c r="I13" s="603" t="s">
        <v>180</v>
      </c>
      <c r="J13" s="124"/>
      <c r="K13" s="76"/>
      <c r="L13" s="76"/>
      <c r="M13" s="85"/>
      <c r="N13" s="76"/>
      <c r="O13" s="149"/>
      <c r="P13" s="161"/>
    </row>
    <row r="14" spans="1:22" s="77" customFormat="1" ht="60" customHeight="1">
      <c r="A14" s="604" t="s">
        <v>103</v>
      </c>
      <c r="B14" s="605"/>
      <c r="C14" s="606"/>
      <c r="D14" s="145"/>
      <c r="E14" s="145" t="s">
        <v>44</v>
      </c>
      <c r="F14" s="601" t="s">
        <v>158</v>
      </c>
      <c r="G14" s="124">
        <v>2</v>
      </c>
      <c r="H14" s="145" t="s">
        <v>72</v>
      </c>
      <c r="I14" s="145" t="s">
        <v>72</v>
      </c>
      <c r="J14" s="145"/>
      <c r="K14" s="76"/>
      <c r="L14" s="76"/>
      <c r="M14" s="87"/>
      <c r="N14" s="85"/>
      <c r="O14" s="85"/>
      <c r="P14" s="163"/>
    </row>
    <row r="15" spans="1:22" s="77" customFormat="1" ht="57" customHeight="1">
      <c r="A15" s="607" t="s">
        <v>147</v>
      </c>
      <c r="B15" s="551"/>
      <c r="C15" s="552"/>
      <c r="D15" s="145"/>
      <c r="E15" s="145" t="s">
        <v>44</v>
      </c>
      <c r="F15" s="601" t="s">
        <v>157</v>
      </c>
      <c r="G15" s="351">
        <v>1</v>
      </c>
      <c r="H15" s="571" t="s">
        <v>111</v>
      </c>
      <c r="I15" s="571" t="s">
        <v>111</v>
      </c>
      <c r="J15" s="571"/>
      <c r="K15" s="76"/>
      <c r="L15" s="76"/>
      <c r="M15" s="87"/>
      <c r="N15" s="85"/>
      <c r="O15" s="85"/>
      <c r="P15" s="163"/>
    </row>
    <row r="16" spans="1:22" s="77" customFormat="1" ht="83.25" customHeight="1">
      <c r="A16" s="553" t="s">
        <v>149</v>
      </c>
      <c r="B16" s="554"/>
      <c r="C16" s="555"/>
      <c r="D16" s="608" t="s">
        <v>150</v>
      </c>
      <c r="E16" s="124" t="s">
        <v>151</v>
      </c>
      <c r="F16" s="601" t="s">
        <v>148</v>
      </c>
      <c r="G16" s="351">
        <v>1</v>
      </c>
      <c r="H16" s="571"/>
      <c r="I16" s="571"/>
      <c r="J16" s="571"/>
      <c r="K16" s="76"/>
      <c r="L16" s="76"/>
      <c r="M16" s="87"/>
      <c r="N16" s="85"/>
      <c r="O16" s="85"/>
      <c r="P16" s="163"/>
    </row>
    <row r="17" spans="1:22" s="204" customFormat="1" ht="24.75" customHeight="1">
      <c r="A17" s="547" t="s">
        <v>13</v>
      </c>
      <c r="B17" s="129"/>
      <c r="C17" s="129"/>
      <c r="D17" s="129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548"/>
      <c r="Q17" s="12"/>
      <c r="R17" s="13"/>
      <c r="S17" s="13"/>
      <c r="T17" s="13"/>
      <c r="U17" s="13"/>
      <c r="V17" s="13"/>
    </row>
    <row r="18" spans="1:22" s="204" customFormat="1" ht="105.75" customHeight="1">
      <c r="A18" s="556" t="s">
        <v>80</v>
      </c>
      <c r="B18" s="554"/>
      <c r="C18" s="555"/>
      <c r="D18" s="145"/>
      <c r="E18" s="145" t="s">
        <v>152</v>
      </c>
      <c r="F18" s="601" t="s">
        <v>69</v>
      </c>
      <c r="G18" s="145">
        <v>1</v>
      </c>
      <c r="H18" s="603">
        <v>40013</v>
      </c>
      <c r="I18" s="603">
        <v>30051</v>
      </c>
      <c r="J18" s="145"/>
      <c r="K18" s="138"/>
      <c r="L18" s="138"/>
      <c r="M18" s="87"/>
      <c r="N18" s="86"/>
      <c r="O18" s="86"/>
      <c r="P18" s="162"/>
      <c r="Q18" s="12"/>
      <c r="R18" s="13"/>
      <c r="S18" s="13"/>
      <c r="T18" s="13"/>
      <c r="U18" s="13"/>
      <c r="V18" s="13"/>
    </row>
    <row r="19" spans="1:22" s="204" customFormat="1" ht="105.75" customHeight="1">
      <c r="A19" s="556" t="s">
        <v>79</v>
      </c>
      <c r="B19" s="554"/>
      <c r="C19" s="555"/>
      <c r="D19" s="145"/>
      <c r="E19" s="145" t="s">
        <v>152</v>
      </c>
      <c r="F19" s="601" t="s">
        <v>81</v>
      </c>
      <c r="G19" s="145">
        <v>1</v>
      </c>
      <c r="H19" s="603">
        <v>40013</v>
      </c>
      <c r="I19" s="603">
        <v>30051</v>
      </c>
      <c r="J19" s="145"/>
      <c r="K19" s="138"/>
      <c r="L19" s="138"/>
      <c r="M19" s="87"/>
      <c r="N19" s="86"/>
      <c r="O19" s="86"/>
      <c r="P19" s="162"/>
      <c r="Q19" s="12"/>
      <c r="R19" s="13"/>
      <c r="S19" s="13"/>
      <c r="T19" s="13"/>
      <c r="U19" s="13"/>
      <c r="V19" s="13"/>
    </row>
    <row r="20" spans="1:22" s="204" customFormat="1" ht="19.5">
      <c r="A20" s="164" t="s">
        <v>70</v>
      </c>
      <c r="B20" s="129"/>
      <c r="C20" s="205"/>
      <c r="D20" s="205"/>
      <c r="E20" s="205"/>
      <c r="F20" s="205"/>
      <c r="G20" s="205"/>
      <c r="H20" s="130"/>
      <c r="I20" s="130"/>
      <c r="J20" s="130"/>
      <c r="K20" s="205"/>
      <c r="L20" s="131"/>
      <c r="M20" s="132"/>
      <c r="N20" s="205"/>
      <c r="O20" s="205"/>
      <c r="P20" s="609"/>
      <c r="Q20" s="12"/>
      <c r="R20" s="13"/>
      <c r="S20" s="13"/>
      <c r="T20" s="13"/>
      <c r="U20" s="13"/>
      <c r="V20" s="13"/>
    </row>
    <row r="21" spans="1:22" s="77" customFormat="1" ht="103.5" customHeight="1">
      <c r="A21" s="557" t="s">
        <v>101</v>
      </c>
      <c r="B21" s="558"/>
      <c r="C21" s="559"/>
      <c r="D21" s="220" t="s">
        <v>102</v>
      </c>
      <c r="E21" s="124" t="s">
        <v>97</v>
      </c>
      <c r="F21" s="596" t="s">
        <v>83</v>
      </c>
      <c r="G21" s="124">
        <v>1</v>
      </c>
      <c r="H21" s="460" t="s">
        <v>43</v>
      </c>
      <c r="I21" s="461"/>
      <c r="J21" s="610"/>
      <c r="K21" s="138"/>
      <c r="L21" s="138"/>
      <c r="M21" s="87"/>
      <c r="N21" s="86"/>
      <c r="O21" s="86"/>
      <c r="P21" s="162"/>
    </row>
    <row r="22" spans="1:22" s="77" customFormat="1" ht="108.75" customHeight="1">
      <c r="A22" s="611" t="s">
        <v>73</v>
      </c>
      <c r="B22" s="612"/>
      <c r="C22" s="613"/>
      <c r="D22" s="124" t="s">
        <v>82</v>
      </c>
      <c r="E22" s="124" t="s">
        <v>55</v>
      </c>
      <c r="F22" s="596" t="s">
        <v>45</v>
      </c>
      <c r="G22" s="124">
        <v>1</v>
      </c>
      <c r="H22" s="460" t="s">
        <v>46</v>
      </c>
      <c r="I22" s="461"/>
      <c r="J22" s="610"/>
      <c r="K22" s="138"/>
      <c r="L22" s="138"/>
      <c r="M22" s="87"/>
      <c r="N22" s="86"/>
      <c r="O22" s="86"/>
      <c r="P22" s="162"/>
    </row>
    <row r="23" spans="1:22" s="77" customFormat="1" ht="136.5" customHeight="1">
      <c r="A23" s="553" t="s">
        <v>175</v>
      </c>
      <c r="B23" s="554"/>
      <c r="C23" s="555"/>
      <c r="D23" s="614" t="s">
        <v>176</v>
      </c>
      <c r="E23" s="145" t="s">
        <v>55</v>
      </c>
      <c r="F23" s="596" t="s">
        <v>45</v>
      </c>
      <c r="G23" s="124">
        <v>1</v>
      </c>
      <c r="H23" s="460" t="s">
        <v>110</v>
      </c>
      <c r="I23" s="461"/>
      <c r="J23" s="610"/>
      <c r="K23" s="138"/>
      <c r="L23" s="138"/>
      <c r="M23" s="87"/>
      <c r="N23" s="86"/>
      <c r="O23" s="86"/>
      <c r="P23" s="162"/>
    </row>
    <row r="24" spans="1:22" s="77" customFormat="1" ht="99" customHeight="1">
      <c r="A24" s="570" t="s">
        <v>49</v>
      </c>
      <c r="B24" s="560"/>
      <c r="C24" s="561"/>
      <c r="D24" s="145" t="s">
        <v>48</v>
      </c>
      <c r="E24" s="145" t="s">
        <v>55</v>
      </c>
      <c r="F24" s="601" t="s">
        <v>52</v>
      </c>
      <c r="G24" s="145">
        <v>1</v>
      </c>
      <c r="H24" s="460" t="s">
        <v>53</v>
      </c>
      <c r="I24" s="461"/>
      <c r="J24" s="610"/>
      <c r="K24" s="138"/>
      <c r="L24" s="138"/>
      <c r="M24" s="87"/>
      <c r="N24" s="86"/>
      <c r="O24" s="86"/>
      <c r="P24" s="162"/>
    </row>
    <row r="25" spans="1:22" s="204" customFormat="1" ht="19.5">
      <c r="A25" s="547" t="s">
        <v>41</v>
      </c>
      <c r="B25" s="129"/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548"/>
      <c r="Q25" s="12"/>
      <c r="R25" s="13"/>
      <c r="S25" s="13"/>
      <c r="T25" s="13"/>
      <c r="U25" s="13"/>
      <c r="V25" s="13"/>
    </row>
    <row r="26" spans="1:22" s="225" customFormat="1" ht="207" customHeight="1">
      <c r="A26" s="611" t="s">
        <v>159</v>
      </c>
      <c r="B26" s="612"/>
      <c r="C26" s="613"/>
      <c r="D26" s="376" t="s">
        <v>181</v>
      </c>
      <c r="E26" s="615" t="s">
        <v>160</v>
      </c>
      <c r="F26" s="616"/>
      <c r="G26" s="124">
        <v>1</v>
      </c>
      <c r="H26" s="617" t="s">
        <v>110</v>
      </c>
      <c r="I26" s="618"/>
      <c r="J26" s="619"/>
      <c r="K26" s="221"/>
      <c r="L26" s="221"/>
      <c r="M26" s="222"/>
      <c r="N26" s="223"/>
      <c r="O26" s="223"/>
      <c r="P26" s="224"/>
    </row>
    <row r="27" spans="1:22" s="225" customFormat="1" ht="207" customHeight="1">
      <c r="A27" s="562" t="s">
        <v>47</v>
      </c>
      <c r="B27" s="563"/>
      <c r="C27" s="564"/>
      <c r="D27" s="620" t="s">
        <v>199</v>
      </c>
      <c r="E27" s="373" t="s">
        <v>97</v>
      </c>
      <c r="F27" s="621" t="s">
        <v>98</v>
      </c>
      <c r="G27" s="220">
        <v>1</v>
      </c>
      <c r="H27" s="617" t="s">
        <v>110</v>
      </c>
      <c r="I27" s="618"/>
      <c r="J27" s="619"/>
      <c r="K27" s="221"/>
      <c r="L27" s="221"/>
      <c r="M27" s="222"/>
      <c r="N27" s="223"/>
      <c r="O27" s="223"/>
      <c r="P27" s="224"/>
    </row>
    <row r="28" spans="1:22" s="225" customFormat="1" ht="209.25" customHeight="1">
      <c r="A28" s="565" t="s">
        <v>100</v>
      </c>
      <c r="B28" s="566"/>
      <c r="C28" s="567"/>
      <c r="D28" s="622" t="s">
        <v>200</v>
      </c>
      <c r="E28" s="598" t="s">
        <v>97</v>
      </c>
      <c r="F28" s="621" t="s">
        <v>172</v>
      </c>
      <c r="G28" s="220">
        <v>1</v>
      </c>
      <c r="H28" s="617" t="s">
        <v>110</v>
      </c>
      <c r="I28" s="618"/>
      <c r="J28" s="619"/>
      <c r="K28" s="221"/>
      <c r="L28" s="221"/>
      <c r="M28" s="222"/>
      <c r="N28" s="223"/>
      <c r="O28" s="223"/>
      <c r="P28" s="224"/>
    </row>
    <row r="29" spans="1:22" s="77" customFormat="1" ht="162" customHeight="1">
      <c r="A29" s="568" t="s">
        <v>129</v>
      </c>
      <c r="B29" s="568"/>
      <c r="C29" s="569"/>
      <c r="D29" s="623" t="s">
        <v>130</v>
      </c>
      <c r="E29" s="598" t="s">
        <v>97</v>
      </c>
      <c r="F29" s="621"/>
      <c r="G29" s="145">
        <v>1</v>
      </c>
      <c r="H29" s="617" t="s">
        <v>110</v>
      </c>
      <c r="I29" s="618"/>
      <c r="J29" s="619"/>
      <c r="K29" s="221"/>
      <c r="L29" s="221"/>
      <c r="M29" s="222"/>
      <c r="N29" s="223"/>
      <c r="O29" s="223"/>
      <c r="P29" s="224"/>
      <c r="Q29" s="225"/>
    </row>
    <row r="30" spans="1:22" s="77" customFormat="1" ht="93.75" customHeight="1">
      <c r="A30" s="570" t="s">
        <v>50</v>
      </c>
      <c r="B30" s="560"/>
      <c r="C30" s="561"/>
      <c r="D30" s="145"/>
      <c r="E30" s="145" t="s">
        <v>44</v>
      </c>
      <c r="F30" s="601"/>
      <c r="G30" s="145">
        <v>2</v>
      </c>
      <c r="H30" s="624"/>
      <c r="I30" s="123"/>
      <c r="J30" s="123"/>
      <c r="K30" s="138"/>
      <c r="L30" s="138"/>
      <c r="M30" s="87"/>
      <c r="N30" s="86"/>
      <c r="O30" s="86"/>
      <c r="P30" s="162"/>
      <c r="Q30" s="225"/>
    </row>
    <row r="31" spans="1:22" s="77" customFormat="1" ht="95.25" customHeight="1">
      <c r="A31" s="570" t="s">
        <v>122</v>
      </c>
      <c r="B31" s="560"/>
      <c r="C31" s="561"/>
      <c r="D31" s="145"/>
      <c r="E31" s="145" t="s">
        <v>44</v>
      </c>
      <c r="F31" s="601"/>
      <c r="G31" s="145">
        <v>1</v>
      </c>
      <c r="H31" s="624"/>
      <c r="I31" s="123"/>
      <c r="J31" s="123"/>
      <c r="K31" s="138"/>
      <c r="L31" s="138"/>
      <c r="M31" s="87"/>
      <c r="N31" s="86"/>
      <c r="O31" s="138"/>
      <c r="P31" s="138"/>
    </row>
    <row r="32" spans="1:22" s="77" customFormat="1" ht="99.75" customHeight="1">
      <c r="A32" s="570" t="s">
        <v>51</v>
      </c>
      <c r="B32" s="560"/>
      <c r="C32" s="561"/>
      <c r="D32" s="145"/>
      <c r="E32" s="145" t="s">
        <v>44</v>
      </c>
      <c r="F32" s="601"/>
      <c r="G32" s="145">
        <v>1</v>
      </c>
      <c r="H32" s="460"/>
      <c r="I32" s="461"/>
      <c r="J32" s="610"/>
      <c r="K32" s="138"/>
      <c r="L32" s="138"/>
      <c r="M32" s="87"/>
      <c r="N32" s="86"/>
      <c r="O32" s="86"/>
      <c r="P32" s="162"/>
    </row>
    <row r="33" spans="1:16" s="77" customFormat="1" ht="75" customHeight="1" thickBot="1">
      <c r="A33" s="165"/>
      <c r="B33" s="166"/>
      <c r="C33" s="167"/>
      <c r="D33" s="82"/>
      <c r="E33" s="82" t="s">
        <v>44</v>
      </c>
      <c r="F33" s="625"/>
      <c r="G33" s="82">
        <v>1</v>
      </c>
      <c r="H33" s="626"/>
      <c r="I33" s="627"/>
      <c r="J33" s="628"/>
      <c r="K33" s="83"/>
      <c r="L33" s="83"/>
      <c r="M33" s="168"/>
      <c r="N33" s="169"/>
      <c r="O33" s="169"/>
      <c r="P33" s="170"/>
    </row>
    <row r="34" spans="1:16" s="10" customFormat="1" ht="15.75">
      <c r="H34" s="17"/>
      <c r="I34" s="17"/>
      <c r="J34" s="17"/>
    </row>
    <row r="35" spans="1:16" s="204" customFormat="1" ht="15.75">
      <c r="H35" s="206"/>
      <c r="I35" s="206"/>
      <c r="J35" s="206"/>
    </row>
    <row r="36" spans="1:16" s="1" customFormat="1">
      <c r="H36" s="20"/>
      <c r="I36" s="20"/>
      <c r="J36" s="20"/>
    </row>
    <row r="37" spans="1:16" s="1" customFormat="1">
      <c r="H37" s="20"/>
      <c r="I37" s="20"/>
      <c r="J37" s="20"/>
    </row>
  </sheetData>
  <phoneticPr fontId="17" type="noConversion"/>
  <printOptions horizontalCentered="1"/>
  <pageMargins left="0.23622047244094491" right="0.23622047244094491" top="0.39370078740157483" bottom="0.39370078740157483" header="0.31496062992125984" footer="0.31496062992125984"/>
  <pageSetup paperSize="9" scale="6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8"/>
  <sheetViews>
    <sheetView showGridLines="0" view="pageBreakPreview" zoomScale="65" zoomScaleNormal="85" zoomScaleSheetLayoutView="65" workbookViewId="0">
      <selection activeCell="H5" sqref="H5:L5"/>
    </sheetView>
  </sheetViews>
  <sheetFormatPr defaultColWidth="12" defaultRowHeight="11.2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2" customWidth="1"/>
    <col min="11" max="11" width="22" customWidth="1"/>
    <col min="12" max="12" width="26.33203125" customWidth="1"/>
  </cols>
  <sheetData>
    <row r="1" spans="1:12" s="1" customFormat="1" ht="42.75" customHeight="1" thickBot="1">
      <c r="A1" s="29"/>
      <c r="B1" s="26"/>
      <c r="C1" s="26"/>
      <c r="D1" s="25"/>
      <c r="E1" s="69" t="s">
        <v>13</v>
      </c>
      <c r="F1" s="26"/>
      <c r="G1" s="26"/>
      <c r="H1" s="26"/>
      <c r="I1" s="26"/>
      <c r="J1" s="28" t="str">
        <f>'TECHNICAL SHEET GARMENT'!J1</f>
        <v>WINTER 2018/19</v>
      </c>
      <c r="K1" s="26"/>
      <c r="L1" s="27"/>
    </row>
    <row r="2" spans="1:12" s="3" customFormat="1" ht="19.5">
      <c r="A2" s="115" t="str">
        <f>'TECHNICAL SHEET GARMENT'!A2</f>
        <v>LFV11493</v>
      </c>
      <c r="B2" s="71"/>
      <c r="C2" s="71"/>
      <c r="D2" s="527" t="str">
        <f>'TECHNICAL SHEET GARMENT'!C2</f>
        <v>LD JASPER SOFTSHELL</v>
      </c>
      <c r="E2" s="527"/>
      <c r="F2" s="527"/>
      <c r="G2" s="527"/>
      <c r="H2" s="527"/>
      <c r="I2" s="527"/>
      <c r="J2" s="71" t="s">
        <v>2</v>
      </c>
      <c r="K2" s="72" t="str">
        <f>'TECHNICAL SHEET GARMENT'!K2</f>
        <v>V1BULK</v>
      </c>
      <c r="L2" s="73"/>
    </row>
    <row r="3" spans="1:12" s="2" customFormat="1" ht="17.25" thickBot="1">
      <c r="A3" s="114" t="s">
        <v>1</v>
      </c>
      <c r="B3" s="47">
        <f ca="1">'TECHNICAL SHEET GARMENT'!B3</f>
        <v>43834</v>
      </c>
      <c r="C3" s="61"/>
      <c r="D3" s="61"/>
      <c r="E3" s="523" t="s">
        <v>65</v>
      </c>
      <c r="F3" s="523"/>
      <c r="G3" s="207" t="str">
        <f>('TECHNICAL SHEET GARMENT'!G3)</f>
        <v>Marjorie</v>
      </c>
      <c r="H3" s="61"/>
      <c r="I3" s="61"/>
      <c r="J3" s="74" t="str">
        <f>'TECHNICAL SHEET GARMENT'!J3</f>
        <v xml:space="preserve">SUPPLIER : </v>
      </c>
      <c r="K3" s="61"/>
      <c r="L3" s="92" t="str">
        <f>'TECHNICAL SHEET GARMENT'!L3</f>
        <v xml:space="preserve">PRIMA CHANNEL </v>
      </c>
    </row>
    <row r="4" spans="1:12" s="2" customFormat="1" ht="20.25" thickBot="1">
      <c r="A4" s="171" t="s">
        <v>12</v>
      </c>
      <c r="B4" s="153"/>
      <c r="C4" s="154"/>
      <c r="D4" s="154"/>
      <c r="E4" s="154"/>
      <c r="F4" s="68"/>
      <c r="G4" s="68"/>
      <c r="H4" s="172"/>
      <c r="I4" s="173" t="s">
        <v>6</v>
      </c>
      <c r="J4" s="174"/>
      <c r="K4" s="175"/>
      <c r="L4" s="176"/>
    </row>
    <row r="5" spans="1:12" s="1" customFormat="1" ht="181.5" customHeight="1" thickBot="1">
      <c r="A5" s="528" t="s">
        <v>78</v>
      </c>
      <c r="B5" s="529"/>
      <c r="C5" s="529"/>
      <c r="D5" s="529"/>
      <c r="E5" s="529"/>
      <c r="F5" s="529"/>
      <c r="G5" s="530"/>
      <c r="H5" s="531" t="s">
        <v>145</v>
      </c>
      <c r="I5" s="532"/>
      <c r="J5" s="532"/>
      <c r="K5" s="532"/>
      <c r="L5" s="533"/>
    </row>
    <row r="6" spans="1:12" s="1" customFormat="1" ht="197.25" customHeight="1" thickBot="1">
      <c r="A6" s="528" t="s">
        <v>84</v>
      </c>
      <c r="B6" s="529"/>
      <c r="C6" s="529"/>
      <c r="D6" s="529"/>
      <c r="E6" s="529"/>
      <c r="F6" s="529"/>
      <c r="G6" s="530"/>
      <c r="H6" s="531" t="s">
        <v>85</v>
      </c>
      <c r="I6" s="534"/>
      <c r="J6" s="200"/>
      <c r="K6" s="200"/>
      <c r="L6" s="201"/>
    </row>
    <row r="7" spans="1:12" s="1" customFormat="1" ht="111.75" customHeight="1" thickBot="1">
      <c r="A7" s="528" t="s">
        <v>105</v>
      </c>
      <c r="B7" s="529"/>
      <c r="C7" s="529"/>
      <c r="D7" s="529"/>
      <c r="E7" s="529"/>
      <c r="F7" s="529"/>
      <c r="G7" s="530"/>
      <c r="H7" s="524" t="s">
        <v>154</v>
      </c>
      <c r="I7" s="525"/>
      <c r="J7" s="525"/>
      <c r="K7" s="525"/>
      <c r="L7" s="526"/>
    </row>
    <row r="8" spans="1:12" ht="14.25" customHeight="1"/>
  </sheetData>
  <mergeCells count="8">
    <mergeCell ref="H7:L7"/>
    <mergeCell ref="E3:F3"/>
    <mergeCell ref="D2:I2"/>
    <mergeCell ref="A5:G5"/>
    <mergeCell ref="H5:L5"/>
    <mergeCell ref="H6:I6"/>
    <mergeCell ref="A7:G7"/>
    <mergeCell ref="A6:G6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5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O35"/>
  <sheetViews>
    <sheetView showGridLines="0" view="pageBreakPreview" topLeftCell="A28" zoomScale="60" zoomScaleNormal="85" workbookViewId="0">
      <selection activeCell="F8" sqref="F8"/>
    </sheetView>
  </sheetViews>
  <sheetFormatPr defaultColWidth="12" defaultRowHeight="11.25"/>
  <cols>
    <col min="1" max="1" width="8.5" style="141" customWidth="1"/>
    <col min="2" max="2" width="19.6640625" style="141" customWidth="1"/>
    <col min="3" max="3" width="30.33203125" style="141" customWidth="1"/>
    <col min="4" max="4" width="12" style="141"/>
    <col min="5" max="5" width="19.33203125" style="141" customWidth="1"/>
    <col min="6" max="6" width="77.6640625" style="141" bestFit="1" customWidth="1"/>
    <col min="7" max="7" width="20.6640625" style="141" customWidth="1"/>
    <col min="8" max="8" width="15.6640625" style="141" bestFit="1" customWidth="1"/>
    <col min="9" max="9" width="18" style="141" bestFit="1" customWidth="1"/>
    <col min="10" max="10" width="14.6640625" style="141" bestFit="1" customWidth="1"/>
    <col min="11" max="11" width="21.33203125" style="141" customWidth="1"/>
    <col min="12" max="12" width="21" style="141" customWidth="1"/>
    <col min="13" max="13" width="18" style="141" bestFit="1" customWidth="1"/>
    <col min="14" max="15" width="12.6640625" style="141" customWidth="1"/>
    <col min="16" max="16384" width="12" style="141"/>
  </cols>
  <sheetData>
    <row r="1" spans="1:15" s="1" customFormat="1" ht="43.5" customHeight="1">
      <c r="A1" s="53"/>
      <c r="B1" s="54"/>
      <c r="C1" s="513" t="s">
        <v>4</v>
      </c>
      <c r="D1" s="513"/>
      <c r="E1" s="513"/>
      <c r="F1" s="513"/>
      <c r="G1" s="513"/>
      <c r="H1" s="513"/>
      <c r="I1" s="513"/>
      <c r="J1" s="513"/>
      <c r="K1" s="55" t="str">
        <f>'TECHNICAL SHEET GARMENT'!J1</f>
        <v>WINTER 2018/19</v>
      </c>
      <c r="L1" s="54"/>
      <c r="M1" s="54"/>
      <c r="N1" s="54"/>
      <c r="O1" s="255"/>
    </row>
    <row r="2" spans="1:15" s="262" customFormat="1" ht="21" customHeight="1">
      <c r="A2" s="256" t="str">
        <f>'TECHNICAL SHEET GARMENT'!A2</f>
        <v>LFV11493</v>
      </c>
      <c r="B2" s="257"/>
      <c r="C2" s="258"/>
      <c r="D2" s="257"/>
      <c r="E2" s="258"/>
      <c r="F2" s="541" t="str">
        <f>('TECHNICAL SHEET GARMENT'!C2)</f>
        <v>LD JASPER SOFTSHELL</v>
      </c>
      <c r="G2" s="541"/>
      <c r="H2" s="541"/>
      <c r="I2" s="259"/>
      <c r="J2" s="259"/>
      <c r="K2" s="258" t="s">
        <v>2</v>
      </c>
      <c r="L2" s="260" t="str">
        <f>'TECHNICAL SHEET GARMENT'!K2</f>
        <v>V1BULK</v>
      </c>
      <c r="M2" s="258"/>
      <c r="N2" s="258"/>
      <c r="O2" s="261"/>
    </row>
    <row r="3" spans="1:15" s="270" customFormat="1" ht="21" customHeight="1" thickBot="1">
      <c r="A3" s="263" t="s">
        <v>1</v>
      </c>
      <c r="B3" s="264">
        <f ca="1">('TECHNICAL SHEET GARMENT'!B3)</f>
        <v>43834</v>
      </c>
      <c r="C3" s="265"/>
      <c r="D3" s="265"/>
      <c r="E3" s="266"/>
      <c r="F3" s="542" t="s">
        <v>65</v>
      </c>
      <c r="G3" s="542"/>
      <c r="H3" s="271" t="str">
        <f>'TECHNICAL SHEET GARMENT'!G3</f>
        <v>Marjorie</v>
      </c>
      <c r="I3" s="267"/>
      <c r="J3" s="267"/>
      <c r="K3" s="268" t="str">
        <f>'TECHNICAL SHEET GARMENT'!J3</f>
        <v xml:space="preserve">SUPPLIER : </v>
      </c>
      <c r="L3" s="265"/>
      <c r="M3" s="543" t="str">
        <f>'TECHNICAL SHEET GARMENT'!L3</f>
        <v xml:space="preserve">PRIMA CHANNEL </v>
      </c>
      <c r="N3" s="543"/>
      <c r="O3" s="269"/>
    </row>
    <row r="4" spans="1:15" s="229" customFormat="1" ht="15.75">
      <c r="A4" s="226"/>
      <c r="B4" s="227"/>
      <c r="C4" s="228"/>
      <c r="D4" s="228"/>
      <c r="E4" s="228"/>
      <c r="F4" s="228"/>
      <c r="G4" s="228"/>
      <c r="H4" s="228"/>
      <c r="I4" s="228"/>
      <c r="J4" s="228"/>
      <c r="K4" s="228"/>
      <c r="L4" s="228"/>
      <c r="M4" s="228"/>
      <c r="N4" s="228"/>
    </row>
    <row r="5" spans="1:15" ht="17.25" thickBot="1">
      <c r="A5" s="144"/>
      <c r="B5" s="230" t="s">
        <v>15</v>
      </c>
      <c r="C5" s="230"/>
      <c r="D5" s="142"/>
      <c r="E5" s="142"/>
      <c r="F5" s="142"/>
      <c r="G5" s="374" t="s">
        <v>168</v>
      </c>
      <c r="H5" s="375"/>
      <c r="I5" s="142"/>
      <c r="J5" s="142"/>
      <c r="K5" s="142"/>
      <c r="L5" s="142"/>
      <c r="M5" s="142"/>
      <c r="N5" s="142"/>
      <c r="O5" s="142"/>
    </row>
    <row r="6" spans="1:15" customFormat="1" ht="25.5" customHeight="1">
      <c r="A6" s="97"/>
      <c r="B6" s="535" t="s">
        <v>12</v>
      </c>
      <c r="C6" s="536"/>
      <c r="D6" s="536"/>
      <c r="E6" s="536"/>
      <c r="F6" s="536"/>
      <c r="G6" s="537"/>
      <c r="H6" s="538"/>
      <c r="I6" s="539"/>
      <c r="J6" s="539"/>
      <c r="K6" s="539"/>
      <c r="L6" s="539"/>
      <c r="M6" s="540"/>
      <c r="N6" s="231"/>
      <c r="O6" s="18"/>
    </row>
    <row r="7" spans="1:15" ht="28.5">
      <c r="B7" s="309" t="s">
        <v>22</v>
      </c>
      <c r="C7" s="310"/>
      <c r="D7" s="310"/>
      <c r="E7" s="310"/>
      <c r="F7" s="310"/>
      <c r="G7" s="311" t="s">
        <v>16</v>
      </c>
      <c r="H7" s="476" t="s">
        <v>91</v>
      </c>
      <c r="I7" s="476" t="s">
        <v>8</v>
      </c>
      <c r="J7" s="477" t="s">
        <v>9</v>
      </c>
      <c r="K7" s="478" t="s">
        <v>10</v>
      </c>
      <c r="L7" s="479" t="s">
        <v>11</v>
      </c>
      <c r="M7" s="480" t="s">
        <v>21</v>
      </c>
    </row>
    <row r="8" spans="1:15" ht="30">
      <c r="B8" s="232" t="s">
        <v>28</v>
      </c>
      <c r="C8" s="233" t="s">
        <v>163</v>
      </c>
      <c r="D8" s="234"/>
      <c r="E8" s="235"/>
      <c r="F8" s="467" t="s">
        <v>240</v>
      </c>
      <c r="G8" s="236" t="s">
        <v>19</v>
      </c>
      <c r="H8" s="481">
        <f>J8-4.8</f>
        <v>33.200000000000003</v>
      </c>
      <c r="I8" s="482">
        <f>J8-2.4</f>
        <v>35.6</v>
      </c>
      <c r="J8" s="483">
        <v>38</v>
      </c>
      <c r="K8" s="482">
        <f>J8+2.4</f>
        <v>40.4</v>
      </c>
      <c r="L8" s="482">
        <f>J8+4.8</f>
        <v>42.8</v>
      </c>
      <c r="M8" s="482">
        <f>J8+7.2</f>
        <v>45.2</v>
      </c>
    </row>
    <row r="9" spans="1:15" ht="30">
      <c r="B9" s="237" t="s">
        <v>29</v>
      </c>
      <c r="C9" s="238" t="s">
        <v>17</v>
      </c>
      <c r="D9" s="239"/>
      <c r="E9" s="240"/>
      <c r="F9" s="467" t="s">
        <v>219</v>
      </c>
      <c r="G9" s="241" t="s">
        <v>18</v>
      </c>
      <c r="H9" s="484">
        <f>SUM(J9-6)</f>
        <v>46</v>
      </c>
      <c r="I9" s="485">
        <f>SUM(J9-3)</f>
        <v>49</v>
      </c>
      <c r="J9" s="486">
        <v>52</v>
      </c>
      <c r="K9" s="485">
        <f>SUM(J9+3)</f>
        <v>55</v>
      </c>
      <c r="L9" s="487">
        <f>SUM(J9+6)</f>
        <v>58</v>
      </c>
      <c r="M9" s="488">
        <f>J9+10</f>
        <v>62</v>
      </c>
    </row>
    <row r="10" spans="1:15" ht="30">
      <c r="B10" s="237" t="s">
        <v>30</v>
      </c>
      <c r="C10" s="238" t="s">
        <v>92</v>
      </c>
      <c r="D10" s="239"/>
      <c r="E10" s="240"/>
      <c r="F10" s="467" t="s">
        <v>220</v>
      </c>
      <c r="G10" s="241" t="s">
        <v>18</v>
      </c>
      <c r="H10" s="484">
        <f>SUM(J10-6)</f>
        <v>41</v>
      </c>
      <c r="I10" s="485">
        <f>SUM(J10-3)</f>
        <v>44</v>
      </c>
      <c r="J10" s="486">
        <v>47</v>
      </c>
      <c r="K10" s="485">
        <f>SUM(J10+3)</f>
        <v>50</v>
      </c>
      <c r="L10" s="487">
        <f>SUM(J10+6)</f>
        <v>53</v>
      </c>
      <c r="M10" s="488">
        <f>J10+10</f>
        <v>57</v>
      </c>
    </row>
    <row r="11" spans="1:15" ht="30">
      <c r="B11" s="121" t="s">
        <v>136</v>
      </c>
      <c r="C11" s="362" t="s">
        <v>169</v>
      </c>
      <c r="D11" s="122"/>
      <c r="E11" s="123"/>
      <c r="F11" s="468" t="s">
        <v>221</v>
      </c>
      <c r="G11" s="241" t="s">
        <v>18</v>
      </c>
      <c r="H11" s="484">
        <f>SUM(J11-6)</f>
        <v>46</v>
      </c>
      <c r="I11" s="485">
        <f>SUM(J11-3)</f>
        <v>49</v>
      </c>
      <c r="J11" s="486">
        <v>52</v>
      </c>
      <c r="K11" s="485">
        <f>SUM(J11+3)</f>
        <v>55</v>
      </c>
      <c r="L11" s="487">
        <f>SUM(J11+6)</f>
        <v>58</v>
      </c>
      <c r="M11" s="488">
        <f>J11+10</f>
        <v>62</v>
      </c>
    </row>
    <row r="12" spans="1:15" ht="30">
      <c r="B12" s="243" t="s">
        <v>31</v>
      </c>
      <c r="C12" s="364" t="s">
        <v>132</v>
      </c>
      <c r="D12" s="365"/>
      <c r="E12" s="366"/>
      <c r="F12" s="467" t="s">
        <v>222</v>
      </c>
      <c r="G12" s="236" t="s">
        <v>18</v>
      </c>
      <c r="H12" s="484">
        <f>SUM(J12-6)</f>
        <v>53</v>
      </c>
      <c r="I12" s="485">
        <f>SUM(J12-3)</f>
        <v>56</v>
      </c>
      <c r="J12" s="486">
        <v>59</v>
      </c>
      <c r="K12" s="485">
        <f>SUM(J12+3)</f>
        <v>62</v>
      </c>
      <c r="L12" s="487">
        <f>SUM(J12+6)</f>
        <v>65</v>
      </c>
      <c r="M12" s="488">
        <f>J12+10</f>
        <v>69</v>
      </c>
    </row>
    <row r="13" spans="1:15" ht="30">
      <c r="B13" s="243" t="s">
        <v>59</v>
      </c>
      <c r="C13" s="367" t="s">
        <v>112</v>
      </c>
      <c r="D13" s="284"/>
      <c r="E13" s="285"/>
      <c r="F13" s="469" t="s">
        <v>223</v>
      </c>
      <c r="G13" s="236" t="s">
        <v>18</v>
      </c>
      <c r="H13" s="489">
        <f>SUM(J13-2)</f>
        <v>75</v>
      </c>
      <c r="I13" s="487">
        <f>SUM(J13)</f>
        <v>77</v>
      </c>
      <c r="J13" s="486">
        <v>77</v>
      </c>
      <c r="K13" s="487">
        <f>SUM(J13)</f>
        <v>77</v>
      </c>
      <c r="L13" s="487">
        <f>SUM(J13+2)</f>
        <v>79</v>
      </c>
      <c r="M13" s="488">
        <f>J13+4</f>
        <v>81</v>
      </c>
    </row>
    <row r="14" spans="1:15" ht="30">
      <c r="B14" s="286" t="s">
        <v>27</v>
      </c>
      <c r="C14" s="287" t="s">
        <v>32</v>
      </c>
      <c r="D14" s="285"/>
      <c r="E14" s="285"/>
      <c r="F14" s="467" t="s">
        <v>224</v>
      </c>
      <c r="G14" s="236" t="s">
        <v>93</v>
      </c>
      <c r="H14" s="489">
        <f>SUM(J14-1.5)</f>
        <v>10</v>
      </c>
      <c r="I14" s="487">
        <f>SUM(J14-0.75)</f>
        <v>10.75</v>
      </c>
      <c r="J14" s="486">
        <v>11.5</v>
      </c>
      <c r="K14" s="487">
        <f>SUM(J14+0.75)</f>
        <v>12.25</v>
      </c>
      <c r="L14" s="487">
        <f>SUM(J14+1.5)</f>
        <v>13</v>
      </c>
      <c r="M14" s="488">
        <f>J14+2.5</f>
        <v>14</v>
      </c>
    </row>
    <row r="15" spans="1:15" ht="30">
      <c r="B15" s="286" t="s">
        <v>61</v>
      </c>
      <c r="C15" s="287" t="s">
        <v>62</v>
      </c>
      <c r="D15" s="285"/>
      <c r="E15" s="285"/>
      <c r="F15" s="467" t="s">
        <v>225</v>
      </c>
      <c r="G15" s="236" t="s">
        <v>93</v>
      </c>
      <c r="H15" s="490">
        <f>SUM(J15-1.5)</f>
        <v>21</v>
      </c>
      <c r="I15" s="491">
        <f>SUM(J15-0.75)</f>
        <v>21.75</v>
      </c>
      <c r="J15" s="486">
        <v>22.5</v>
      </c>
      <c r="K15" s="491">
        <f>SUM(J15+0.75)</f>
        <v>23.25</v>
      </c>
      <c r="L15" s="491">
        <f>SUM(J15+1.5)</f>
        <v>24</v>
      </c>
      <c r="M15" s="492">
        <f>J15+2.25</f>
        <v>24.75</v>
      </c>
    </row>
    <row r="16" spans="1:15" ht="30">
      <c r="B16" s="243" t="s">
        <v>33</v>
      </c>
      <c r="C16" s="364" t="s">
        <v>94</v>
      </c>
      <c r="D16" s="365"/>
      <c r="E16" s="366"/>
      <c r="F16" s="470" t="s">
        <v>226</v>
      </c>
      <c r="G16" s="236" t="s">
        <v>19</v>
      </c>
      <c r="H16" s="484">
        <f>SUM(J16-2)</f>
        <v>18.5</v>
      </c>
      <c r="I16" s="485">
        <f>SUM(J16-1)</f>
        <v>19.5</v>
      </c>
      <c r="J16" s="486">
        <v>20.5</v>
      </c>
      <c r="K16" s="485">
        <f>SUM(J16+1)</f>
        <v>21.5</v>
      </c>
      <c r="L16" s="485">
        <f>SUM(J16+2)</f>
        <v>22.5</v>
      </c>
      <c r="M16" s="493">
        <f>SUM(J16+3)</f>
        <v>23.5</v>
      </c>
    </row>
    <row r="17" spans="2:13" ht="30">
      <c r="B17" s="243" t="s">
        <v>34</v>
      </c>
      <c r="C17" s="364" t="s">
        <v>95</v>
      </c>
      <c r="D17" s="365"/>
      <c r="E17" s="366"/>
      <c r="F17" s="470" t="s">
        <v>227</v>
      </c>
      <c r="G17" s="236" t="s">
        <v>19</v>
      </c>
      <c r="H17" s="484">
        <f>SUM(J17-1.5)</f>
        <v>14</v>
      </c>
      <c r="I17" s="485">
        <f>SUM(J17-0.75)</f>
        <v>14.75</v>
      </c>
      <c r="J17" s="486">
        <v>15.5</v>
      </c>
      <c r="K17" s="485">
        <f>SUM(J17+0.75)</f>
        <v>16.25</v>
      </c>
      <c r="L17" s="485">
        <f>SUM(J17+1.5)</f>
        <v>17</v>
      </c>
      <c r="M17" s="493">
        <f>SUM(J17+2.25)</f>
        <v>17.75</v>
      </c>
    </row>
    <row r="18" spans="2:13" ht="30">
      <c r="B18" s="243" t="s">
        <v>35</v>
      </c>
      <c r="C18" s="364" t="s">
        <v>164</v>
      </c>
      <c r="D18" s="365"/>
      <c r="E18" s="366"/>
      <c r="F18" s="470" t="s">
        <v>228</v>
      </c>
      <c r="G18" s="236" t="s">
        <v>19</v>
      </c>
      <c r="H18" s="484">
        <f>SUM(J18-1.2)</f>
        <v>11.3</v>
      </c>
      <c r="I18" s="485">
        <f>SUM(J18-0.6)</f>
        <v>11.9</v>
      </c>
      <c r="J18" s="486">
        <v>12.5</v>
      </c>
      <c r="K18" s="485">
        <f>SUM(J18+0.6)</f>
        <v>13.1</v>
      </c>
      <c r="L18" s="485">
        <f>SUM(J18+1.2)</f>
        <v>13.7</v>
      </c>
      <c r="M18" s="493">
        <f>SUM(J18+1.8)</f>
        <v>14.3</v>
      </c>
    </row>
    <row r="19" spans="2:13" ht="30">
      <c r="B19" s="286" t="s">
        <v>36</v>
      </c>
      <c r="C19" s="368" t="s">
        <v>96</v>
      </c>
      <c r="D19" s="369"/>
      <c r="E19" s="370"/>
      <c r="F19" s="471" t="s">
        <v>229</v>
      </c>
      <c r="G19" s="236" t="s">
        <v>18</v>
      </c>
      <c r="H19" s="489">
        <f>SUM(J19-1.6)</f>
        <v>61.4</v>
      </c>
      <c r="I19" s="487">
        <f>SUM(J19-0.8)</f>
        <v>62.2</v>
      </c>
      <c r="J19" s="486">
        <v>63</v>
      </c>
      <c r="K19" s="487">
        <f>SUM(J19+0.8)</f>
        <v>63.8</v>
      </c>
      <c r="L19" s="487">
        <f>SUM(J19+1.6)</f>
        <v>64.599999999999994</v>
      </c>
      <c r="M19" s="488">
        <f>SUM(J19+2.4)</f>
        <v>65.400000000000006</v>
      </c>
    </row>
    <row r="20" spans="2:13" ht="28.5">
      <c r="B20" s="288" t="s">
        <v>23</v>
      </c>
      <c r="C20" s="289"/>
      <c r="D20" s="289"/>
      <c r="E20" s="289"/>
      <c r="F20" s="289"/>
      <c r="G20" s="290"/>
      <c r="H20" s="494"/>
      <c r="I20" s="494"/>
      <c r="J20" s="495"/>
      <c r="K20" s="494"/>
      <c r="L20" s="496"/>
      <c r="M20" s="497"/>
    </row>
    <row r="21" spans="2:13" ht="30">
      <c r="B21" s="232" t="s">
        <v>37</v>
      </c>
      <c r="C21" s="247" t="s">
        <v>165</v>
      </c>
      <c r="D21" s="234"/>
      <c r="E21" s="235"/>
      <c r="F21" s="472" t="s">
        <v>241</v>
      </c>
      <c r="G21" s="236" t="s">
        <v>19</v>
      </c>
      <c r="H21" s="489">
        <f>J21-3.6</f>
        <v>36.4</v>
      </c>
      <c r="I21" s="487">
        <f>J21-1.8</f>
        <v>38.200000000000003</v>
      </c>
      <c r="J21" s="486">
        <v>40</v>
      </c>
      <c r="K21" s="487">
        <f>J21+1.8</f>
        <v>41.8</v>
      </c>
      <c r="L21" s="487">
        <f>J21+3.6</f>
        <v>43.6</v>
      </c>
      <c r="M21" s="488">
        <f>J21+5.4</f>
        <v>45.4</v>
      </c>
    </row>
    <row r="22" spans="2:13" ht="30">
      <c r="B22" s="371" t="s">
        <v>8</v>
      </c>
      <c r="C22" s="372" t="s">
        <v>20</v>
      </c>
      <c r="D22" s="369"/>
      <c r="E22" s="370"/>
      <c r="F22" s="472" t="s">
        <v>239</v>
      </c>
      <c r="G22" s="236" t="s">
        <v>18</v>
      </c>
      <c r="H22" s="489">
        <f>SUM(J22-2)</f>
        <v>75</v>
      </c>
      <c r="I22" s="487">
        <f>SUM(J22)</f>
        <v>77</v>
      </c>
      <c r="J22" s="486">
        <v>77</v>
      </c>
      <c r="K22" s="487">
        <f>SUM(J22)</f>
        <v>77</v>
      </c>
      <c r="L22" s="487">
        <f>SUM(J22+2)</f>
        <v>79</v>
      </c>
      <c r="M22" s="488">
        <f>J22+4</f>
        <v>81</v>
      </c>
    </row>
    <row r="23" spans="2:13" ht="28.5">
      <c r="B23" s="288" t="s">
        <v>24</v>
      </c>
      <c r="C23" s="289"/>
      <c r="D23" s="289"/>
      <c r="E23" s="289"/>
      <c r="F23" s="289"/>
      <c r="G23" s="290"/>
      <c r="H23" s="494"/>
      <c r="I23" s="494"/>
      <c r="J23" s="498"/>
      <c r="K23" s="494"/>
      <c r="L23" s="496"/>
      <c r="M23" s="497"/>
    </row>
    <row r="24" spans="2:13" ht="28.5">
      <c r="B24" s="250" t="s">
        <v>113</v>
      </c>
      <c r="C24" s="251" t="s">
        <v>114</v>
      </c>
      <c r="D24" s="252"/>
      <c r="E24" s="253"/>
      <c r="F24" s="473" t="s">
        <v>230</v>
      </c>
      <c r="G24" s="241" t="s">
        <v>18</v>
      </c>
      <c r="H24" s="484">
        <f>SUM(J24-1.2)</f>
        <v>18.8</v>
      </c>
      <c r="I24" s="485">
        <f>SUM(J24-0.6)</f>
        <v>19.399999999999999</v>
      </c>
      <c r="J24" s="499">
        <v>20</v>
      </c>
      <c r="K24" s="485">
        <f>SUM(J24+0.6)</f>
        <v>20.6</v>
      </c>
      <c r="L24" s="487">
        <f>SUM(J24+1.2)</f>
        <v>21.2</v>
      </c>
      <c r="M24" s="488">
        <f>J24+1.8</f>
        <v>21.8</v>
      </c>
    </row>
    <row r="25" spans="2:13" ht="28.5">
      <c r="B25" s="250" t="s">
        <v>115</v>
      </c>
      <c r="C25" s="251" t="s">
        <v>116</v>
      </c>
      <c r="D25" s="252"/>
      <c r="E25" s="253"/>
      <c r="F25" s="473" t="s">
        <v>231</v>
      </c>
      <c r="G25" s="241" t="s">
        <v>18</v>
      </c>
      <c r="H25" s="484">
        <f>SUM(J25-0.6)</f>
        <v>7.9</v>
      </c>
      <c r="I25" s="485">
        <f>SUM(J25-0.3)</f>
        <v>8.1999999999999993</v>
      </c>
      <c r="J25" s="499">
        <v>8.5</v>
      </c>
      <c r="K25" s="485">
        <f>SUM(J25+0.3)</f>
        <v>8.8000000000000007</v>
      </c>
      <c r="L25" s="487">
        <f>SUM(J25+0.6)</f>
        <v>9.1</v>
      </c>
      <c r="M25" s="488">
        <f>J25+0.9</f>
        <v>9.4</v>
      </c>
    </row>
    <row r="26" spans="2:13" ht="30">
      <c r="B26" s="250" t="s">
        <v>38</v>
      </c>
      <c r="C26" s="251" t="s">
        <v>87</v>
      </c>
      <c r="D26" s="252"/>
      <c r="E26" s="253"/>
      <c r="F26" s="467" t="s">
        <v>232</v>
      </c>
      <c r="G26" s="241" t="s">
        <v>18</v>
      </c>
      <c r="H26" s="484">
        <f>SUM(J26-3)</f>
        <v>48</v>
      </c>
      <c r="I26" s="485">
        <f>SUM(J26-1.5)</f>
        <v>49.5</v>
      </c>
      <c r="J26" s="499">
        <v>51</v>
      </c>
      <c r="K26" s="485">
        <f>SUM(J26+1.5)</f>
        <v>52.5</v>
      </c>
      <c r="L26" s="485">
        <f>SUM(J26+3)</f>
        <v>54</v>
      </c>
      <c r="M26" s="493">
        <f>SUM(J26+4.5)</f>
        <v>55.5</v>
      </c>
    </row>
    <row r="27" spans="2:13" ht="30">
      <c r="B27" s="250" t="s">
        <v>133</v>
      </c>
      <c r="C27" s="254" t="s">
        <v>134</v>
      </c>
      <c r="D27" s="239"/>
      <c r="E27" s="240"/>
      <c r="F27" s="467" t="s">
        <v>233</v>
      </c>
      <c r="G27" s="241" t="s">
        <v>18</v>
      </c>
      <c r="H27" s="484">
        <f>SUM(J27-3)</f>
        <v>51</v>
      </c>
      <c r="I27" s="485">
        <f>SUM(J27-1.5)</f>
        <v>52.5</v>
      </c>
      <c r="J27" s="499">
        <v>54</v>
      </c>
      <c r="K27" s="485">
        <f>SUM(J27+1.5)</f>
        <v>55.5</v>
      </c>
      <c r="L27" s="485">
        <f>SUM(J27+3)</f>
        <v>57</v>
      </c>
      <c r="M27" s="493">
        <f>SUM(J27+4.5)</f>
        <v>58.5</v>
      </c>
    </row>
    <row r="28" spans="2:13" ht="28.5">
      <c r="B28" s="288" t="s">
        <v>25</v>
      </c>
      <c r="C28" s="289"/>
      <c r="D28" s="289"/>
      <c r="E28" s="289"/>
      <c r="F28" s="289"/>
      <c r="G28" s="290"/>
      <c r="H28" s="494"/>
      <c r="I28" s="494"/>
      <c r="J28" s="498"/>
      <c r="K28" s="494"/>
      <c r="L28" s="496"/>
      <c r="M28" s="497"/>
    </row>
    <row r="29" spans="2:13" ht="30">
      <c r="B29" s="250" t="s">
        <v>39</v>
      </c>
      <c r="C29" s="254" t="s">
        <v>117</v>
      </c>
      <c r="D29" s="239"/>
      <c r="E29" s="240"/>
      <c r="F29" s="470" t="s">
        <v>234</v>
      </c>
      <c r="G29" s="241" t="s">
        <v>19</v>
      </c>
      <c r="H29" s="484">
        <f>SUM(J29-1.4)</f>
        <v>20.6</v>
      </c>
      <c r="I29" s="485">
        <f>SUM(J29-0.7)</f>
        <v>21.3</v>
      </c>
      <c r="J29" s="499">
        <v>22</v>
      </c>
      <c r="K29" s="485">
        <f>SUM(J29+0.7)</f>
        <v>22.7</v>
      </c>
      <c r="L29" s="485">
        <f>SUM(J29+1.4)</f>
        <v>23.4</v>
      </c>
      <c r="M29" s="493">
        <f>J29+2.1</f>
        <v>24.1</v>
      </c>
    </row>
    <row r="30" spans="2:13" ht="30">
      <c r="B30" s="248" t="s">
        <v>40</v>
      </c>
      <c r="C30" s="249" t="s">
        <v>125</v>
      </c>
      <c r="D30" s="245"/>
      <c r="E30" s="246"/>
      <c r="F30" s="471" t="s">
        <v>235</v>
      </c>
      <c r="G30" s="306" t="s">
        <v>19</v>
      </c>
      <c r="H30" s="484">
        <f>SUM(J30)</f>
        <v>34</v>
      </c>
      <c r="I30" s="485">
        <f>SUM(J30)</f>
        <v>34</v>
      </c>
      <c r="J30" s="499">
        <v>34</v>
      </c>
      <c r="K30" s="485">
        <f>SUM(J30+0.45)</f>
        <v>34.450000000000003</v>
      </c>
      <c r="L30" s="487">
        <f>SUM(J30+0.9)</f>
        <v>34.9</v>
      </c>
      <c r="M30" s="488">
        <f>J30+1.35</f>
        <v>35.35</v>
      </c>
    </row>
    <row r="31" spans="2:13" ht="30">
      <c r="B31" s="250" t="s">
        <v>89</v>
      </c>
      <c r="C31" s="238" t="s">
        <v>118</v>
      </c>
      <c r="D31" s="239"/>
      <c r="E31" s="240"/>
      <c r="F31" s="467" t="s">
        <v>236</v>
      </c>
      <c r="G31" s="241" t="s">
        <v>19</v>
      </c>
      <c r="H31" s="484">
        <f>SUM(J31)</f>
        <v>35</v>
      </c>
      <c r="I31" s="485">
        <f>SUM(J31)</f>
        <v>35</v>
      </c>
      <c r="J31" s="499">
        <v>35</v>
      </c>
      <c r="K31" s="485">
        <f>SUM(J31+0.45)</f>
        <v>35.450000000000003</v>
      </c>
      <c r="L31" s="487">
        <f>SUM(J31+0.9)</f>
        <v>35.9</v>
      </c>
      <c r="M31" s="488">
        <f>J31+1.35</f>
        <v>36.35</v>
      </c>
    </row>
    <row r="32" spans="2:13" ht="30">
      <c r="B32" s="103" t="s">
        <v>166</v>
      </c>
      <c r="C32" s="361" t="s">
        <v>167</v>
      </c>
      <c r="D32" s="67"/>
      <c r="E32" s="104"/>
      <c r="F32" s="467" t="s">
        <v>242</v>
      </c>
      <c r="G32" s="147" t="s">
        <v>19</v>
      </c>
      <c r="H32" s="484">
        <f>SUM(J32)</f>
        <v>8.5</v>
      </c>
      <c r="I32" s="485">
        <f>SUM(J32)</f>
        <v>8.5</v>
      </c>
      <c r="J32" s="499">
        <v>8.5</v>
      </c>
      <c r="K32" s="485">
        <f>SUM(J32)</f>
        <v>8.5</v>
      </c>
      <c r="L32" s="485">
        <f>SUM(J32)</f>
        <v>8.5</v>
      </c>
      <c r="M32" s="493">
        <f>SUM(K32)</f>
        <v>8.5</v>
      </c>
    </row>
    <row r="33" spans="2:13" ht="28.5">
      <c r="B33" s="291" t="s">
        <v>119</v>
      </c>
      <c r="C33" s="292"/>
      <c r="D33" s="292"/>
      <c r="E33" s="292"/>
      <c r="F33" s="292"/>
      <c r="G33" s="293"/>
      <c r="H33" s="494"/>
      <c r="I33" s="494"/>
      <c r="J33" s="498"/>
      <c r="K33" s="494"/>
      <c r="L33" s="496"/>
      <c r="M33" s="497"/>
    </row>
    <row r="34" spans="2:13" ht="30">
      <c r="B34" s="232" t="s">
        <v>75</v>
      </c>
      <c r="C34" s="247" t="s">
        <v>120</v>
      </c>
      <c r="D34" s="234"/>
      <c r="E34" s="235"/>
      <c r="F34" s="474" t="s">
        <v>237</v>
      </c>
      <c r="G34" s="236" t="s">
        <v>19</v>
      </c>
      <c r="H34" s="489">
        <f>SUM(J34-2)</f>
        <v>75</v>
      </c>
      <c r="I34" s="487">
        <f>SUM(J34)</f>
        <v>77</v>
      </c>
      <c r="J34" s="486">
        <v>77</v>
      </c>
      <c r="K34" s="487">
        <f>SUM(J34)</f>
        <v>77</v>
      </c>
      <c r="L34" s="487">
        <f>SUM(J34+2)</f>
        <v>79</v>
      </c>
      <c r="M34" s="488">
        <f>J34+4</f>
        <v>81</v>
      </c>
    </row>
    <row r="35" spans="2:13" ht="30.75" thickBot="1">
      <c r="B35" s="250" t="s">
        <v>88</v>
      </c>
      <c r="C35" s="251" t="s">
        <v>121</v>
      </c>
      <c r="D35" s="252"/>
      <c r="E35" s="253"/>
      <c r="F35" s="475" t="s">
        <v>238</v>
      </c>
      <c r="G35" s="241" t="s">
        <v>19</v>
      </c>
      <c r="H35" s="500">
        <f>SUM(J35-1)</f>
        <v>16</v>
      </c>
      <c r="I35" s="500">
        <f>J35</f>
        <v>17</v>
      </c>
      <c r="J35" s="486">
        <v>17</v>
      </c>
      <c r="K35" s="500">
        <f>J35</f>
        <v>17</v>
      </c>
      <c r="L35" s="501">
        <f>SUM(J35+1)</f>
        <v>18</v>
      </c>
      <c r="M35" s="502">
        <f>SUM(J35+1)</f>
        <v>18</v>
      </c>
    </row>
  </sheetData>
  <sheetProtection formatRows="0" insertColumns="0" deleteColumns="0" deleteRows="0"/>
  <mergeCells count="6">
    <mergeCell ref="B6:G6"/>
    <mergeCell ref="H6:M6"/>
    <mergeCell ref="C1:J1"/>
    <mergeCell ref="F2:H2"/>
    <mergeCell ref="F3:G3"/>
    <mergeCell ref="M3:N3"/>
  </mergeCells>
  <phoneticPr fontId="17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4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M57"/>
  <sheetViews>
    <sheetView showGridLines="0" topLeftCell="A10" zoomScale="80" zoomScaleNormal="80" zoomScaleSheetLayoutView="64" workbookViewId="0">
      <selection activeCell="M18" sqref="M18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" customWidth="1"/>
    <col min="8" max="11" width="12.1640625" customWidth="1"/>
    <col min="12" max="12" width="14.6640625" customWidth="1"/>
    <col min="13" max="13" width="27.83203125" customWidth="1"/>
    <col min="14" max="16" width="12.6640625" customWidth="1"/>
  </cols>
  <sheetData>
    <row r="1" spans="1:13" s="1" customFormat="1" ht="42.75" customHeight="1" thickBot="1">
      <c r="A1" s="29"/>
      <c r="B1" s="26"/>
      <c r="C1" s="517" t="s">
        <v>26</v>
      </c>
      <c r="D1" s="517"/>
      <c r="E1" s="517"/>
      <c r="F1" s="517"/>
      <c r="G1" s="517"/>
      <c r="H1" s="517"/>
      <c r="I1" s="517"/>
      <c r="J1" s="517"/>
      <c r="K1" s="28" t="str">
        <f>'TECHNICAL SHEET GARMENT'!J1</f>
        <v>WINTER 2018/19</v>
      </c>
      <c r="L1" s="26"/>
      <c r="M1" s="27"/>
    </row>
    <row r="2" spans="1:13" s="3" customFormat="1" ht="19.5">
      <c r="A2" s="70" t="str">
        <f>'TECHNICAL SHEET GARMENT'!A2</f>
        <v>LFV11493</v>
      </c>
      <c r="B2" s="71"/>
      <c r="C2" s="527" t="str">
        <f>'TECHNICAL SHEET GARMENT'!C2</f>
        <v>LD JASPER SOFTSHELL</v>
      </c>
      <c r="D2" s="527"/>
      <c r="E2" s="527"/>
      <c r="F2" s="527"/>
      <c r="G2" s="527"/>
      <c r="H2" s="527"/>
      <c r="I2" s="527"/>
      <c r="J2" s="527"/>
      <c r="K2" s="527"/>
      <c r="L2" s="94" t="s">
        <v>2</v>
      </c>
      <c r="M2" s="75" t="str">
        <f>('TECHNICAL SHEET GARMENT'!K2)</f>
        <v>V1BULK</v>
      </c>
    </row>
    <row r="3" spans="1:13" s="2" customFormat="1" ht="17.25" thickBot="1">
      <c r="A3" s="182" t="s">
        <v>1</v>
      </c>
      <c r="B3" s="544">
        <f ca="1">TODAY()</f>
        <v>43834</v>
      </c>
      <c r="C3" s="544"/>
      <c r="D3" s="61"/>
      <c r="E3" s="61"/>
      <c r="F3" s="61" t="s">
        <v>65</v>
      </c>
      <c r="G3" s="207" t="str">
        <f>('TECHNICAL SHEET GARMENT'!G3)</f>
        <v>Marjorie</v>
      </c>
      <c r="H3" s="61"/>
      <c r="I3" s="61"/>
      <c r="J3" s="61"/>
      <c r="K3" s="74" t="str">
        <f>'TECHNICAL SHEET GARMENT'!J3</f>
        <v xml:space="preserve">SUPPLIER : </v>
      </c>
      <c r="L3" s="64"/>
      <c r="M3" s="183" t="str">
        <f>'TECHNICAL SHEET GARMENT'!L3</f>
        <v xml:space="preserve">PRIMA CHANNEL </v>
      </c>
    </row>
    <row r="4" spans="1:13" s="5" customFormat="1" ht="16.5">
      <c r="A4" s="4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6"/>
    </row>
    <row r="5" spans="1:13" s="5" customFormat="1" ht="16.5">
      <c r="A5" s="4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6"/>
    </row>
    <row r="6" spans="1:13" s="5" customFormat="1" ht="16.5">
      <c r="A6" s="4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6"/>
    </row>
    <row r="7" spans="1:13" s="5" customFormat="1" ht="16.5">
      <c r="A7" s="4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1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1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18" customFormat="1">
      <c r="A32" s="97"/>
      <c r="M32" s="98"/>
    </row>
    <row r="33" spans="1:13" s="18" customFormat="1">
      <c r="A33" s="97"/>
      <c r="M33" s="98"/>
    </row>
    <row r="34" spans="1:13" s="18" customFormat="1">
      <c r="A34" s="97"/>
      <c r="M34" s="98"/>
    </row>
    <row r="35" spans="1:13" s="18" customFormat="1">
      <c r="A35" s="97"/>
      <c r="M35" s="98"/>
    </row>
    <row r="36" spans="1:13" s="18" customFormat="1">
      <c r="A36" s="97"/>
      <c r="M36" s="98"/>
    </row>
    <row r="37" spans="1:13" s="18" customFormat="1">
      <c r="A37" s="97"/>
      <c r="M37" s="98"/>
    </row>
    <row r="38" spans="1:13" s="18" customFormat="1">
      <c r="A38" s="97"/>
      <c r="M38" s="98"/>
    </row>
    <row r="39" spans="1:13" s="18" customFormat="1">
      <c r="A39" s="97"/>
      <c r="M39" s="98"/>
    </row>
    <row r="40" spans="1:13">
      <c r="A40" s="9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98"/>
    </row>
    <row r="41" spans="1:13">
      <c r="A41" s="9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98"/>
    </row>
    <row r="42" spans="1:13">
      <c r="A42" s="9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98"/>
    </row>
    <row r="43" spans="1:13">
      <c r="A43" s="9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98"/>
    </row>
    <row r="44" spans="1:13">
      <c r="A44" s="9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98"/>
    </row>
    <row r="45" spans="1:13">
      <c r="A45" s="9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98"/>
    </row>
    <row r="46" spans="1:13">
      <c r="A46" s="9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98"/>
    </row>
    <row r="47" spans="1:13">
      <c r="A47" s="9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98"/>
    </row>
    <row r="48" spans="1:13">
      <c r="A48" s="9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98"/>
    </row>
    <row r="49" spans="1:13">
      <c r="A49" s="9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98"/>
    </row>
    <row r="50" spans="1:13">
      <c r="A50" s="9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98"/>
    </row>
    <row r="51" spans="1:13">
      <c r="A51" s="9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98"/>
    </row>
    <row r="52" spans="1:13">
      <c r="A52" s="97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98"/>
    </row>
    <row r="53" spans="1:13">
      <c r="A53" s="97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98"/>
    </row>
    <row r="54" spans="1:13">
      <c r="A54" s="97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98"/>
    </row>
    <row r="55" spans="1:13">
      <c r="A55" s="97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98"/>
    </row>
    <row r="56" spans="1:13">
      <c r="A56" s="97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98"/>
    </row>
    <row r="57" spans="1:13" ht="12" thickBot="1">
      <c r="A57" s="99"/>
      <c r="B57" s="100"/>
      <c r="C57" s="100"/>
      <c r="D57" s="100"/>
      <c r="E57" s="100"/>
      <c r="F57" s="100"/>
      <c r="G57" s="100"/>
      <c r="H57" s="100"/>
      <c r="I57" s="100"/>
      <c r="J57" s="100"/>
      <c r="K57" s="100"/>
      <c r="L57" s="100"/>
      <c r="M57" s="101"/>
    </row>
  </sheetData>
  <mergeCells count="3">
    <mergeCell ref="C2:K2"/>
    <mergeCell ref="B3:C3"/>
    <mergeCell ref="C1:J1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7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79"/>
  <sheetViews>
    <sheetView showGridLines="0" zoomScale="40" zoomScaleNormal="40" zoomScaleSheetLayoutView="64" workbookViewId="0">
      <selection activeCell="R36" sqref="R36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.83203125" customWidth="1"/>
    <col min="8" max="8" width="27.33203125" customWidth="1"/>
    <col min="9" max="11" width="12.1640625" customWidth="1"/>
    <col min="12" max="12" width="14.6640625" customWidth="1"/>
    <col min="13" max="13" width="29.83203125" customWidth="1"/>
    <col min="14" max="16" width="12.6640625" customWidth="1"/>
  </cols>
  <sheetData>
    <row r="1" spans="1:13" s="1" customFormat="1" ht="42.75" customHeight="1" thickBot="1">
      <c r="A1" s="29" t="e">
        <f>ADDRESS('TECHNICAL SHEET GARMENT'!Q21,'TECHNICAL SHEET GARMENT'!K2)</f>
        <v>#VALUE!</v>
      </c>
      <c r="B1" s="26"/>
      <c r="C1" s="517" t="s">
        <v>54</v>
      </c>
      <c r="D1" s="517"/>
      <c r="E1" s="517"/>
      <c r="F1" s="517"/>
      <c r="G1" s="517"/>
      <c r="H1" s="517"/>
      <c r="I1" s="517"/>
      <c r="J1" s="517"/>
      <c r="K1" s="28" t="str">
        <f>'TECHNICAL SHEET GARMENT'!J1</f>
        <v>WINTER 2018/19</v>
      </c>
      <c r="L1" s="26"/>
      <c r="M1" s="27"/>
    </row>
    <row r="2" spans="1:13" s="3" customFormat="1" ht="19.5">
      <c r="A2" s="70" t="str">
        <f>'TECHNICAL SHEET GARMENT'!A2</f>
        <v>LFV11493</v>
      </c>
      <c r="B2" s="71"/>
      <c r="C2" s="527" t="str">
        <f>'TECHNICAL SHEET GARMENT'!C2</f>
        <v>LD JASPER SOFTSHELL</v>
      </c>
      <c r="D2" s="527"/>
      <c r="E2" s="527"/>
      <c r="F2" s="527"/>
      <c r="G2" s="527"/>
      <c r="H2" s="527"/>
      <c r="I2" s="527"/>
      <c r="J2" s="527"/>
      <c r="K2" s="527"/>
      <c r="L2" s="94" t="s">
        <v>2</v>
      </c>
      <c r="M2" s="75" t="str">
        <f>('TECHNICAL SHEET GARMENT'!K2)</f>
        <v>V1BULK</v>
      </c>
    </row>
    <row r="3" spans="1:13" s="2" customFormat="1" ht="17.25" thickBot="1">
      <c r="A3" s="182" t="s">
        <v>1</v>
      </c>
      <c r="B3" s="544">
        <f ca="1">TODAY()</f>
        <v>43834</v>
      </c>
      <c r="C3" s="544"/>
      <c r="D3" s="61"/>
      <c r="E3" s="61"/>
      <c r="F3" s="61" t="s">
        <v>65</v>
      </c>
      <c r="G3" s="207" t="str">
        <f>('TECHNICAL SHEET GARMENT'!G3)</f>
        <v>Marjorie</v>
      </c>
      <c r="H3" s="61"/>
      <c r="I3" s="61"/>
      <c r="J3" s="61"/>
      <c r="K3" s="74" t="str">
        <f>'TECHNICAL SHEET GARMENT'!J3</f>
        <v xml:space="preserve">SUPPLIER : </v>
      </c>
      <c r="L3" s="64"/>
      <c r="M3" s="183" t="str">
        <f>'TECHNICAL SHEET GARMENT'!L3</f>
        <v xml:space="preserve">PRIMA CHANNEL </v>
      </c>
    </row>
    <row r="4" spans="1:13" s="5" customFormat="1" ht="16.5">
      <c r="A4" s="4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6"/>
    </row>
    <row r="5" spans="1:13" s="5" customFormat="1" ht="16.5">
      <c r="A5" s="4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6"/>
    </row>
    <row r="6" spans="1:13" s="5" customFormat="1" ht="16.5">
      <c r="A6" s="4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6"/>
    </row>
    <row r="7" spans="1:13" s="5" customFormat="1" ht="16.5">
      <c r="A7" s="4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1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1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18" customFormat="1">
      <c r="A32" s="97"/>
      <c r="M32" s="98"/>
    </row>
    <row r="33" spans="1:13" s="18" customFormat="1">
      <c r="A33" s="97"/>
      <c r="M33" s="98"/>
    </row>
    <row r="34" spans="1:13" s="18" customFormat="1">
      <c r="A34" s="97"/>
      <c r="M34" s="98"/>
    </row>
    <row r="35" spans="1:13" s="18" customFormat="1">
      <c r="A35" s="97"/>
      <c r="M35" s="98"/>
    </row>
    <row r="36" spans="1:13" s="18" customFormat="1">
      <c r="A36" s="97"/>
      <c r="M36" s="98"/>
    </row>
    <row r="37" spans="1:13" s="18" customFormat="1">
      <c r="A37" s="97"/>
      <c r="M37" s="98"/>
    </row>
    <row r="38" spans="1:13" s="18" customFormat="1">
      <c r="A38" s="97"/>
      <c r="M38" s="98"/>
    </row>
    <row r="39" spans="1:13" s="18" customFormat="1">
      <c r="A39" s="97"/>
      <c r="M39" s="98"/>
    </row>
    <row r="40" spans="1:13">
      <c r="A40" s="97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98"/>
    </row>
    <row r="41" spans="1:13">
      <c r="A41" s="97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98"/>
    </row>
    <row r="42" spans="1:13">
      <c r="A42" s="97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98"/>
    </row>
    <row r="43" spans="1:13">
      <c r="A43" s="97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98"/>
    </row>
    <row r="44" spans="1:13">
      <c r="A44" s="97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98"/>
    </row>
    <row r="45" spans="1:13">
      <c r="A45" s="97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98"/>
    </row>
    <row r="46" spans="1:13">
      <c r="A46" s="97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98"/>
    </row>
    <row r="47" spans="1:13">
      <c r="A47" s="97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98"/>
    </row>
    <row r="48" spans="1:13">
      <c r="A48" s="97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98"/>
    </row>
    <row r="49" spans="1:13">
      <c r="A49" s="97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98"/>
    </row>
    <row r="50" spans="1:13">
      <c r="A50" s="97"/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98"/>
    </row>
    <row r="51" spans="1:13">
      <c r="A51" s="97"/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98"/>
    </row>
    <row r="52" spans="1:13" ht="12" thickBot="1">
      <c r="A52" s="99"/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1"/>
    </row>
    <row r="53" spans="1:13" ht="342.75" customHeight="1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spans="1:13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spans="1:13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spans="1:1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spans="1:1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spans="1:13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spans="1:13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spans="1:13">
      <c r="A60" s="18"/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spans="1:13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spans="1:13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spans="1:1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spans="1:13">
      <c r="A64" s="18"/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spans="1:13">
      <c r="A65" s="18"/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spans="1:13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spans="1:13">
      <c r="A67" s="18"/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spans="1:13">
      <c r="A68" s="18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spans="1:13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spans="1:13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spans="1:13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spans="1:13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spans="1:1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spans="1:13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spans="1:13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spans="1:13">
      <c r="A76" s="18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spans="1:13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spans="1:13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  <row r="79" spans="1:13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</row>
  </sheetData>
  <mergeCells count="3">
    <mergeCell ref="C2:K2"/>
    <mergeCell ref="B3:C3"/>
    <mergeCell ref="C1:J1"/>
  </mergeCells>
  <phoneticPr fontId="17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7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已命名的範圍</vt:lpstr>
      </vt:variant>
      <vt:variant>
        <vt:i4>7</vt:i4>
      </vt:variant>
    </vt:vector>
  </HeadingPairs>
  <TitlesOfParts>
    <vt:vector size="19" baseType="lpstr">
      <vt:lpstr>TECHNICAL SHEET GARMENT</vt:lpstr>
      <vt:lpstr> JKT COUNTER SAMPLE</vt:lpstr>
      <vt:lpstr>DETAILS OUTER JKT 1</vt:lpstr>
      <vt:lpstr>DETAILS OUTER JKT 1 (2)</vt:lpstr>
      <vt:lpstr>DETAILS INSIDE JKT</vt:lpstr>
      <vt:lpstr>DETAILS INSIDE JKT (2)</vt:lpstr>
      <vt:lpstr>COLOR SKETCH</vt:lpstr>
      <vt:lpstr>COLOR COMBINATION</vt:lpstr>
      <vt:lpstr>MARKING</vt:lpstr>
      <vt:lpstr>JKT SIZE SPEC </vt:lpstr>
      <vt:lpstr>JACKET SKETCH MEASUREMENTS</vt:lpstr>
      <vt:lpstr>HANG TAGS</vt:lpstr>
      <vt:lpstr>' JKT COUNTER SAMPLE'!Print_Area</vt:lpstr>
      <vt:lpstr>'COLOR COMBINATION'!Print_Area</vt:lpstr>
      <vt:lpstr>'DETAILS INSIDE JKT (2)'!Print_Area</vt:lpstr>
      <vt:lpstr>'DETAILS OUTER JKT 1 (2)'!Print_Area</vt:lpstr>
      <vt:lpstr>'HANG TAGS'!Print_Area</vt:lpstr>
      <vt:lpstr>'JKT SIZE SPEC '!Print_Area</vt:lpstr>
      <vt:lpstr>'TECHNICAL SHEET GARMENT'!Print_Area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2017-12-28T09:15:31Z</cp:lastPrinted>
  <dcterms:created xsi:type="dcterms:W3CDTF">2011-09-29T10:06:07Z</dcterms:created>
  <dcterms:modified xsi:type="dcterms:W3CDTF">2020-01-03T16:10:06Z</dcterms:modified>
</cp:coreProperties>
</file>