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85" yWindow="-255" windowWidth="12855" windowHeight="9495" tabRatio="960" firstSheet="1" activeTab="1"/>
  </bookViews>
  <sheets>
    <sheet name="TECHNICAL SHEET GARMENT" sheetId="1" r:id="rId1"/>
    <sheet name=" JKT COUNTER SAMPLE" sheetId="10" r:id="rId2"/>
    <sheet name="COMMENT" sheetId="43" r:id="rId3"/>
    <sheet name="DETAILS OUTER JKT 1" sheetId="29" r:id="rId4"/>
    <sheet name="DETAILS INSIDE JKT" sheetId="42" r:id="rId5"/>
    <sheet name="COLOR SKETCH" sheetId="4" r:id="rId6"/>
    <sheet name="COLOR COMBINATION" sheetId="38" r:id="rId7"/>
    <sheet name="MARKING" sheetId="9" r:id="rId8"/>
    <sheet name="JKT SIZE SPEC " sheetId="41" r:id="rId9"/>
    <sheet name="JACKET SKETCH MEASUREMENTS" sheetId="12" r:id="rId10"/>
    <sheet name="HANG TAGS" sheetId="37" r:id="rId11"/>
  </sheets>
  <definedNames>
    <definedName name="_xlnm.Print_Area" localSheetId="1">' JKT COUNTER SAMPLE'!$A$1:$Q$33</definedName>
    <definedName name="_xlnm.Print_Area" localSheetId="6">'COLOR COMBINATION'!$A$1:$P$30</definedName>
    <definedName name="_xlnm.Print_Area" localSheetId="5">'COLOR SKETCH'!$A$1:$L$39</definedName>
    <definedName name="_xlnm.Print_Area" localSheetId="2">COMMENT!$A$47:$P$82</definedName>
    <definedName name="_xlnm.Print_Area" localSheetId="10">'HANG TAGS'!$A$1:$M$52</definedName>
    <definedName name="_xlnm.Print_Area" localSheetId="8">'JKT SIZE SPEC '!$A$1:$N$34</definedName>
    <definedName name="_xlnm.Print_Area" localSheetId="0">'TECHNICAL SHEET GARMENT'!$A$1:$L$46</definedName>
    <definedName name="_xlnm.Print_Titles" localSheetId="2">COMMENT!$1:$4</definedName>
  </definedNames>
  <calcPr calcId="144525" fullCalcOnLoad="1"/>
</workbook>
</file>

<file path=xl/calcChain.xml><?xml version="1.0" encoding="utf-8"?>
<calcChain xmlns="http://schemas.openxmlformats.org/spreadsheetml/2006/main">
  <c r="N32" i="10" l="1"/>
  <c r="N29" i="10"/>
  <c r="N28" i="10"/>
  <c r="N27" i="10"/>
  <c r="N26" i="10"/>
  <c r="N23" i="10"/>
  <c r="N22" i="10"/>
  <c r="N20" i="10"/>
  <c r="N19" i="10"/>
  <c r="N17" i="10"/>
  <c r="N16" i="10"/>
  <c r="N13" i="10"/>
  <c r="N12" i="10"/>
  <c r="N10" i="10"/>
  <c r="N8" i="10"/>
  <c r="P3" i="43"/>
  <c r="N3" i="43"/>
  <c r="G3" i="43"/>
  <c r="O2" i="43"/>
  <c r="E2" i="43"/>
  <c r="B2" i="43"/>
  <c r="N1" i="43"/>
  <c r="M33" i="41"/>
  <c r="L33" i="41"/>
  <c r="K33" i="41"/>
  <c r="I33" i="41"/>
  <c r="H33" i="41"/>
  <c r="M32" i="41"/>
  <c r="L32" i="41"/>
  <c r="K32" i="41"/>
  <c r="I32" i="41"/>
  <c r="H32" i="41"/>
  <c r="L30" i="41"/>
  <c r="K30" i="41"/>
  <c r="M30" i="41"/>
  <c r="I30" i="41"/>
  <c r="H30" i="41"/>
  <c r="M29" i="41"/>
  <c r="L29" i="41"/>
  <c r="K29" i="41"/>
  <c r="I29" i="41"/>
  <c r="H29" i="41"/>
  <c r="M28" i="41"/>
  <c r="L28" i="41"/>
  <c r="K28" i="41"/>
  <c r="I28" i="41"/>
  <c r="H28" i="41"/>
  <c r="M27" i="41"/>
  <c r="L27" i="41"/>
  <c r="K27" i="41"/>
  <c r="I27" i="41"/>
  <c r="H27" i="41"/>
  <c r="M26" i="41"/>
  <c r="L26" i="41"/>
  <c r="K26" i="41"/>
  <c r="I26" i="41"/>
  <c r="H26" i="41"/>
  <c r="M24" i="41"/>
  <c r="L24" i="41"/>
  <c r="K24" i="41"/>
  <c r="I24" i="41"/>
  <c r="H24" i="41"/>
  <c r="M23" i="41"/>
  <c r="L23" i="41"/>
  <c r="K23" i="41"/>
  <c r="I23" i="41"/>
  <c r="H23" i="41"/>
  <c r="M22" i="41"/>
  <c r="L22" i="41"/>
  <c r="K22" i="41"/>
  <c r="I22" i="41"/>
  <c r="H22" i="41"/>
  <c r="M20" i="41"/>
  <c r="L20" i="41"/>
  <c r="K20" i="41"/>
  <c r="I20" i="41"/>
  <c r="H20" i="41"/>
  <c r="M19" i="41"/>
  <c r="L19" i="41"/>
  <c r="K19" i="41"/>
  <c r="I19" i="41"/>
  <c r="H19" i="41"/>
  <c r="M17" i="41"/>
  <c r="L17" i="41"/>
  <c r="K17" i="41"/>
  <c r="I17" i="41"/>
  <c r="H17" i="41"/>
  <c r="M16" i="41"/>
  <c r="L16" i="41"/>
  <c r="K16" i="41"/>
  <c r="I16" i="41"/>
  <c r="H16" i="41"/>
  <c r="M15" i="41"/>
  <c r="L15" i="41"/>
  <c r="K15" i="41"/>
  <c r="I15" i="41"/>
  <c r="H15" i="41"/>
  <c r="M14" i="41"/>
  <c r="L14" i="41"/>
  <c r="K14" i="41"/>
  <c r="I14" i="41"/>
  <c r="H14" i="41"/>
  <c r="M13" i="41"/>
  <c r="L13" i="41"/>
  <c r="K13" i="41"/>
  <c r="I13" i="41"/>
  <c r="H13" i="41"/>
  <c r="M12" i="41"/>
  <c r="L12" i="41"/>
  <c r="K12" i="41"/>
  <c r="I12" i="41"/>
  <c r="H12" i="41"/>
  <c r="M11" i="41"/>
  <c r="L11" i="41"/>
  <c r="K11" i="41"/>
  <c r="I11" i="41"/>
  <c r="H11" i="41"/>
  <c r="M10" i="41"/>
  <c r="L10" i="41"/>
  <c r="K10" i="41"/>
  <c r="I10" i="41"/>
  <c r="H10" i="41"/>
  <c r="M9" i="41"/>
  <c r="L9" i="41"/>
  <c r="K9" i="41"/>
  <c r="I9" i="41"/>
  <c r="H9" i="41"/>
  <c r="M8" i="41"/>
  <c r="L8" i="41"/>
  <c r="K8" i="41"/>
  <c r="I8" i="41"/>
  <c r="H8" i="41"/>
  <c r="H10" i="38"/>
  <c r="J10" i="38"/>
  <c r="I10" i="38"/>
  <c r="K3" i="42"/>
  <c r="I3" i="42"/>
  <c r="F3" i="42"/>
  <c r="J2" i="42"/>
  <c r="D2" i="42"/>
  <c r="A2" i="42"/>
  <c r="I1" i="42"/>
  <c r="H3" i="41"/>
  <c r="M3" i="41"/>
  <c r="K3" i="41"/>
  <c r="L2" i="41"/>
  <c r="F2" i="41"/>
  <c r="A2" i="41"/>
  <c r="K1" i="41"/>
  <c r="F3" i="29"/>
  <c r="F3" i="4"/>
  <c r="H3" i="38"/>
  <c r="G3" i="9"/>
  <c r="G3" i="10"/>
  <c r="G3" i="12"/>
  <c r="G3" i="37"/>
  <c r="F2" i="38"/>
  <c r="N3" i="38"/>
  <c r="K3" i="38"/>
  <c r="L2" i="38"/>
  <c r="A2" i="38"/>
  <c r="K1" i="38"/>
  <c r="M2" i="12"/>
  <c r="M2" i="37"/>
  <c r="J2" i="4"/>
  <c r="B3" i="37"/>
  <c r="B3" i="12"/>
  <c r="B3" i="1"/>
  <c r="B3" i="4" s="1"/>
  <c r="M3" i="37"/>
  <c r="K3" i="37"/>
  <c r="C2" i="37"/>
  <c r="A2" i="37"/>
  <c r="K1" i="37"/>
  <c r="K3" i="12"/>
  <c r="M3" i="12"/>
  <c r="A2" i="29"/>
  <c r="K1" i="12"/>
  <c r="A2" i="12"/>
  <c r="C2" i="12"/>
  <c r="N1" i="10"/>
  <c r="B2" i="10"/>
  <c r="E2" i="10"/>
  <c r="O2" i="10"/>
  <c r="N3" i="10"/>
  <c r="P3" i="10"/>
  <c r="J1" i="9"/>
  <c r="A2" i="9"/>
  <c r="D2" i="9"/>
  <c r="K2" i="9"/>
  <c r="J3" i="9"/>
  <c r="L3" i="9"/>
  <c r="I1" i="4"/>
  <c r="A2" i="4"/>
  <c r="D2" i="4"/>
  <c r="I3" i="4"/>
  <c r="K3" i="4"/>
  <c r="I1" i="29"/>
  <c r="D2" i="29"/>
  <c r="J2" i="29"/>
  <c r="I3" i="29"/>
  <c r="K3" i="29"/>
  <c r="B3" i="38"/>
  <c r="B3" i="9"/>
  <c r="B3" i="41"/>
  <c r="C3" i="43" l="1"/>
  <c r="C3" i="10"/>
  <c r="B3" i="42"/>
  <c r="B3" i="29"/>
</calcChain>
</file>

<file path=xl/sharedStrings.xml><?xml version="1.0" encoding="utf-8"?>
<sst xmlns="http://schemas.openxmlformats.org/spreadsheetml/2006/main" count="549" uniqueCount="265">
  <si>
    <t>TECHNICAL SHEET GARMENT</t>
  </si>
  <si>
    <t>DATE</t>
  </si>
  <si>
    <t>INDEX</t>
  </si>
  <si>
    <t>COLOR SKETCH</t>
  </si>
  <si>
    <t>COLOR COMBINATION</t>
  </si>
  <si>
    <t>DESCRIPTION</t>
  </si>
  <si>
    <t>POSITION</t>
  </si>
  <si>
    <t>QTY</t>
  </si>
  <si>
    <t>S</t>
  </si>
  <si>
    <t>M</t>
  </si>
  <si>
    <t>L</t>
  </si>
  <si>
    <t>XL</t>
  </si>
  <si>
    <t>DESIGNATION</t>
  </si>
  <si>
    <t>MARKING</t>
  </si>
  <si>
    <t>COUNTER SAMPLE</t>
  </si>
  <si>
    <t>MEASUREMENTS TAKEN ON FINISH PRODUCT</t>
  </si>
  <si>
    <t>ALLOWANCES</t>
  </si>
  <si>
    <t>1/2 CHEST ROUND</t>
  </si>
  <si>
    <t xml:space="preserve"> +/- 1 cm</t>
  </si>
  <si>
    <t xml:space="preserve"> +/- 0,5 cm</t>
  </si>
  <si>
    <t>CENTER BACK LENGTH</t>
  </si>
  <si>
    <t>XXL</t>
  </si>
  <si>
    <t>FRONT JACKET MEASUREMENTS (IN CM)</t>
  </si>
  <si>
    <t>BACK JACKET MEASUREMENTS (IN CM)</t>
  </si>
  <si>
    <t>COLLAR MEASUREMENTS (IN CM)</t>
  </si>
  <si>
    <t>HOOD MEASUREMENTS (IN CM)</t>
  </si>
  <si>
    <t>HOW TO TAKE MEASUREMENTS</t>
  </si>
  <si>
    <t>KA</t>
  </si>
  <si>
    <t>COLLAR HEIGHT AT MIDDLE FRONT</t>
  </si>
  <si>
    <t>B</t>
  </si>
  <si>
    <t>C</t>
  </si>
  <si>
    <t>D</t>
  </si>
  <si>
    <t>IA</t>
  </si>
  <si>
    <t>SHOULDER LENGHT</t>
  </si>
  <si>
    <t>LA</t>
  </si>
  <si>
    <t>LB</t>
  </si>
  <si>
    <t>LC</t>
  </si>
  <si>
    <t>N</t>
  </si>
  <si>
    <t>R</t>
  </si>
  <si>
    <t>UB1</t>
  </si>
  <si>
    <t>VB</t>
  </si>
  <si>
    <t>VHA</t>
  </si>
  <si>
    <t xml:space="preserve"> HANG TAG</t>
  </si>
  <si>
    <t xml:space="preserve"> </t>
  </si>
  <si>
    <t>BLACK</t>
  </si>
  <si>
    <t>LOCAL</t>
  </si>
  <si>
    <t>MAX
zipper</t>
  </si>
  <si>
    <t xml:space="preserve">Neckline / centered </t>
  </si>
  <si>
    <t xml:space="preserve">ORANGE </t>
  </si>
  <si>
    <t>HANGTAG LAFUMA CORPORATE</t>
  </si>
  <si>
    <t>LC011-E</t>
  </si>
  <si>
    <t>Care Label &amp; P.O. Label</t>
  </si>
  <si>
    <t>GENCODE STICKER</t>
  </si>
  <si>
    <t>POLYBAG</t>
  </si>
  <si>
    <t xml:space="preserve">left side seam </t>
  </si>
  <si>
    <t xml:space="preserve">WHITE satin </t>
  </si>
  <si>
    <t xml:space="preserve">HOW TO ATTACH HANG TAGS </t>
  </si>
  <si>
    <t>SML</t>
  </si>
  <si>
    <t>SUPPLIER</t>
  </si>
  <si>
    <t>REF</t>
  </si>
  <si>
    <r>
      <t>NON WOVEN</t>
    </r>
    <r>
      <rPr>
        <b/>
        <sz val="12"/>
        <color indexed="8"/>
        <rFont val="Calibri"/>
        <family val="2"/>
      </rPr>
      <t xml:space="preserve">
</t>
    </r>
  </si>
  <si>
    <t>JA</t>
  </si>
  <si>
    <t>TOTAL LENGHT FROM SHOULDER POINT TO BOTTOM FRONT</t>
  </si>
  <si>
    <t>1/2  ARM ROUND</t>
  </si>
  <si>
    <t xml:space="preserve">SUPPLIER : </t>
  </si>
  <si>
    <t>DEVELOPPER:</t>
  </si>
  <si>
    <t>DETAILS OUTER JKT</t>
  </si>
  <si>
    <t xml:space="preserve">FABRIC </t>
  </si>
  <si>
    <t>TRIMMING AND ACCESSORIES</t>
  </si>
  <si>
    <t>Right top front</t>
  </si>
  <si>
    <t>LABELS</t>
  </si>
  <si>
    <t>BODY</t>
  </si>
  <si>
    <t xml:space="preserve">LAFUMA LABELS
</t>
  </si>
  <si>
    <t>1/2 BOTTOM ROUND</t>
  </si>
  <si>
    <t>SLEEVE LENGHT</t>
  </si>
  <si>
    <t>ZIPPERS MEASUREMENTS (IN CM)</t>
  </si>
  <si>
    <t>Z1</t>
  </si>
  <si>
    <t xml:space="preserve">MIDDLE FRONT </t>
  </si>
  <si>
    <t>POCKET BAG</t>
  </si>
  <si>
    <t>EMBROIDERY LAFUMA 60mm</t>
  </si>
  <si>
    <t>Embroidery LEAF 20mm</t>
  </si>
  <si>
    <t xml:space="preserve"> Embroidery LAFUMA 60mm</t>
  </si>
  <si>
    <t>Left top sleeve</t>
  </si>
  <si>
    <t>LW034-E</t>
  </si>
  <si>
    <t>Bottom left back</t>
  </si>
  <si>
    <t>EMBROIDERY LEAF 20mm</t>
  </si>
  <si>
    <t>LEFT TOP SLEEVE
* CENTRED: 8cm from top sleeve</t>
  </si>
  <si>
    <t>RIGHT TOP FRONT
* VERTICAL POSITION : 8 cm from neckline
* ALONG FRONT ZIPPPER SEAM: 1,5 cm from front flap</t>
  </si>
  <si>
    <r>
      <t>1/2 ELBOW ROUND</t>
    </r>
    <r>
      <rPr>
        <sz val="12"/>
        <color indexed="10"/>
        <rFont val="Calibri"/>
        <family val="2"/>
      </rPr>
      <t xml:space="preserve"> AT 28CM FROM BOTTOM SLEEVE</t>
    </r>
  </si>
  <si>
    <t>1/2 BOTTOM SLEEVE ROUND</t>
  </si>
  <si>
    <t>NECKLINE LENGHT</t>
  </si>
  <si>
    <t>Z2</t>
  </si>
  <si>
    <t>REST HAND POCKET</t>
  </si>
  <si>
    <t>VHB</t>
  </si>
  <si>
    <t xml:space="preserve">  HOOD HEIGHT FRONT</t>
  </si>
  <si>
    <t>VE</t>
  </si>
  <si>
    <t>HOOD HEIGHT FROM SHOULDER POINT</t>
  </si>
  <si>
    <r>
      <t>HOOD WIDTH</t>
    </r>
    <r>
      <rPr>
        <sz val="12"/>
        <color indexed="10"/>
        <rFont val="Calibri"/>
        <family val="2"/>
      </rPr>
      <t xml:space="preserve">  AT 18CM FROM NECKLINE</t>
    </r>
  </si>
  <si>
    <t xml:space="preserve">POLYESTER MESH
</t>
  </si>
  <si>
    <r>
      <t xml:space="preserve">1/2 WAIST ROUND </t>
    </r>
    <r>
      <rPr>
        <sz val="12"/>
        <color indexed="10"/>
        <rFont val="Calibri"/>
        <family val="2"/>
      </rPr>
      <t>AT 42 CM FROM SHOULDER POINT NECKLINE</t>
    </r>
  </si>
  <si>
    <t>XS</t>
  </si>
  <si>
    <r>
      <t xml:space="preserve">1/2 WAIST ROUND </t>
    </r>
    <r>
      <rPr>
        <sz val="12"/>
        <color indexed="10"/>
        <rFont val="Calibri"/>
        <family val="2"/>
      </rPr>
      <t>AT 42CM FROM HPS</t>
    </r>
  </si>
  <si>
    <t xml:space="preserve"> +/- 0.5 cm</t>
  </si>
  <si>
    <t>1/2 UPPER ARM WIDTH</t>
  </si>
  <si>
    <r>
      <t xml:space="preserve">1/2 ELBOW WIDTH </t>
    </r>
    <r>
      <rPr>
        <sz val="12"/>
        <color indexed="10"/>
        <rFont val="Calibri"/>
        <family val="2"/>
      </rPr>
      <t>AT 28CM FROM BOTTOM</t>
    </r>
  </si>
  <si>
    <t>TOTAL SLEEVE LENGHT</t>
  </si>
  <si>
    <t>TRIPLE STAR</t>
  </si>
  <si>
    <t>BACK LEFT SIDE
* INSERT ON SIDE SEAM SEAM
7cm from bottom</t>
  </si>
  <si>
    <t xml:space="preserve"> MEASUREMENTS IN CM</t>
  </si>
  <si>
    <t>LEFT SIDE POCKET ZIPPER</t>
  </si>
  <si>
    <t xml:space="preserve">HANGTAG LAFUMA WINDACTIVE </t>
  </si>
  <si>
    <t>WOVEN LABEL WINDACTIVE</t>
  </si>
  <si>
    <t>LW051-E</t>
  </si>
  <si>
    <t>VA</t>
  </si>
  <si>
    <t>HOOD LENGHT</t>
  </si>
  <si>
    <t>DETAILS INSIDE JKT</t>
  </si>
  <si>
    <t>WINDACTIVE WOVEN LABEL</t>
  </si>
  <si>
    <t>1x Front zipper</t>
  </si>
  <si>
    <t>COTTON TOUCH FABRIC</t>
  </si>
  <si>
    <t>DRYTEX</t>
  </si>
  <si>
    <r>
      <rPr>
        <b/>
        <sz val="11"/>
        <color indexed="8"/>
        <rFont val="Calibri"/>
        <family val="2"/>
      </rPr>
      <t>S</t>
    </r>
    <r>
      <rPr>
        <b/>
        <sz val="11"/>
        <color indexed="8"/>
        <rFont val="Calibri"/>
        <family val="2"/>
      </rPr>
      <t>UPPLIER</t>
    </r>
  </si>
  <si>
    <t>STANDARD</t>
  </si>
  <si>
    <t>TOTAL LENGHT FROM HPS</t>
  </si>
  <si>
    <t>UA1</t>
  </si>
  <si>
    <t>NECK WIDTH</t>
  </si>
  <si>
    <t>UA2</t>
  </si>
  <si>
    <t>FRONT NECK DEPTH</t>
  </si>
  <si>
    <t xml:space="preserve">VA </t>
  </si>
  <si>
    <t>HOOD LENGTH</t>
  </si>
  <si>
    <r>
      <t xml:space="preserve">HOOD WIDTH </t>
    </r>
    <r>
      <rPr>
        <sz val="12"/>
        <color indexed="10"/>
        <rFont val="Calibri"/>
        <family val="2"/>
      </rPr>
      <t>AT 18CM FROM BACK NECKLINE</t>
    </r>
  </si>
  <si>
    <t>HOOD HEIGHT ON SHOULDER POINT</t>
  </si>
  <si>
    <t>OTHER MEASUREMENTS (IN CM)</t>
  </si>
  <si>
    <t>MIDDLE FRONT ZIPPER LENGHT</t>
  </si>
  <si>
    <t>FRONT POCKET LENGHT</t>
  </si>
  <si>
    <t>SILICA GEL DMF U FREE
5gr</t>
  </si>
  <si>
    <t>FULL STORM FLAP
BOTTOM, BOTTOM SLEEVES &amp; HOOD FINISHING</t>
  </si>
  <si>
    <t>EMBROIDERIES BACKSIDE
+STORM FLAP</t>
  </si>
  <si>
    <t xml:space="preserve">PRIMA CHANNEL </t>
  </si>
  <si>
    <t>HOOD HEIGHT ON FRONT</t>
  </si>
  <si>
    <t>Marjorie</t>
  </si>
  <si>
    <r>
      <t xml:space="preserve">Zipper INVISIBLE #3
</t>
    </r>
    <r>
      <rPr>
        <b/>
        <sz val="12"/>
        <color indexed="8"/>
        <rFont val="Calibri"/>
        <family val="2"/>
      </rPr>
      <t xml:space="preserve">1WAY - NON separable - non lock  - drop puller
</t>
    </r>
    <r>
      <rPr>
        <sz val="12"/>
        <color indexed="8"/>
        <rFont val="Calibri"/>
        <family val="2"/>
      </rPr>
      <t>SN31WMA</t>
    </r>
  </si>
  <si>
    <t>1x Front zip</t>
  </si>
  <si>
    <t xml:space="preserve">2x HANDS Pocket </t>
  </si>
  <si>
    <r>
      <t xml:space="preserve">HANG TAG PFC </t>
    </r>
    <r>
      <rPr>
        <b/>
        <sz val="12"/>
        <rFont val="Calibri"/>
        <family val="2"/>
      </rPr>
      <t>FREE</t>
    </r>
  </si>
  <si>
    <t>HT394145-E</t>
  </si>
  <si>
    <t>ASPHALTE
7523</t>
  </si>
  <si>
    <t>ASPHALTE</t>
  </si>
  <si>
    <t>DARK SHADOW 19-3906 TCX
colour  should 
match the backing</t>
  </si>
  <si>
    <t>LOCAL / MING SHANG</t>
  </si>
  <si>
    <t>HANG TAG LOW IMPACT</t>
  </si>
  <si>
    <t>Triple star</t>
  </si>
  <si>
    <t>LFV11494 (10844 FW17/18)</t>
  </si>
  <si>
    <t>Comment on 31/03/2017</t>
  </si>
  <si>
    <t>CARRY OVER from FW17/18 LFV10844</t>
  </si>
  <si>
    <t>Grade as been change, please updated</t>
  </si>
  <si>
    <r>
      <t xml:space="preserve">FRONT BREADTH </t>
    </r>
    <r>
      <rPr>
        <sz val="12"/>
        <color indexed="10"/>
        <rFont val="Calibri"/>
        <family val="2"/>
      </rPr>
      <t>AT 13CM FROM HPS</t>
    </r>
  </si>
  <si>
    <r>
      <t xml:space="preserve">1/2 BOTTOM ROUND </t>
    </r>
    <r>
      <rPr>
        <sz val="12"/>
        <color indexed="10"/>
        <rFont val="Calibri"/>
        <family val="2"/>
      </rPr>
      <t>RELAXED</t>
    </r>
  </si>
  <si>
    <r>
      <t>1/2 CUFF WIDTH</t>
    </r>
    <r>
      <rPr>
        <sz val="12"/>
        <color indexed="10"/>
        <rFont val="Calibri"/>
        <family val="2"/>
      </rPr>
      <t xml:space="preserve"> RELAXED</t>
    </r>
  </si>
  <si>
    <r>
      <t xml:space="preserve">BACK BREADTH </t>
    </r>
    <r>
      <rPr>
        <sz val="12"/>
        <color indexed="10"/>
        <rFont val="Calibri"/>
        <family val="2"/>
      </rPr>
      <t>AT 13CM FROM HPS</t>
    </r>
  </si>
  <si>
    <t>CHIN HEIGHT</t>
  </si>
  <si>
    <t>NEW GRADE OK</t>
  </si>
  <si>
    <t xml:space="preserve">Insert on corporate Hang tag </t>
  </si>
  <si>
    <r>
      <t xml:space="preserve">FRONT BREADTH </t>
    </r>
    <r>
      <rPr>
        <sz val="12"/>
        <color indexed="10"/>
        <rFont val="Calibri"/>
        <family val="2"/>
      </rPr>
      <t>AT 13CM FROM SHOULDER POINT NECKLINE</t>
    </r>
  </si>
  <si>
    <r>
      <t xml:space="preserve">BACK BREADTH </t>
    </r>
    <r>
      <rPr>
        <sz val="12"/>
        <color indexed="10"/>
        <rFont val="Calibri"/>
        <family val="2"/>
      </rPr>
      <t>AT 13CM FROM SHOULDER POINT NECKLINE</t>
    </r>
  </si>
  <si>
    <t>WINTER 2018/19</t>
  </si>
  <si>
    <r>
      <t xml:space="preserve">SIZE WOVEN LABEL </t>
    </r>
    <r>
      <rPr>
        <b/>
        <sz val="14"/>
        <color indexed="10"/>
        <rFont val="Calibri"/>
        <family val="2"/>
      </rPr>
      <t>MMG 
ALPHA WOMEN /TOP</t>
    </r>
  </si>
  <si>
    <t>LWS18-04</t>
  </si>
  <si>
    <t>no need sample</t>
  </si>
  <si>
    <t>LD MACHABY SOFTSHELL</t>
  </si>
  <si>
    <t>RUBY RED
8601</t>
  </si>
  <si>
    <t>NORTH SEA
8604</t>
  </si>
  <si>
    <t>PORT ROYAL</t>
  </si>
  <si>
    <t>cord puller</t>
  </si>
  <si>
    <t>ZP072-E</t>
  </si>
  <si>
    <t>DRAGON TIMES</t>
  </si>
  <si>
    <t>Comments in Taipei the 15/07/2017</t>
  </si>
  <si>
    <t>Order fabric DT-989 for SMS, it will be DT-1598 for BULK</t>
  </si>
  <si>
    <t>NORTH SEA</t>
  </si>
  <si>
    <r>
      <rPr>
        <b/>
        <sz val="12"/>
        <color indexed="10"/>
        <rFont val="Calibri"/>
        <family val="2"/>
      </rPr>
      <t xml:space="preserve">Zipper VISLON # 5 </t>
    </r>
    <r>
      <rPr>
        <b/>
        <sz val="12"/>
        <rFont val="Calibri"/>
        <family val="2"/>
      </rPr>
      <t xml:space="preserve">
1WAY - separable - autolock</t>
    </r>
    <r>
      <rPr>
        <sz val="12"/>
        <rFont val="Calibri"/>
        <family val="2"/>
      </rPr>
      <t xml:space="preserve">
</t>
    </r>
  </si>
  <si>
    <t>TAPE : 156
TEETH : DARK NICKEL</t>
  </si>
  <si>
    <t>TAPE : 864
TEETH : DARK NICKEL</t>
  </si>
  <si>
    <t>TAPE : 118
TEETH : DARK NICKEL</t>
  </si>
  <si>
    <t>Change front zipper for VISLON #5 from MAX i/o YKK constrasted thread colors</t>
  </si>
  <si>
    <t xml:space="preserve">DARK SHADOW 19-3906 TCX
</t>
  </si>
  <si>
    <t>Remove bottom adjustement and hood adjustement</t>
  </si>
  <si>
    <t>Go ahead on SMS</t>
  </si>
  <si>
    <t>F196</t>
  </si>
  <si>
    <t>SMALL
HT-396073-E</t>
  </si>
  <si>
    <t>SHELL 1
DT-1598</t>
  </si>
  <si>
    <t>HANG TAG</t>
  </si>
  <si>
    <t>Hang tag corporate &amp; windactive must be small # HT-394082-E &amp; HT-396073-E</t>
  </si>
  <si>
    <r>
      <t xml:space="preserve">  FABRICS :</t>
    </r>
    <r>
      <rPr>
        <b/>
        <sz val="12"/>
        <color indexed="8"/>
        <rFont val="Calibri"/>
        <family val="2"/>
      </rPr>
      <t xml:space="preserve"> DT-1598 / DRYTEX</t>
    </r>
  </si>
  <si>
    <r>
      <t xml:space="preserve">Measures to follow for making BULK
</t>
    </r>
    <r>
      <rPr>
        <b/>
        <sz val="10"/>
        <rFont val="Calibri"/>
        <family val="2"/>
      </rPr>
      <t>SIZE M</t>
    </r>
  </si>
  <si>
    <t>SMALL      
HT-394082-E</t>
  </si>
  <si>
    <t>SMALL
HT394299-E</t>
  </si>
  <si>
    <t xml:space="preserve">All the topstitching should be at 3 mm </t>
  </si>
  <si>
    <t>OK BULK FOLLOWING THESE COMMENTS</t>
  </si>
  <si>
    <t>Measures to follow for BULK</t>
  </si>
  <si>
    <t>QUALITY</t>
  </si>
  <si>
    <t>MEASURES</t>
  </si>
  <si>
    <t>VI BULK</t>
  </si>
  <si>
    <t>COLORS</t>
  </si>
  <si>
    <t>NORTH SEA 8604</t>
  </si>
  <si>
    <t>ASPHALTE 7523</t>
  </si>
  <si>
    <t>&gt;&gt; the new color is NORTH SEA</t>
  </si>
  <si>
    <t>Modify the color of cord puller ref ZP072-E</t>
  </si>
  <si>
    <t>Modify the color of the Embroidery LAFUMA 60mm</t>
  </si>
  <si>
    <t>&gt;&gt; the new color is MING SHANG 30061</t>
  </si>
  <si>
    <t>Modify the color of the Embroidery LEAF 20mm</t>
  </si>
  <si>
    <t>&gt;&gt; the new color is MING SHANG 40013</t>
  </si>
  <si>
    <t>SMS measures Ruby Red the 02/01/2018</t>
  </si>
  <si>
    <t>Improve measures in yellow on chart above</t>
  </si>
  <si>
    <t>Back breadth should measures 39,5cm i/o 36cm on SMS, increase by 3,5cm</t>
  </si>
  <si>
    <t>Front breadth should measures 38cm i/o 37cm on SMS, increase by 1cm</t>
  </si>
  <si>
    <t>Shoulder lenght should measures 11,5cm i/o 10cm on SMS, increase by 1,5cm</t>
  </si>
  <si>
    <t>Front neck depht should measure 8cm i/o 7cm on SMS, increase by 1cm</t>
  </si>
  <si>
    <t>Comments on SMS the 03/01/2018</t>
  </si>
  <si>
    <t>Neckline seam right and left side should be symetrical with the center of the zipper, improve</t>
  </si>
  <si>
    <t>1/2胸圍(腋點量)</t>
  </si>
  <si>
    <t>1/2腰圍(領肩點下42cm)</t>
  </si>
  <si>
    <t>1/2下襬(平量)</t>
  </si>
  <si>
    <t>前身長(領肩點量)</t>
  </si>
  <si>
    <t>單肩寬</t>
  </si>
  <si>
    <t>1/2袖寬(腋點垂直量)</t>
  </si>
  <si>
    <t>1/2肘寬(袖口以上28cm)</t>
  </si>
  <si>
    <t>1/2袖口寬(平量)</t>
  </si>
  <si>
    <t>袖長(領肩點)</t>
  </si>
  <si>
    <t>上背寬(領肩點下15cm)</t>
  </si>
  <si>
    <t>後身長(後中領圍至下襬)</t>
  </si>
  <si>
    <t>領寬</t>
  </si>
  <si>
    <t>前領深</t>
  </si>
  <si>
    <t>下領圍</t>
    <phoneticPr fontId="21" type="noConversion"/>
  </si>
  <si>
    <t>帽中長</t>
  </si>
  <si>
    <t>1/2帽寬(後中領圍上18cm)</t>
  </si>
  <si>
    <t>帽高(下領圍)</t>
    <phoneticPr fontId="21" type="noConversion"/>
  </si>
  <si>
    <t>帽高(領肩點量)</t>
    <phoneticPr fontId="21" type="noConversion"/>
  </si>
  <si>
    <t>前領高(前中量)</t>
    <phoneticPr fontId="21" type="noConversion"/>
  </si>
  <si>
    <t>門襟拉鍊長</t>
  </si>
  <si>
    <t>側袋開口長</t>
    <phoneticPr fontId="21" type="noConversion"/>
  </si>
  <si>
    <t>上胸寬(領肩點下13cm)</t>
    <phoneticPr fontId="20" type="noConversion"/>
  </si>
  <si>
    <t>大貨</t>
    <phoneticPr fontId="20" type="noConversion"/>
  </si>
  <si>
    <t>銷樣</t>
    <phoneticPr fontId="20" type="noConversion"/>
  </si>
  <si>
    <t>吊牌改用#HT-394082-E</t>
    <phoneticPr fontId="20" type="noConversion"/>
  </si>
  <si>
    <t>吊牌改用#HT-396073-E</t>
    <phoneticPr fontId="20" type="noConversion"/>
  </si>
  <si>
    <t xml:space="preserve">All the topstitching should be at 3 mm </t>
    <phoneticPr fontId="20" type="noConversion"/>
  </si>
  <si>
    <t>所有明線車縫壓1/8"單針</t>
    <phoneticPr fontId="20" type="noConversion"/>
  </si>
  <si>
    <t>領圍應以門襟拉鍊為中心，對稱車縫</t>
    <phoneticPr fontId="20" type="noConversion"/>
  </si>
  <si>
    <t>尺寸修改</t>
    <phoneticPr fontId="20" type="noConversion"/>
  </si>
  <si>
    <t>顏色修改</t>
    <phoneticPr fontId="20" type="noConversion"/>
  </si>
  <si>
    <t>品質改善</t>
    <phoneticPr fontId="20" type="noConversion"/>
  </si>
  <si>
    <t>吊牌更改</t>
    <phoneticPr fontId="20" type="noConversion"/>
  </si>
  <si>
    <t>拉鍊拉片顏色改為NORTH SEA</t>
    <phoneticPr fontId="20" type="noConversion"/>
  </si>
  <si>
    <t>"LAFUMA"繡花線色改為名翔#30061</t>
    <phoneticPr fontId="20" type="noConversion"/>
  </si>
  <si>
    <t>"楓葉"繡花線色改為名翔#30061</t>
    <phoneticPr fontId="20" type="noConversion"/>
  </si>
  <si>
    <t>"LAFUMA"繡花線色改為名翔#40013</t>
    <phoneticPr fontId="20" type="noConversion"/>
  </si>
  <si>
    <t>"楓葉"繡花線色改為名翔#40013</t>
    <phoneticPr fontId="20" type="noConversion"/>
  </si>
  <si>
    <t>依以上修正後可進行大貨</t>
    <phoneticPr fontId="20" type="noConversion"/>
  </si>
  <si>
    <t>色組#8604</t>
    <phoneticPr fontId="20" type="noConversion"/>
  </si>
  <si>
    <t>色組#7523</t>
    <phoneticPr fontId="20" type="noConversion"/>
  </si>
  <si>
    <t>請改善尺寸表中黃色標示處</t>
    <phoneticPr fontId="20" type="noConversion"/>
  </si>
  <si>
    <t>上胸寬應為38CM</t>
    <phoneticPr fontId="20" type="noConversion"/>
  </si>
  <si>
    <t>單肩寬應為11.5CM</t>
    <phoneticPr fontId="20" type="noConversion"/>
  </si>
  <si>
    <t>上背寬應為39.5CM</t>
    <phoneticPr fontId="20" type="noConversion"/>
  </si>
  <si>
    <t>前領深應為8CM</t>
    <phoneticPr fontId="20" type="noConversion"/>
  </si>
  <si>
    <t>上背寬(領肩點下13cm)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</si>
</sst>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#,##0&quot; cm&quot;"/>
    <numFmt numFmtId="185" formatCode="#,##0&quot;cm&quot;"/>
  </numFmts>
  <fonts count="83">
    <font>
      <sz val="9"/>
      <color theme="1"/>
      <name val="新細明體"/>
      <family val="1"/>
      <charset val="136"/>
      <scheme val="minor"/>
    </font>
    <font>
      <sz val="10"/>
      <name val="Arial"/>
      <family val="2"/>
    </font>
    <font>
      <b/>
      <sz val="10"/>
      <name val="Calibri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1"/>
      <color indexed="8"/>
      <name val="Calibri"/>
      <family val="2"/>
    </font>
    <font>
      <sz val="12"/>
      <color indexed="10"/>
      <name val="Calibri"/>
      <family val="2"/>
    </font>
    <font>
      <b/>
      <sz val="14"/>
      <color indexed="8"/>
      <name val="Calibri"/>
      <family val="2"/>
    </font>
    <font>
      <sz val="10"/>
      <name val="Calibri"/>
      <family val="2"/>
    </font>
    <font>
      <sz val="12"/>
      <color indexed="10"/>
      <name val="Calibri"/>
      <family val="2"/>
    </font>
    <font>
      <b/>
      <sz val="14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4"/>
      <color indexed="10"/>
      <name val="Calibri"/>
      <family val="2"/>
    </font>
    <font>
      <b/>
      <sz val="20"/>
      <color indexed="10"/>
      <name val="Calibri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26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b/>
      <sz val="26"/>
      <name val="Calibri"/>
      <family val="2"/>
    </font>
    <font>
      <sz val="9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9"/>
      <color rgb="FFFF0000"/>
      <name val="Comic Sans MS"/>
      <family val="4"/>
    </font>
    <font>
      <b/>
      <sz val="11"/>
      <color theme="1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8"/>
      <color rgb="FFFF0000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  <scheme val="minor"/>
    </font>
    <font>
      <b/>
      <sz val="9"/>
      <color theme="1"/>
      <name val="Comic Sans MS"/>
      <family val="4"/>
    </font>
    <font>
      <b/>
      <sz val="12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sz val="8"/>
      <color rgb="FFFF0000"/>
      <name val="新細明體"/>
      <family val="1"/>
      <charset val="136"/>
      <scheme val="minor"/>
    </font>
    <font>
      <b/>
      <sz val="11"/>
      <color rgb="FF0000FF"/>
      <name val="新細明體"/>
      <family val="1"/>
      <charset val="136"/>
      <scheme val="minor"/>
    </font>
    <font>
      <b/>
      <sz val="12"/>
      <color theme="3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9"/>
      <color rgb="FFFF0000"/>
      <name val="新細明體"/>
      <family val="1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sz val="14"/>
      <color theme="0" tint="-0.499984740745262"/>
      <name val="新細明體"/>
      <family val="1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  <font>
      <sz val="9"/>
      <color theme="0" tint="-0.499984740745262"/>
      <name val="新細明體"/>
      <family val="1"/>
      <charset val="136"/>
      <scheme val="minor"/>
    </font>
    <font>
      <b/>
      <sz val="9"/>
      <color theme="0" tint="-0.499984740745262"/>
      <name val="新細明體"/>
      <family val="1"/>
      <charset val="136"/>
      <scheme val="minor"/>
    </font>
    <font>
      <b/>
      <sz val="12"/>
      <color theme="0" tint="-0.499984740745262"/>
      <name val="新細明體"/>
      <family val="1"/>
      <charset val="136"/>
      <scheme val="minor"/>
    </font>
    <font>
      <b/>
      <sz val="9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Swis721 Cn BT"/>
      <family val="2"/>
    </font>
    <font>
      <sz val="14"/>
      <color rgb="FFFF0000"/>
      <name val="新細明體"/>
      <family val="1"/>
      <charset val="136"/>
      <scheme val="minor"/>
    </font>
    <font>
      <b/>
      <sz val="14"/>
      <color theme="0" tint="-0.499984740745262"/>
      <name val="新細明體"/>
      <family val="1"/>
      <charset val="136"/>
      <scheme val="minor"/>
    </font>
    <font>
      <b/>
      <sz val="14"/>
      <color theme="0" tint="-0.499984740745262"/>
      <name val="Calibri"/>
      <family val="2"/>
    </font>
    <font>
      <sz val="14"/>
      <color theme="1" tint="0.499984740745262"/>
      <name val="新細明體"/>
      <family val="1"/>
      <charset val="136"/>
      <scheme val="minor"/>
    </font>
    <font>
      <b/>
      <sz val="14"/>
      <color theme="1" tint="0.499984740745262"/>
      <name val="新細明體"/>
      <family val="1"/>
      <charset val="136"/>
      <scheme val="minor"/>
    </font>
    <font>
      <b/>
      <sz val="14"/>
      <color theme="1" tint="0.499984740745262"/>
      <name val="Calibri"/>
      <family val="2"/>
    </font>
    <font>
      <b/>
      <u/>
      <sz val="14"/>
      <color rgb="FFFF0000"/>
      <name val="新細明體"/>
      <family val="1"/>
      <charset val="136"/>
      <scheme val="minor"/>
    </font>
    <font>
      <sz val="14"/>
      <color rgb="FFFF0000"/>
      <name val="Calibri"/>
      <family val="2"/>
    </font>
    <font>
      <b/>
      <sz val="26"/>
      <color rgb="FFFF0000"/>
      <name val="新細明體"/>
      <family val="1"/>
      <charset val="136"/>
      <scheme val="minor"/>
    </font>
    <font>
      <sz val="26"/>
      <name val="新細明體"/>
      <family val="1"/>
      <charset val="136"/>
      <scheme val="minor"/>
    </font>
    <font>
      <b/>
      <sz val="26"/>
      <name val="新細明體"/>
      <family val="1"/>
      <charset val="136"/>
      <scheme val="minor"/>
    </font>
    <font>
      <b/>
      <sz val="26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u/>
      <sz val="16"/>
      <color rgb="FFFF0000"/>
      <name val="新細明體"/>
      <family val="1"/>
      <charset val="136"/>
      <scheme val="minor"/>
    </font>
    <font>
      <b/>
      <u/>
      <sz val="22"/>
      <color theme="1"/>
      <name val="新細明體"/>
      <family val="1"/>
      <charset val="136"/>
      <scheme val="minor"/>
    </font>
    <font>
      <b/>
      <sz val="20"/>
      <color rgb="FFFF0000"/>
      <name val="Calibri"/>
      <family val="2"/>
    </font>
    <font>
      <sz val="20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1" applyBorder="0"/>
    <xf numFmtId="0" fontId="17" fillId="0" borderId="0"/>
  </cellStyleXfs>
  <cellXfs count="677">
    <xf numFmtId="0" fontId="0" fillId="0" borderId="0" xfId="0"/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31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39" fillId="5" borderId="4" xfId="0" applyFont="1" applyFill="1" applyBorder="1" applyAlignment="1">
      <alignment horizontal="center" vertical="center"/>
    </xf>
    <xf numFmtId="0" fontId="39" fillId="6" borderId="4" xfId="0" applyFont="1" applyFill="1" applyBorder="1" applyAlignment="1">
      <alignment horizontal="center" vertical="center"/>
    </xf>
    <xf numFmtId="0" fontId="34" fillId="0" borderId="0" xfId="0" applyFont="1" applyAlignment="1"/>
    <xf numFmtId="0" fontId="0" fillId="0" borderId="0" xfId="0" applyBorder="1"/>
    <xf numFmtId="0" fontId="30" fillId="0" borderId="0" xfId="0" applyFont="1" applyBorder="1" applyAlignment="1">
      <alignment vertical="center"/>
    </xf>
    <xf numFmtId="0" fontId="0" fillId="0" borderId="0" xfId="0" applyAlignment="1"/>
    <xf numFmtId="0" fontId="33" fillId="0" borderId="5" xfId="0" applyFont="1" applyBorder="1" applyAlignment="1">
      <alignment vertical="center"/>
    </xf>
    <xf numFmtId="0" fontId="33" fillId="0" borderId="0" xfId="0" applyFont="1" applyBorder="1"/>
    <xf numFmtId="0" fontId="35" fillId="0" borderId="0" xfId="9" applyFont="1" applyBorder="1"/>
    <xf numFmtId="0" fontId="0" fillId="0" borderId="6" xfId="0" applyBorder="1" applyAlignment="1">
      <alignment vertical="center"/>
    </xf>
    <xf numFmtId="0" fontId="40" fillId="5" borderId="7" xfId="0" applyFont="1" applyFill="1" applyBorder="1" applyAlignment="1">
      <alignment horizontal="left" vertical="center" indent="8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41" fillId="5" borderId="7" xfId="0" applyFont="1" applyFill="1" applyBorder="1" applyAlignment="1">
      <alignment horizontal="left" vertical="center" indent="1"/>
    </xf>
    <xf numFmtId="0" fontId="0" fillId="5" borderId="9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40" fillId="5" borderId="5" xfId="0" applyFont="1" applyFill="1" applyBorder="1" applyAlignment="1">
      <alignment horizontal="left" vertical="center" indent="2"/>
    </xf>
    <xf numFmtId="0" fontId="33" fillId="0" borderId="10" xfId="0" applyFont="1" applyFill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4" fontId="35" fillId="0" borderId="14" xfId="0" applyNumberFormat="1" applyFont="1" applyFill="1" applyBorder="1" applyAlignment="1">
      <alignment vertical="center"/>
    </xf>
    <xf numFmtId="0" fontId="32" fillId="0" borderId="14" xfId="0" applyFont="1" applyFill="1" applyBorder="1" applyAlignment="1">
      <alignment vertical="center"/>
    </xf>
    <xf numFmtId="0" fontId="32" fillId="0" borderId="15" xfId="0" applyFont="1" applyFill="1" applyBorder="1" applyAlignment="1">
      <alignment vertical="center"/>
    </xf>
    <xf numFmtId="0" fontId="31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horizontal="left" vertical="center"/>
    </xf>
    <xf numFmtId="0" fontId="31" fillId="0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41" fillId="5" borderId="1" xfId="0" applyFont="1" applyFill="1" applyBorder="1" applyAlignment="1">
      <alignment horizontal="left" vertical="center" indent="1"/>
    </xf>
    <xf numFmtId="0" fontId="0" fillId="5" borderId="16" xfId="0" applyFill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42" fillId="0" borderId="18" xfId="0" applyFont="1" applyBorder="1" applyAlignment="1">
      <alignment horizontal="left" vertical="center"/>
    </xf>
    <xf numFmtId="0" fontId="31" fillId="0" borderId="19" xfId="0" applyFont="1" applyBorder="1" applyAlignment="1">
      <alignment vertical="center"/>
    </xf>
    <xf numFmtId="14" fontId="35" fillId="0" borderId="14" xfId="0" applyNumberFormat="1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42" fillId="0" borderId="18" xfId="0" applyFont="1" applyBorder="1" applyAlignment="1">
      <alignment horizontal="left" vertical="center" indent="2"/>
    </xf>
    <xf numFmtId="0" fontId="30" fillId="0" borderId="21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31" fillId="0" borderId="18" xfId="0" applyFont="1" applyBorder="1" applyAlignment="1"/>
    <xf numFmtId="0" fontId="33" fillId="0" borderId="18" xfId="0" applyFont="1" applyBorder="1" applyAlignment="1">
      <alignment vertical="center"/>
    </xf>
    <xf numFmtId="0" fontId="32" fillId="5" borderId="0" xfId="0" applyFont="1" applyFill="1" applyBorder="1" applyAlignment="1">
      <alignment vertical="center"/>
    </xf>
    <xf numFmtId="0" fontId="40" fillId="5" borderId="7" xfId="0" applyFont="1" applyFill="1" applyBorder="1" applyAlignment="1">
      <alignment horizontal="left" vertical="center" indent="12"/>
    </xf>
    <xf numFmtId="0" fontId="42" fillId="0" borderId="17" xfId="0" applyFont="1" applyBorder="1" applyAlignment="1">
      <alignment horizontal="left" vertical="center" indent="2"/>
    </xf>
    <xf numFmtId="0" fontId="31" fillId="0" borderId="1" xfId="0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31" fillId="0" borderId="16" xfId="0" applyFont="1" applyBorder="1" applyAlignment="1">
      <alignment vertical="center"/>
    </xf>
    <xf numFmtId="0" fontId="39" fillId="0" borderId="14" xfId="0" applyFont="1" applyBorder="1" applyAlignment="1">
      <alignment horizontal="left" vertical="center"/>
    </xf>
    <xf numFmtId="0" fontId="42" fillId="0" borderId="16" xfId="0" applyFont="1" applyBorder="1" applyAlignment="1">
      <alignment horizontal="left" vertical="center"/>
    </xf>
    <xf numFmtId="184" fontId="43" fillId="0" borderId="22" xfId="0" applyNumberFormat="1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22" xfId="0" applyFont="1" applyBorder="1" applyAlignment="1">
      <alignment vertical="center"/>
    </xf>
    <xf numFmtId="0" fontId="35" fillId="0" borderId="0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9" fillId="5" borderId="18" xfId="0" applyFont="1" applyFill="1" applyBorder="1" applyAlignment="1">
      <alignment vertical="center"/>
    </xf>
    <xf numFmtId="0" fontId="39" fillId="5" borderId="23" xfId="0" applyFont="1" applyFill="1" applyBorder="1" applyAlignment="1">
      <alignment vertical="center"/>
    </xf>
    <xf numFmtId="0" fontId="43" fillId="0" borderId="24" xfId="0" applyFont="1" applyBorder="1" applyAlignment="1">
      <alignment horizontal="center" vertical="center"/>
    </xf>
    <xf numFmtId="0" fontId="4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184" fontId="43" fillId="0" borderId="25" xfId="0" applyNumberFormat="1" applyFont="1" applyBorder="1" applyAlignment="1">
      <alignment horizontal="center" vertical="center"/>
    </xf>
    <xf numFmtId="0" fontId="43" fillId="0" borderId="25" xfId="0" applyFont="1" applyBorder="1" applyAlignment="1">
      <alignment vertical="center"/>
    </xf>
    <xf numFmtId="185" fontId="39" fillId="0" borderId="22" xfId="0" applyNumberFormat="1" applyFont="1" applyBorder="1" applyAlignment="1">
      <alignment horizontal="center" vertical="center"/>
    </xf>
    <xf numFmtId="0" fontId="33" fillId="0" borderId="0" xfId="0" applyFont="1"/>
    <xf numFmtId="0" fontId="39" fillId="0" borderId="22" xfId="0" applyFont="1" applyBorder="1" applyAlignment="1">
      <alignment horizontal="center" vertical="center"/>
    </xf>
    <xf numFmtId="0" fontId="41" fillId="5" borderId="7" xfId="0" applyFont="1" applyFill="1" applyBorder="1" applyAlignment="1">
      <alignment vertical="center"/>
    </xf>
    <xf numFmtId="0" fontId="44" fillId="0" borderId="14" xfId="0" applyFont="1" applyFill="1" applyBorder="1" applyAlignment="1">
      <alignment horizontal="left" vertical="center"/>
    </xf>
    <xf numFmtId="0" fontId="44" fillId="0" borderId="15" xfId="0" applyFont="1" applyBorder="1" applyAlignment="1">
      <alignment horizontal="left" vertical="center" indent="1"/>
    </xf>
    <xf numFmtId="0" fontId="32" fillId="0" borderId="21" xfId="0" applyFont="1" applyFill="1" applyBorder="1" applyAlignment="1">
      <alignment horizontal="left" vertical="center" indent="1"/>
    </xf>
    <xf numFmtId="0" fontId="31" fillId="0" borderId="1" xfId="0" applyFont="1" applyBorder="1" applyAlignment="1">
      <alignment horizontal="left" vertical="center" indent="2"/>
    </xf>
    <xf numFmtId="0" fontId="35" fillId="0" borderId="5" xfId="0" applyFont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left" vertical="center" indent="1"/>
    </xf>
    <xf numFmtId="0" fontId="43" fillId="0" borderId="28" xfId="0" applyFont="1" applyBorder="1" applyAlignment="1">
      <alignment horizontal="left" vertical="center" indent="1"/>
    </xf>
    <xf numFmtId="0" fontId="31" fillId="0" borderId="29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33" fillId="0" borderId="14" xfId="0" applyFont="1" applyBorder="1" applyAlignment="1">
      <alignment vertical="center"/>
    </xf>
    <xf numFmtId="0" fontId="43" fillId="0" borderId="14" xfId="0" applyFont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43" fillId="0" borderId="23" xfId="0" applyFont="1" applyBorder="1" applyAlignment="1">
      <alignment horizontal="left" vertical="center" indent="1"/>
    </xf>
    <xf numFmtId="0" fontId="43" fillId="0" borderId="23" xfId="0" applyFont="1" applyBorder="1" applyAlignment="1">
      <alignment horizontal="center" vertical="center"/>
    </xf>
    <xf numFmtId="0" fontId="42" fillId="0" borderId="18" xfId="0" applyFont="1" applyBorder="1" applyAlignment="1">
      <alignment horizontal="left" vertical="center" indent="30"/>
    </xf>
    <xf numFmtId="0" fontId="31" fillId="0" borderId="1" xfId="0" applyFont="1" applyFill="1" applyBorder="1" applyAlignment="1">
      <alignment horizontal="left" vertical="center" indent="1"/>
    </xf>
    <xf numFmtId="0" fontId="42" fillId="0" borderId="17" xfId="0" applyFont="1" applyFill="1" applyBorder="1" applyAlignment="1">
      <alignment horizontal="left" vertical="center" indent="1"/>
    </xf>
    <xf numFmtId="0" fontId="39" fillId="0" borderId="14" xfId="0" applyFont="1" applyFill="1" applyBorder="1" applyAlignment="1">
      <alignment horizontal="left" vertical="center" indent="1"/>
    </xf>
    <xf numFmtId="0" fontId="32" fillId="0" borderId="21" xfId="0" applyFont="1" applyBorder="1" applyAlignment="1">
      <alignment horizontal="left" vertical="center" indent="1"/>
    </xf>
    <xf numFmtId="0" fontId="43" fillId="0" borderId="22" xfId="0" applyFont="1" applyBorder="1" applyAlignment="1">
      <alignment horizontal="left" vertical="center" indent="1"/>
    </xf>
    <xf numFmtId="0" fontId="42" fillId="0" borderId="17" xfId="0" applyFont="1" applyBorder="1" applyAlignment="1">
      <alignment horizontal="left" vertical="center" indent="1"/>
    </xf>
    <xf numFmtId="0" fontId="31" fillId="0" borderId="20" xfId="0" applyFont="1" applyBorder="1" applyAlignment="1">
      <alignment horizontal="center" vertical="center"/>
    </xf>
    <xf numFmtId="0" fontId="43" fillId="0" borderId="30" xfId="0" applyFont="1" applyBorder="1" applyAlignment="1">
      <alignment horizontal="left" vertical="center" indent="1"/>
    </xf>
    <xf numFmtId="0" fontId="33" fillId="0" borderId="27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0" fontId="43" fillId="0" borderId="14" xfId="0" applyFont="1" applyBorder="1" applyAlignment="1">
      <alignment horizontal="left" vertical="center" indent="1"/>
    </xf>
    <xf numFmtId="0" fontId="31" fillId="0" borderId="20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vertical="center"/>
    </xf>
    <xf numFmtId="0" fontId="43" fillId="0" borderId="18" xfId="0" applyFont="1" applyFill="1" applyBorder="1" applyAlignment="1">
      <alignment horizontal="center" vertical="center"/>
    </xf>
    <xf numFmtId="0" fontId="43" fillId="0" borderId="22" xfId="0" applyFont="1" applyBorder="1" applyAlignment="1">
      <alignment horizontal="left" vertical="center" wrapText="1" indent="1"/>
    </xf>
    <xf numFmtId="0" fontId="43" fillId="0" borderId="22" xfId="0" applyFont="1" applyFill="1" applyBorder="1" applyAlignment="1">
      <alignment horizontal="center" vertical="center" wrapText="1"/>
    </xf>
    <xf numFmtId="0" fontId="43" fillId="0" borderId="22" xfId="0" applyFont="1" applyFill="1" applyBorder="1" applyAlignment="1">
      <alignment horizontal="left" vertical="center" indent="1"/>
    </xf>
    <xf numFmtId="0" fontId="43" fillId="0" borderId="22" xfId="0" applyFont="1" applyFill="1" applyBorder="1" applyAlignment="1">
      <alignment horizontal="center" vertical="center"/>
    </xf>
    <xf numFmtId="0" fontId="33" fillId="0" borderId="2" xfId="0" applyFont="1" applyBorder="1"/>
    <xf numFmtId="0" fontId="33" fillId="0" borderId="3" xfId="0" applyFont="1" applyBorder="1"/>
    <xf numFmtId="0" fontId="39" fillId="0" borderId="24" xfId="0" applyFont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Border="1" applyAlignment="1">
      <alignment horizontal="left" vertical="center" indent="1"/>
    </xf>
    <xf numFmtId="0" fontId="31" fillId="6" borderId="18" xfId="0" applyFont="1" applyFill="1" applyBorder="1" applyAlignment="1">
      <alignment vertical="center"/>
    </xf>
    <xf numFmtId="0" fontId="45" fillId="6" borderId="18" xfId="0" applyFont="1" applyFill="1" applyBorder="1" applyAlignment="1"/>
    <xf numFmtId="0" fontId="45" fillId="6" borderId="18" xfId="0" applyFont="1" applyFill="1" applyBorder="1" applyAlignment="1">
      <alignment vertical="center"/>
    </xf>
    <xf numFmtId="185" fontId="29" fillId="6" borderId="18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35" fillId="0" borderId="22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33" fillId="0" borderId="23" xfId="0" applyFont="1" applyBorder="1" applyAlignment="1">
      <alignment vertical="center"/>
    </xf>
    <xf numFmtId="0" fontId="0" fillId="0" borderId="2" xfId="0" applyFont="1" applyBorder="1"/>
    <xf numFmtId="0" fontId="43" fillId="0" borderId="22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 wrapText="1"/>
    </xf>
    <xf numFmtId="14" fontId="32" fillId="0" borderId="14" xfId="0" applyNumberFormat="1" applyFont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46" fillId="0" borderId="22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39" fillId="5" borderId="4" xfId="0" applyFont="1" applyFill="1" applyBorder="1" applyAlignment="1">
      <alignment horizontal="center" vertical="center" wrapText="1"/>
    </xf>
    <xf numFmtId="184" fontId="43" fillId="0" borderId="31" xfId="0" applyNumberFormat="1" applyFont="1" applyBorder="1" applyAlignment="1">
      <alignment horizontal="center" vertical="center"/>
    </xf>
    <xf numFmtId="0" fontId="46" fillId="0" borderId="22" xfId="0" applyFont="1" applyFill="1" applyBorder="1" applyAlignment="1">
      <alignment horizontal="center" vertical="center"/>
    </xf>
    <xf numFmtId="0" fontId="47" fillId="0" borderId="17" xfId="0" applyFont="1" applyFill="1" applyBorder="1" applyAlignment="1">
      <alignment horizontal="left" vertical="center" indent="1"/>
    </xf>
    <xf numFmtId="0" fontId="48" fillId="0" borderId="1" xfId="0" applyFont="1" applyFill="1" applyBorder="1" applyAlignment="1">
      <alignment vertical="center"/>
    </xf>
    <xf numFmtId="0" fontId="33" fillId="0" borderId="31" xfId="0" applyFont="1" applyFill="1" applyBorder="1" applyAlignment="1">
      <alignment horizontal="center" vertical="center" wrapText="1"/>
    </xf>
    <xf numFmtId="0" fontId="31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33" fillId="5" borderId="32" xfId="0" applyFont="1" applyFill="1" applyBorder="1" applyAlignment="1">
      <alignment vertical="center"/>
    </xf>
    <xf numFmtId="0" fontId="32" fillId="5" borderId="4" xfId="0" applyFont="1" applyFill="1" applyBorder="1" applyAlignment="1">
      <alignment horizontal="center" vertical="center"/>
    </xf>
    <xf numFmtId="0" fontId="49" fillId="5" borderId="4" xfId="0" applyFont="1" applyFill="1" applyBorder="1" applyAlignment="1">
      <alignment horizontal="center" vertical="center"/>
    </xf>
    <xf numFmtId="0" fontId="42" fillId="0" borderId="20" xfId="0" applyFont="1" applyBorder="1" applyAlignment="1">
      <alignment horizontal="left" vertical="center"/>
    </xf>
    <xf numFmtId="0" fontId="35" fillId="0" borderId="33" xfId="0" applyFont="1" applyBorder="1" applyAlignment="1">
      <alignment vertical="center" wrapText="1"/>
    </xf>
    <xf numFmtId="0" fontId="39" fillId="5" borderId="34" xfId="0" applyFont="1" applyFill="1" applyBorder="1" applyAlignment="1">
      <alignment vertical="center"/>
    </xf>
    <xf numFmtId="0" fontId="39" fillId="5" borderId="35" xfId="0" applyFont="1" applyFill="1" applyBorder="1" applyAlignment="1">
      <alignment horizontal="center" vertical="center"/>
    </xf>
    <xf numFmtId="184" fontId="43" fillId="0" borderId="19" xfId="0" applyNumberFormat="1" applyFont="1" applyBorder="1" applyAlignment="1">
      <alignment horizontal="center" vertical="center"/>
    </xf>
    <xf numFmtId="0" fontId="43" fillId="0" borderId="33" xfId="0" applyFont="1" applyBorder="1" applyAlignment="1">
      <alignment vertical="center"/>
    </xf>
    <xf numFmtId="0" fontId="31" fillId="6" borderId="2" xfId="0" applyFont="1" applyFill="1" applyBorder="1" applyAlignment="1">
      <alignment horizontal="left" vertical="center"/>
    </xf>
    <xf numFmtId="0" fontId="50" fillId="6" borderId="19" xfId="0" applyFont="1" applyFill="1" applyBorder="1" applyAlignment="1">
      <alignment vertical="center" wrapText="1"/>
    </xf>
    <xf numFmtId="0" fontId="43" fillId="7" borderId="21" xfId="0" applyFont="1" applyFill="1" applyBorder="1" applyAlignment="1">
      <alignment horizontal="left" vertical="center"/>
    </xf>
    <xf numFmtId="0" fontId="43" fillId="7" borderId="14" xfId="0" applyFont="1" applyFill="1" applyBorder="1" applyAlignment="1">
      <alignment horizontal="left" vertical="center"/>
    </xf>
    <xf numFmtId="0" fontId="43" fillId="7" borderId="36" xfId="0" applyFont="1" applyFill="1" applyBorder="1" applyAlignment="1">
      <alignment vertical="center"/>
    </xf>
    <xf numFmtId="0" fontId="43" fillId="0" borderId="24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left" vertical="center" wrapText="1" indent="1"/>
    </xf>
    <xf numFmtId="185" fontId="39" fillId="0" borderId="24" xfId="0" applyNumberFormat="1" applyFont="1" applyBorder="1" applyAlignment="1">
      <alignment horizontal="center" vertical="center"/>
    </xf>
    <xf numFmtId="0" fontId="43" fillId="0" borderId="37" xfId="0" applyFont="1" applyBorder="1" applyAlignment="1">
      <alignment vertical="center"/>
    </xf>
    <xf numFmtId="0" fontId="43" fillId="0" borderId="38" xfId="0" applyFont="1" applyBorder="1" applyAlignment="1">
      <alignment vertical="center"/>
    </xf>
    <xf numFmtId="0" fontId="32" fillId="5" borderId="2" xfId="0" applyFont="1" applyFill="1" applyBorder="1" applyAlignment="1">
      <alignment horizontal="left" vertical="center" indent="25"/>
    </xf>
    <xf numFmtId="0" fontId="32" fillId="5" borderId="11" xfId="0" applyFont="1" applyFill="1" applyBorder="1" applyAlignment="1">
      <alignment vertical="center"/>
    </xf>
    <xf numFmtId="0" fontId="32" fillId="5" borderId="12" xfId="0" applyFont="1" applyFill="1" applyBorder="1" applyAlignment="1">
      <alignment horizontal="left" vertical="center" indent="12"/>
    </xf>
    <xf numFmtId="0" fontId="35" fillId="5" borderId="12" xfId="0" applyFont="1" applyFill="1" applyBorder="1" applyAlignment="1">
      <alignment horizontal="left" vertical="center"/>
    </xf>
    <xf numFmtId="0" fontId="32" fillId="5" borderId="12" xfId="0" applyFont="1" applyFill="1" applyBorder="1" applyAlignment="1">
      <alignment vertical="center"/>
    </xf>
    <xf numFmtId="0" fontId="32" fillId="5" borderId="13" xfId="0" applyFont="1" applyFill="1" applyBorder="1" applyAlignment="1">
      <alignment vertical="center"/>
    </xf>
    <xf numFmtId="0" fontId="49" fillId="8" borderId="39" xfId="0" applyFont="1" applyFill="1" applyBorder="1" applyAlignment="1">
      <alignment horizontal="center" vertical="center"/>
    </xf>
    <xf numFmtId="0" fontId="46" fillId="2" borderId="40" xfId="0" applyFont="1" applyFill="1" applyBorder="1" applyAlignment="1">
      <alignment horizontal="center" vertical="center" wrapText="1"/>
    </xf>
    <xf numFmtId="0" fontId="46" fillId="2" borderId="41" xfId="0" applyFont="1" applyFill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0" fontId="32" fillId="0" borderId="21" xfId="0" applyFont="1" applyBorder="1" applyAlignment="1">
      <alignment vertical="center"/>
    </xf>
    <xf numFmtId="0" fontId="44" fillId="0" borderId="15" xfId="0" applyFont="1" applyBorder="1" applyAlignment="1">
      <alignment horizontal="left" vertical="center"/>
    </xf>
    <xf numFmtId="0" fontId="51" fillId="0" borderId="14" xfId="0" applyFont="1" applyBorder="1" applyAlignment="1">
      <alignment horizontal="left" vertical="center"/>
    </xf>
    <xf numFmtId="0" fontId="0" fillId="5" borderId="25" xfId="0" applyFill="1" applyBorder="1" applyAlignment="1">
      <alignment vertical="center"/>
    </xf>
    <xf numFmtId="0" fontId="43" fillId="0" borderId="18" xfId="0" applyFont="1" applyBorder="1" applyAlignment="1">
      <alignment horizontal="left" vertical="center" indent="1"/>
    </xf>
    <xf numFmtId="0" fontId="43" fillId="0" borderId="25" xfId="0" applyFont="1" applyFill="1" applyBorder="1" applyAlignment="1">
      <alignment horizontal="left" vertical="center" indent="1"/>
    </xf>
    <xf numFmtId="0" fontId="32" fillId="5" borderId="20" xfId="0" applyFont="1" applyFill="1" applyBorder="1" applyAlignment="1">
      <alignment horizontal="left" vertical="center" indent="1"/>
    </xf>
    <xf numFmtId="0" fontId="33" fillId="0" borderId="0" xfId="0" applyFont="1" applyFill="1" applyBorder="1" applyAlignment="1">
      <alignment vertical="top"/>
    </xf>
    <xf numFmtId="0" fontId="32" fillId="0" borderId="0" xfId="0" applyFont="1" applyFill="1" applyBorder="1" applyAlignment="1">
      <alignment vertical="top"/>
    </xf>
    <xf numFmtId="0" fontId="46" fillId="0" borderId="26" xfId="0" applyFont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32" fillId="0" borderId="27" xfId="0" applyFont="1" applyBorder="1" applyAlignment="1">
      <alignment vertical="center"/>
    </xf>
    <xf numFmtId="0" fontId="39" fillId="0" borderId="43" xfId="0" applyFont="1" applyBorder="1" applyAlignment="1">
      <alignment horizontal="left" vertical="center"/>
    </xf>
    <xf numFmtId="0" fontId="30" fillId="0" borderId="27" xfId="0" applyFont="1" applyBorder="1" applyAlignment="1">
      <alignment vertical="center"/>
    </xf>
    <xf numFmtId="0" fontId="44" fillId="0" borderId="27" xfId="0" applyFont="1" applyBorder="1" applyAlignment="1">
      <alignment vertical="center"/>
    </xf>
    <xf numFmtId="0" fontId="30" fillId="0" borderId="46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28" xfId="0" applyFont="1" applyBorder="1" applyAlignment="1">
      <alignment vertical="center"/>
    </xf>
    <xf numFmtId="0" fontId="35" fillId="0" borderId="35" xfId="0" applyFont="1" applyBorder="1" applyAlignment="1">
      <alignment vertical="center" wrapText="1"/>
    </xf>
    <xf numFmtId="0" fontId="31" fillId="6" borderId="7" xfId="0" applyFont="1" applyFill="1" applyBorder="1" applyAlignment="1">
      <alignment vertical="center"/>
    </xf>
    <xf numFmtId="0" fontId="45" fillId="6" borderId="7" xfId="0" applyFont="1" applyFill="1" applyBorder="1" applyAlignment="1">
      <alignment vertical="center"/>
    </xf>
    <xf numFmtId="0" fontId="36" fillId="6" borderId="8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vertical="center"/>
    </xf>
    <xf numFmtId="14" fontId="35" fillId="0" borderId="27" xfId="0" applyNumberFormat="1" applyFont="1" applyFill="1" applyBorder="1" applyAlignment="1">
      <alignment horizontal="left" vertical="center"/>
    </xf>
    <xf numFmtId="0" fontId="33" fillId="0" borderId="7" xfId="0" applyFont="1" applyBorder="1" applyAlignment="1">
      <alignment horizontal="left" vertical="top"/>
    </xf>
    <xf numFmtId="0" fontId="33" fillId="0" borderId="8" xfId="0" applyFont="1" applyBorder="1" applyAlignment="1">
      <alignment horizontal="left" vertical="top"/>
    </xf>
    <xf numFmtId="0" fontId="43" fillId="0" borderId="25" xfId="0" applyFont="1" applyFill="1" applyBorder="1" applyAlignment="1">
      <alignment horizontal="center" vertical="center" wrapText="1"/>
    </xf>
    <xf numFmtId="0" fontId="43" fillId="0" borderId="18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left" vertical="center"/>
    </xf>
    <xf numFmtId="0" fontId="43" fillId="0" borderId="25" xfId="0" applyFont="1" applyBorder="1" applyAlignment="1">
      <alignment horizontal="left" vertical="center" indent="1"/>
    </xf>
    <xf numFmtId="0" fontId="27" fillId="6" borderId="7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27" fillId="6" borderId="18" xfId="0" applyFont="1" applyFill="1" applyBorder="1" applyAlignment="1">
      <alignment vertical="center"/>
    </xf>
    <xf numFmtId="0" fontId="27" fillId="0" borderId="0" xfId="0" applyFont="1" applyAlignment="1"/>
    <xf numFmtId="0" fontId="53" fillId="0" borderId="14" xfId="0" applyFont="1" applyBorder="1" applyAlignment="1">
      <alignment vertical="center"/>
    </xf>
    <xf numFmtId="0" fontId="32" fillId="0" borderId="14" xfId="0" applyFont="1" applyFill="1" applyBorder="1" applyAlignment="1">
      <alignment horizontal="right" vertical="center"/>
    </xf>
    <xf numFmtId="0" fontId="53" fillId="0" borderId="14" xfId="0" applyFont="1" applyFill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0" fontId="9" fillId="0" borderId="22" xfId="0" applyFont="1" applyFill="1" applyBorder="1" applyAlignment="1">
      <alignment horizontal="center" vertical="center" wrapText="1"/>
    </xf>
    <xf numFmtId="0" fontId="32" fillId="0" borderId="27" xfId="0" applyFont="1" applyFill="1" applyBorder="1" applyAlignment="1">
      <alignment vertical="center"/>
    </xf>
    <xf numFmtId="0" fontId="39" fillId="0" borderId="27" xfId="0" applyFont="1" applyFill="1" applyBorder="1" applyAlignment="1">
      <alignment vertical="center"/>
    </xf>
    <xf numFmtId="0" fontId="44" fillId="0" borderId="46" xfId="0" applyFont="1" applyFill="1" applyBorder="1" applyAlignment="1">
      <alignment horizontal="left" vertical="center"/>
    </xf>
    <xf numFmtId="0" fontId="32" fillId="0" borderId="43" xfId="0" applyFont="1" applyFill="1" applyBorder="1" applyAlignment="1">
      <alignment horizontal="left" vertical="center" indent="1"/>
    </xf>
    <xf numFmtId="14" fontId="35" fillId="0" borderId="27" xfId="0" applyNumberFormat="1" applyFont="1" applyFill="1" applyBorder="1" applyAlignment="1">
      <alignment vertical="center"/>
    </xf>
    <xf numFmtId="0" fontId="44" fillId="0" borderId="27" xfId="0" applyFont="1" applyFill="1" applyBorder="1" applyAlignment="1">
      <alignment horizontal="left" vertical="center"/>
    </xf>
    <xf numFmtId="0" fontId="35" fillId="7" borderId="25" xfId="0" applyFont="1" applyFill="1" applyBorder="1" applyAlignment="1">
      <alignment vertical="center"/>
    </xf>
    <xf numFmtId="0" fontId="35" fillId="7" borderId="18" xfId="0" applyFont="1" applyFill="1" applyBorder="1" applyAlignment="1">
      <alignment vertical="center"/>
    </xf>
    <xf numFmtId="0" fontId="33" fillId="7" borderId="18" xfId="0" applyFont="1" applyFill="1" applyBorder="1" applyAlignment="1">
      <alignment vertical="center"/>
    </xf>
    <xf numFmtId="0" fontId="43" fillId="0" borderId="26" xfId="0" applyFont="1" applyFill="1" applyBorder="1" applyAlignment="1">
      <alignment horizontal="center" vertical="center"/>
    </xf>
    <xf numFmtId="0" fontId="39" fillId="0" borderId="26" xfId="0" applyFont="1" applyFill="1" applyBorder="1" applyAlignment="1">
      <alignment horizontal="center" vertical="center"/>
    </xf>
    <xf numFmtId="0" fontId="33" fillId="7" borderId="28" xfId="0" applyFont="1" applyFill="1" applyBorder="1" applyAlignment="1">
      <alignment horizontal="left" vertical="center" wrapText="1" indent="1"/>
    </xf>
    <xf numFmtId="0" fontId="33" fillId="7" borderId="32" xfId="0" applyFont="1" applyFill="1" applyBorder="1" applyAlignment="1">
      <alignment horizontal="left" vertical="center" wrapText="1" indent="1"/>
    </xf>
    <xf numFmtId="0" fontId="9" fillId="0" borderId="22" xfId="0" applyFont="1" applyBorder="1" applyAlignment="1">
      <alignment horizontal="left" vertical="center" wrapText="1" indent="1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185" fontId="7" fillId="0" borderId="22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3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9" applyFont="1" applyBorder="1"/>
    <xf numFmtId="0" fontId="15" fillId="0" borderId="0" xfId="2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left" vertical="center" indent="1"/>
    </xf>
    <xf numFmtId="0" fontId="5" fillId="0" borderId="23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 indent="1"/>
    </xf>
    <xf numFmtId="0" fontId="5" fillId="0" borderId="18" xfId="0" applyFont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 indent="1"/>
    </xf>
    <xf numFmtId="0" fontId="12" fillId="0" borderId="44" xfId="0" applyFont="1" applyBorder="1" applyAlignment="1">
      <alignment horizontal="center" vertical="center"/>
    </xf>
    <xf numFmtId="0" fontId="9" fillId="0" borderId="27" xfId="0" applyFont="1" applyBorder="1" applyAlignment="1">
      <alignment horizontal="left" vertical="center" indent="1"/>
    </xf>
    <xf numFmtId="0" fontId="12" fillId="0" borderId="29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indent="1"/>
    </xf>
    <xf numFmtId="0" fontId="5" fillId="0" borderId="23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 indent="1"/>
    </xf>
    <xf numFmtId="0" fontId="0" fillId="5" borderId="0" xfId="0" applyFill="1" applyBorder="1" applyAlignment="1">
      <alignment vertical="center"/>
    </xf>
    <xf numFmtId="0" fontId="42" fillId="7" borderId="20" xfId="0" applyFont="1" applyFill="1" applyBorder="1" applyAlignment="1">
      <alignment horizontal="left" vertical="center"/>
    </xf>
    <xf numFmtId="0" fontId="42" fillId="7" borderId="18" xfId="0" applyFont="1" applyFill="1" applyBorder="1" applyAlignment="1">
      <alignment horizontal="left" vertical="center"/>
    </xf>
    <xf numFmtId="0" fontId="31" fillId="7" borderId="18" xfId="0" applyFont="1" applyFill="1" applyBorder="1" applyAlignment="1">
      <alignment vertical="center"/>
    </xf>
    <xf numFmtId="0" fontId="31" fillId="7" borderId="18" xfId="0" applyFont="1" applyFill="1" applyBorder="1" applyAlignment="1"/>
    <xf numFmtId="0" fontId="42" fillId="7" borderId="18" xfId="0" applyFont="1" applyFill="1" applyBorder="1" applyAlignment="1">
      <alignment horizontal="left" vertical="center" indent="2"/>
    </xf>
    <xf numFmtId="0" fontId="31" fillId="7" borderId="0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39" fillId="7" borderId="43" xfId="0" applyFont="1" applyFill="1" applyBorder="1" applyAlignment="1">
      <alignment horizontal="left" vertical="center"/>
    </xf>
    <xf numFmtId="14" fontId="35" fillId="7" borderId="27" xfId="0" applyNumberFormat="1" applyFont="1" applyFill="1" applyBorder="1" applyAlignment="1">
      <alignment horizontal="left" vertical="center"/>
    </xf>
    <xf numFmtId="0" fontId="30" fillId="7" borderId="27" xfId="0" applyFont="1" applyFill="1" applyBorder="1" applyAlignment="1">
      <alignment vertical="center"/>
    </xf>
    <xf numFmtId="0" fontId="32" fillId="7" borderId="27" xfId="0" applyFont="1" applyFill="1" applyBorder="1" applyAlignment="1">
      <alignment vertical="center"/>
    </xf>
    <xf numFmtId="0" fontId="32" fillId="7" borderId="27" xfId="0" applyFont="1" applyFill="1" applyBorder="1" applyAlignment="1"/>
    <xf numFmtId="0" fontId="39" fillId="7" borderId="27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vertical="center"/>
    </xf>
    <xf numFmtId="0" fontId="30" fillId="7" borderId="0" xfId="0" applyFont="1" applyFill="1" applyAlignment="1">
      <alignment vertical="center"/>
    </xf>
    <xf numFmtId="0" fontId="53" fillId="7" borderId="27" xfId="0" applyFont="1" applyFill="1" applyBorder="1" applyAlignment="1"/>
    <xf numFmtId="0" fontId="39" fillId="0" borderId="4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vertical="center"/>
    </xf>
    <xf numFmtId="0" fontId="30" fillId="0" borderId="5" xfId="0" applyFont="1" applyBorder="1" applyAlignment="1">
      <alignment vertical="center"/>
    </xf>
    <xf numFmtId="0" fontId="30" fillId="0" borderId="0" xfId="0" applyFont="1" applyBorder="1"/>
    <xf numFmtId="0" fontId="49" fillId="2" borderId="41" xfId="0" applyFont="1" applyFill="1" applyBorder="1" applyAlignment="1">
      <alignment horizontal="center" vertical="center" wrapText="1"/>
    </xf>
    <xf numFmtId="0" fontId="30" fillId="5" borderId="18" xfId="0" applyFont="1" applyFill="1" applyBorder="1" applyAlignment="1">
      <alignment vertical="center"/>
    </xf>
    <xf numFmtId="0" fontId="30" fillId="0" borderId="0" xfId="0" applyFont="1"/>
    <xf numFmtId="0" fontId="35" fillId="0" borderId="4" xfId="0" applyFont="1" applyBorder="1" applyAlignment="1">
      <alignment horizontal="center" vertical="center"/>
    </xf>
    <xf numFmtId="0" fontId="54" fillId="5" borderId="18" xfId="0" applyFont="1" applyFill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43" fillId="7" borderId="18" xfId="0" applyFont="1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/>
    </xf>
    <xf numFmtId="0" fontId="39" fillId="5" borderId="48" xfId="0" applyFont="1" applyFill="1" applyBorder="1" applyAlignment="1">
      <alignment horizontal="center" vertical="center" wrapText="1"/>
    </xf>
    <xf numFmtId="0" fontId="39" fillId="6" borderId="49" xfId="0" applyFont="1" applyFill="1" applyBorder="1" applyAlignment="1">
      <alignment horizontal="center" vertical="center" wrapText="1"/>
    </xf>
    <xf numFmtId="0" fontId="53" fillId="0" borderId="14" xfId="0" applyFont="1" applyBorder="1" applyAlignment="1"/>
    <xf numFmtId="0" fontId="30" fillId="0" borderId="14" xfId="0" applyFont="1" applyBorder="1" applyAlignment="1"/>
    <xf numFmtId="0" fontId="32" fillId="0" borderId="14" xfId="0" applyFont="1" applyBorder="1" applyAlignment="1"/>
    <xf numFmtId="0" fontId="35" fillId="6" borderId="12" xfId="0" applyFont="1" applyFill="1" applyBorder="1" applyAlignment="1">
      <alignment vertical="center"/>
    </xf>
    <xf numFmtId="0" fontId="55" fillId="2" borderId="41" xfId="0" applyFont="1" applyFill="1" applyBorder="1" applyAlignment="1">
      <alignment horizontal="center" vertical="center" wrapText="1"/>
    </xf>
    <xf numFmtId="0" fontId="32" fillId="5" borderId="34" xfId="0" applyFont="1" applyFill="1" applyBorder="1" applyAlignment="1">
      <alignment horizontal="left" vertical="center" indent="1"/>
    </xf>
    <xf numFmtId="0" fontId="0" fillId="5" borderId="28" xfId="0" applyFill="1" applyBorder="1" applyAlignment="1">
      <alignment vertical="center"/>
    </xf>
    <xf numFmtId="0" fontId="54" fillId="5" borderId="23" xfId="0" applyFont="1" applyFill="1" applyBorder="1" applyAlignment="1">
      <alignment horizontal="center" vertical="center"/>
    </xf>
    <xf numFmtId="0" fontId="0" fillId="5" borderId="23" xfId="0" applyFill="1" applyBorder="1" applyAlignment="1">
      <alignment vertical="center"/>
    </xf>
    <xf numFmtId="0" fontId="30" fillId="5" borderId="23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12" fillId="0" borderId="43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 indent="1"/>
    </xf>
    <xf numFmtId="0" fontId="7" fillId="2" borderId="18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4" fillId="2" borderId="34" xfId="0" applyFont="1" applyFill="1" applyBorder="1" applyAlignment="1">
      <alignment horizontal="left" vertical="center" indent="1"/>
    </xf>
    <xf numFmtId="0" fontId="7" fillId="2" borderId="23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4" fillId="5" borderId="19" xfId="0" applyFont="1" applyFill="1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54" fillId="5" borderId="1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54" fillId="5" borderId="50" xfId="0" applyFont="1" applyFill="1" applyBorder="1" applyAlignment="1">
      <alignment horizontal="center" vertical="center"/>
    </xf>
    <xf numFmtId="0" fontId="56" fillId="0" borderId="18" xfId="0" applyFont="1" applyBorder="1" applyAlignment="1">
      <alignment vertical="center"/>
    </xf>
    <xf numFmtId="0" fontId="57" fillId="0" borderId="14" xfId="0" applyFont="1" applyBorder="1" applyAlignment="1">
      <alignment vertical="center"/>
    </xf>
    <xf numFmtId="0" fontId="57" fillId="0" borderId="5" xfId="0" applyFont="1" applyBorder="1" applyAlignment="1">
      <alignment vertical="center"/>
    </xf>
    <xf numFmtId="0" fontId="58" fillId="0" borderId="0" xfId="0" applyFont="1" applyBorder="1"/>
    <xf numFmtId="0" fontId="59" fillId="5" borderId="18" xfId="0" applyFont="1" applyFill="1" applyBorder="1" applyAlignment="1">
      <alignment vertical="center"/>
    </xf>
    <xf numFmtId="0" fontId="57" fillId="0" borderId="0" xfId="0" applyFont="1" applyFill="1" applyBorder="1" applyAlignment="1">
      <alignment horizontal="center" vertical="center"/>
    </xf>
    <xf numFmtId="0" fontId="58" fillId="0" borderId="0" xfId="0" applyFont="1" applyBorder="1" applyAlignment="1">
      <alignment vertical="center"/>
    </xf>
    <xf numFmtId="0" fontId="58" fillId="0" borderId="0" xfId="0" applyFont="1"/>
    <xf numFmtId="0" fontId="57" fillId="0" borderId="2" xfId="0" applyFont="1" applyBorder="1"/>
    <xf numFmtId="0" fontId="57" fillId="0" borderId="0" xfId="0" applyFont="1" applyBorder="1" applyAlignment="1">
      <alignment horizontal="left" vertical="center" indent="1"/>
    </xf>
    <xf numFmtId="0" fontId="57" fillId="0" borderId="0" xfId="0" applyFont="1" applyBorder="1" applyAlignment="1">
      <alignment vertical="center"/>
    </xf>
    <xf numFmtId="0" fontId="57" fillId="0" borderId="0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57" fillId="0" borderId="3" xfId="0" applyFont="1" applyBorder="1"/>
    <xf numFmtId="0" fontId="57" fillId="0" borderId="0" xfId="0" applyFont="1" applyBorder="1"/>
    <xf numFmtId="0" fontId="57" fillId="0" borderId="0" xfId="0" applyFont="1"/>
    <xf numFmtId="0" fontId="43" fillId="0" borderId="25" xfId="0" applyFont="1" applyFill="1" applyBorder="1" applyAlignment="1">
      <alignment horizontal="center" vertical="center" wrapText="1"/>
    </xf>
    <xf numFmtId="0" fontId="43" fillId="0" borderId="18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center"/>
    </xf>
    <xf numFmtId="0" fontId="33" fillId="7" borderId="2" xfId="0" applyFont="1" applyFill="1" applyBorder="1"/>
    <xf numFmtId="0" fontId="33" fillId="7" borderId="3" xfId="0" applyFont="1" applyFill="1" applyBorder="1"/>
    <xf numFmtId="0" fontId="33" fillId="7" borderId="0" xfId="0" applyFont="1" applyFill="1" applyBorder="1"/>
    <xf numFmtId="0" fontId="33" fillId="7" borderId="0" xfId="0" applyFont="1" applyFill="1"/>
    <xf numFmtId="0" fontId="0" fillId="7" borderId="22" xfId="0" applyFill="1" applyBorder="1" applyAlignment="1">
      <alignment vertical="center"/>
    </xf>
    <xf numFmtId="0" fontId="54" fillId="7" borderId="22" xfId="0" applyFont="1" applyFill="1" applyBorder="1" applyAlignment="1">
      <alignment horizontal="center" vertical="center"/>
    </xf>
    <xf numFmtId="0" fontId="30" fillId="7" borderId="22" xfId="0" applyFont="1" applyFill="1" applyBorder="1" applyAlignment="1">
      <alignment vertical="center"/>
    </xf>
    <xf numFmtId="0" fontId="0" fillId="7" borderId="22" xfId="0" applyFill="1" applyBorder="1" applyAlignment="1">
      <alignment horizontal="center" vertical="center"/>
    </xf>
    <xf numFmtId="0" fontId="35" fillId="7" borderId="22" xfId="0" applyFont="1" applyFill="1" applyBorder="1" applyAlignment="1">
      <alignment horizontal="center" vertical="center"/>
    </xf>
    <xf numFmtId="184" fontId="35" fillId="0" borderId="22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61" fillId="0" borderId="0" xfId="0" applyFont="1" applyFill="1"/>
    <xf numFmtId="0" fontId="42" fillId="0" borderId="0" xfId="0" applyFont="1" applyFill="1"/>
    <xf numFmtId="0" fontId="31" fillId="0" borderId="0" xfId="0" applyFont="1" applyFill="1"/>
    <xf numFmtId="0" fontId="30" fillId="0" borderId="0" xfId="0" applyFont="1" applyFill="1"/>
    <xf numFmtId="0" fontId="54" fillId="0" borderId="0" xfId="0" applyFont="1" applyFill="1"/>
    <xf numFmtId="0" fontId="62" fillId="0" borderId="4" xfId="0" applyFont="1" applyBorder="1" applyAlignment="1">
      <alignment horizontal="center" vertical="center"/>
    </xf>
    <xf numFmtId="0" fontId="63" fillId="7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 wrapText="1" indent="1"/>
    </xf>
    <xf numFmtId="0" fontId="4" fillId="8" borderId="2" xfId="0" applyFont="1" applyFill="1" applyBorder="1" applyAlignment="1">
      <alignment horizontal="left" vertical="center" indent="1"/>
    </xf>
    <xf numFmtId="0" fontId="7" fillId="8" borderId="23" xfId="0" applyFont="1" applyFill="1" applyBorder="1" applyAlignment="1">
      <alignment vertical="center"/>
    </xf>
    <xf numFmtId="0" fontId="2" fillId="8" borderId="22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vertical="center"/>
    </xf>
    <xf numFmtId="0" fontId="9" fillId="0" borderId="18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 indent="1"/>
    </xf>
    <xf numFmtId="0" fontId="5" fillId="0" borderId="27" xfId="0" applyFont="1" applyFill="1" applyBorder="1" applyAlignment="1">
      <alignment vertical="center"/>
    </xf>
    <xf numFmtId="0" fontId="9" fillId="0" borderId="27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left" vertical="center" indent="1"/>
    </xf>
    <xf numFmtId="0" fontId="64" fillId="9" borderId="0" xfId="0" applyFont="1" applyFill="1" applyBorder="1"/>
    <xf numFmtId="0" fontId="0" fillId="9" borderId="0" xfId="0" applyFont="1" applyFill="1" applyBorder="1"/>
    <xf numFmtId="0" fontId="43" fillId="0" borderId="22" xfId="2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57" fillId="0" borderId="2" xfId="0" applyFont="1" applyFill="1" applyBorder="1"/>
    <xf numFmtId="0" fontId="57" fillId="0" borderId="3" xfId="0" applyFont="1" applyFill="1" applyBorder="1"/>
    <xf numFmtId="0" fontId="60" fillId="0" borderId="0" xfId="0" applyFont="1" applyBorder="1" applyAlignment="1">
      <alignment horizontal="left" vertical="center"/>
    </xf>
    <xf numFmtId="0" fontId="57" fillId="0" borderId="0" xfId="0" applyFont="1" applyFill="1"/>
    <xf numFmtId="0" fontId="60" fillId="0" borderId="0" xfId="0" applyFont="1" applyFill="1"/>
    <xf numFmtId="0" fontId="43" fillId="9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65" fillId="9" borderId="22" xfId="0" applyFont="1" applyFill="1" applyBorder="1" applyAlignment="1">
      <alignment horizontal="center" vertical="center" wrapText="1"/>
    </xf>
    <xf numFmtId="0" fontId="66" fillId="0" borderId="2" xfId="0" applyFont="1" applyBorder="1"/>
    <xf numFmtId="0" fontId="66" fillId="0" borderId="3" xfId="0" applyFont="1" applyBorder="1"/>
    <xf numFmtId="0" fontId="66" fillId="0" borderId="0" xfId="0" applyFont="1" applyBorder="1"/>
    <xf numFmtId="0" fontId="66" fillId="0" borderId="0" xfId="0" applyFont="1"/>
    <xf numFmtId="0" fontId="56" fillId="0" borderId="2" xfId="0" applyFont="1" applyBorder="1"/>
    <xf numFmtId="0" fontId="67" fillId="8" borderId="0" xfId="0" applyFont="1" applyFill="1" applyBorder="1" applyAlignment="1">
      <alignment horizontal="left" vertical="center"/>
    </xf>
    <xf numFmtId="0" fontId="56" fillId="8" borderId="0" xfId="0" applyFont="1" applyFill="1" applyBorder="1" applyAlignment="1">
      <alignment horizontal="left" vertical="center" indent="1"/>
    </xf>
    <xf numFmtId="0" fontId="56" fillId="8" borderId="0" xfId="0" applyFont="1" applyFill="1" applyBorder="1" applyAlignment="1">
      <alignment vertical="center"/>
    </xf>
    <xf numFmtId="0" fontId="56" fillId="8" borderId="0" xfId="0" applyFont="1" applyFill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0" fontId="68" fillId="8" borderId="0" xfId="2" applyFont="1" applyFill="1" applyBorder="1" applyAlignment="1" applyProtection="1">
      <alignment horizontal="center" vertical="center"/>
      <protection locked="0"/>
    </xf>
    <xf numFmtId="0" fontId="56" fillId="0" borderId="3" xfId="0" applyFont="1" applyBorder="1"/>
    <xf numFmtId="0" fontId="56" fillId="0" borderId="0" xfId="0" applyFont="1" applyBorder="1"/>
    <xf numFmtId="0" fontId="56" fillId="0" borderId="0" xfId="0" applyFont="1"/>
    <xf numFmtId="0" fontId="56" fillId="0" borderId="0" xfId="0" applyFont="1" applyFill="1" applyBorder="1"/>
    <xf numFmtId="0" fontId="67" fillId="0" borderId="0" xfId="0" applyFont="1" applyFill="1" applyBorder="1" applyAlignment="1">
      <alignment horizontal="left" vertical="center"/>
    </xf>
    <xf numFmtId="0" fontId="56" fillId="0" borderId="0" xfId="0" applyFont="1" applyFill="1" applyBorder="1" applyAlignment="1">
      <alignment horizontal="left" vertical="center" indent="1"/>
    </xf>
    <xf numFmtId="0" fontId="56" fillId="0" borderId="0" xfId="0" applyFont="1" applyFill="1" applyBorder="1" applyAlignment="1">
      <alignment vertical="center"/>
    </xf>
    <xf numFmtId="0" fontId="56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8" fillId="0" borderId="0" xfId="2" applyFont="1" applyFill="1" applyBorder="1" applyAlignment="1" applyProtection="1">
      <alignment horizontal="center" vertical="center"/>
      <protection locked="0"/>
    </xf>
    <xf numFmtId="0" fontId="56" fillId="0" borderId="0" xfId="0" applyFont="1" applyFill="1"/>
    <xf numFmtId="0" fontId="67" fillId="0" borderId="0" xfId="0" applyFont="1" applyBorder="1" applyAlignment="1">
      <alignment vertical="center"/>
    </xf>
    <xf numFmtId="0" fontId="59" fillId="0" borderId="0" xfId="0" applyFont="1" applyBorder="1" applyAlignment="1">
      <alignment vertical="center"/>
    </xf>
    <xf numFmtId="0" fontId="69" fillId="8" borderId="0" xfId="0" applyFont="1" applyFill="1" applyBorder="1" applyAlignment="1">
      <alignment horizontal="center" vertical="center"/>
    </xf>
    <xf numFmtId="0" fontId="70" fillId="8" borderId="0" xfId="0" applyFont="1" applyFill="1" applyBorder="1" applyAlignment="1">
      <alignment horizontal="center" vertical="center"/>
    </xf>
    <xf numFmtId="0" fontId="71" fillId="8" borderId="0" xfId="2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33" fillId="0" borderId="0" xfId="0" applyFont="1" applyFill="1" applyAlignment="1">
      <alignment horizontal="center" vertical="center" wrapText="1"/>
    </xf>
    <xf numFmtId="0" fontId="0" fillId="7" borderId="0" xfId="0" applyFill="1" applyBorder="1"/>
    <xf numFmtId="0" fontId="58" fillId="7" borderId="0" xfId="0" applyFont="1" applyFill="1" applyBorder="1"/>
    <xf numFmtId="0" fontId="30" fillId="7" borderId="0" xfId="0" applyFont="1" applyFill="1" applyBorder="1"/>
    <xf numFmtId="0" fontId="42" fillId="7" borderId="0" xfId="0" applyFont="1" applyFill="1" applyBorder="1" applyAlignment="1">
      <alignment horizontal="left" vertical="center"/>
    </xf>
    <xf numFmtId="0" fontId="66" fillId="7" borderId="0" xfId="0" applyFont="1" applyFill="1" applyBorder="1" applyAlignment="1">
      <alignment horizontal="left" vertical="center" indent="1"/>
    </xf>
    <xf numFmtId="0" fontId="66" fillId="7" borderId="0" xfId="0" applyFont="1" applyFill="1" applyBorder="1" applyAlignment="1">
      <alignment vertical="center"/>
    </xf>
    <xf numFmtId="0" fontId="66" fillId="7" borderId="0" xfId="0" applyFont="1" applyFill="1" applyBorder="1" applyAlignment="1">
      <alignment horizontal="center" vertical="center"/>
    </xf>
    <xf numFmtId="0" fontId="55" fillId="8" borderId="40" xfId="0" applyFont="1" applyFill="1" applyBorder="1" applyAlignment="1">
      <alignment horizontal="center" vertical="center" wrapText="1"/>
    </xf>
    <xf numFmtId="0" fontId="42" fillId="8" borderId="0" xfId="0" applyFont="1" applyFill="1" applyBorder="1" applyAlignment="1">
      <alignment horizontal="left" vertical="center"/>
    </xf>
    <xf numFmtId="0" fontId="66" fillId="8" borderId="0" xfId="0" applyFont="1" applyFill="1" applyBorder="1" applyAlignment="1">
      <alignment horizontal="left" vertical="center" indent="1"/>
    </xf>
    <xf numFmtId="0" fontId="66" fillId="8" borderId="0" xfId="0" applyFont="1" applyFill="1" applyBorder="1" applyAlignment="1">
      <alignment vertical="center"/>
    </xf>
    <xf numFmtId="0" fontId="66" fillId="8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 vertical="center"/>
    </xf>
    <xf numFmtId="0" fontId="44" fillId="9" borderId="0" xfId="0" applyFont="1" applyFill="1" applyBorder="1" applyAlignment="1">
      <alignment horizontal="center" vertical="center"/>
    </xf>
    <xf numFmtId="0" fontId="54" fillId="5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vertical="center"/>
    </xf>
    <xf numFmtId="0" fontId="0" fillId="5" borderId="23" xfId="0" applyFont="1" applyFill="1" applyBorder="1" applyAlignment="1">
      <alignment vertical="center"/>
    </xf>
    <xf numFmtId="0" fontId="39" fillId="0" borderId="22" xfId="0" applyFont="1" applyFill="1" applyBorder="1" applyAlignment="1">
      <alignment horizontal="center" vertical="center"/>
    </xf>
    <xf numFmtId="0" fontId="61" fillId="5" borderId="18" xfId="0" applyFont="1" applyFill="1" applyBorder="1" applyAlignment="1">
      <alignment horizontal="center" vertical="center"/>
    </xf>
    <xf numFmtId="0" fontId="39" fillId="7" borderId="22" xfId="0" applyFont="1" applyFill="1" applyBorder="1" applyAlignment="1">
      <alignment horizontal="center" vertical="center"/>
    </xf>
    <xf numFmtId="0" fontId="61" fillId="5" borderId="23" xfId="0" applyFont="1" applyFill="1" applyBorder="1" applyAlignment="1">
      <alignment horizontal="center" vertical="center"/>
    </xf>
    <xf numFmtId="0" fontId="66" fillId="7" borderId="57" xfId="0" applyFont="1" applyFill="1" applyBorder="1" applyAlignment="1"/>
    <xf numFmtId="0" fontId="0" fillId="0" borderId="58" xfId="0" applyFont="1" applyBorder="1"/>
    <xf numFmtId="0" fontId="66" fillId="7" borderId="0" xfId="0" applyFont="1" applyFill="1" applyBorder="1" applyAlignment="1"/>
    <xf numFmtId="0" fontId="66" fillId="7" borderId="0" xfId="0" applyFont="1" applyFill="1" applyBorder="1" applyAlignment="1">
      <alignment horizontal="left" vertical="center"/>
    </xf>
    <xf numFmtId="0" fontId="0" fillId="7" borderId="0" xfId="0" applyFont="1" applyFill="1" applyBorder="1"/>
    <xf numFmtId="0" fontId="66" fillId="0" borderId="0" xfId="0" applyFont="1" applyFill="1" applyBorder="1" applyAlignment="1">
      <alignment horizontal="left" vertical="center"/>
    </xf>
    <xf numFmtId="0" fontId="73" fillId="7" borderId="0" xfId="2" applyFont="1" applyFill="1" applyBorder="1" applyAlignment="1" applyProtection="1">
      <alignment horizontal="center" vertical="center"/>
      <protection locked="0"/>
    </xf>
    <xf numFmtId="0" fontId="72" fillId="0" borderId="0" xfId="0" applyFont="1" applyFill="1" applyBorder="1" applyAlignment="1">
      <alignment horizontal="left" vertical="center"/>
    </xf>
    <xf numFmtId="0" fontId="42" fillId="7" borderId="0" xfId="0" applyFont="1" applyFill="1" applyBorder="1" applyAlignment="1">
      <alignment horizontal="left" vertical="center"/>
    </xf>
    <xf numFmtId="0" fontId="32" fillId="0" borderId="14" xfId="0" applyFont="1" applyBorder="1" applyAlignment="1">
      <alignment horizontal="right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 indent="1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1" fillId="0" borderId="0" xfId="2" applyFont="1" applyFill="1" applyBorder="1" applyAlignment="1" applyProtection="1">
      <alignment horizontal="center" vertical="center"/>
      <protection locked="0"/>
    </xf>
    <xf numFmtId="0" fontId="63" fillId="7" borderId="0" xfId="0" applyFont="1" applyFill="1" applyBorder="1"/>
    <xf numFmtId="0" fontId="63" fillId="0" borderId="0" xfId="0" applyFont="1" applyBorder="1"/>
    <xf numFmtId="0" fontId="35" fillId="9" borderId="22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center" vertical="center"/>
    </xf>
    <xf numFmtId="0" fontId="43" fillId="0" borderId="18" xfId="0" applyFont="1" applyBorder="1" applyAlignment="1">
      <alignment vertical="center"/>
    </xf>
    <xf numFmtId="0" fontId="74" fillId="9" borderId="4" xfId="0" applyFont="1" applyFill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9" borderId="22" xfId="0" applyFont="1" applyFill="1" applyBorder="1" applyAlignment="1">
      <alignment horizontal="center" vertical="center"/>
    </xf>
    <xf numFmtId="0" fontId="74" fillId="0" borderId="22" xfId="0" applyFont="1" applyFill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0" fontId="74" fillId="5" borderId="18" xfId="0" applyFont="1" applyFill="1" applyBorder="1" applyAlignment="1">
      <alignment horizontal="center" vertical="center"/>
    </xf>
    <xf numFmtId="0" fontId="74" fillId="9" borderId="26" xfId="0" applyFont="1" applyFill="1" applyBorder="1" applyAlignment="1">
      <alignment horizontal="center" vertical="center"/>
    </xf>
    <xf numFmtId="0" fontId="74" fillId="7" borderId="22" xfId="0" applyFont="1" applyFill="1" applyBorder="1" applyAlignment="1">
      <alignment horizontal="center" vertical="center"/>
    </xf>
    <xf numFmtId="0" fontId="74" fillId="0" borderId="4" xfId="0" applyFont="1" applyFill="1" applyBorder="1" applyAlignment="1">
      <alignment horizontal="center" vertical="center"/>
    </xf>
    <xf numFmtId="0" fontId="74" fillId="5" borderId="23" xfId="0" applyFont="1" applyFill="1" applyBorder="1" applyAlignment="1">
      <alignment horizontal="center" vertical="center"/>
    </xf>
    <xf numFmtId="0" fontId="74" fillId="0" borderId="24" xfId="0" applyFont="1" applyBorder="1" applyAlignment="1">
      <alignment horizontal="center" vertical="center"/>
    </xf>
    <xf numFmtId="0" fontId="75" fillId="0" borderId="23" xfId="0" applyFont="1" applyBorder="1" applyAlignment="1">
      <alignment horizontal="left" vertical="center"/>
    </xf>
    <xf numFmtId="0" fontId="75" fillId="0" borderId="18" xfId="0" applyFont="1" applyBorder="1" applyAlignment="1">
      <alignment horizontal="left" vertical="center"/>
    </xf>
    <xf numFmtId="0" fontId="75" fillId="0" borderId="18" xfId="0" applyFont="1" applyFill="1" applyBorder="1" applyAlignment="1">
      <alignment horizontal="left" vertical="center"/>
    </xf>
    <xf numFmtId="0" fontId="75" fillId="0" borderId="27" xfId="0" applyFont="1" applyBorder="1" applyAlignment="1">
      <alignment horizontal="left" vertical="center"/>
    </xf>
    <xf numFmtId="0" fontId="76" fillId="5" borderId="18" xfId="0" applyFont="1" applyFill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75" fillId="0" borderId="31" xfId="0" applyFont="1" applyBorder="1" applyAlignment="1">
      <alignment horizontal="left" vertical="center"/>
    </xf>
    <xf numFmtId="0" fontId="76" fillId="5" borderId="23" xfId="0" applyFont="1" applyFill="1" applyBorder="1" applyAlignment="1">
      <alignment horizontal="left" vertical="center"/>
    </xf>
    <xf numFmtId="0" fontId="75" fillId="0" borderId="14" xfId="0" applyFont="1" applyBorder="1" applyAlignment="1">
      <alignment horizontal="left" vertical="center"/>
    </xf>
    <xf numFmtId="0" fontId="77" fillId="0" borderId="0" xfId="0" applyFont="1" applyBorder="1"/>
    <xf numFmtId="0" fontId="74" fillId="0" borderId="4" xfId="0" applyFont="1" applyBorder="1" applyAlignment="1">
      <alignment horizontal="center" vertical="center"/>
    </xf>
    <xf numFmtId="0" fontId="78" fillId="0" borderId="0" xfId="0" applyFont="1" applyFill="1" applyBorder="1" applyAlignment="1">
      <alignment horizontal="left" vertical="center"/>
    </xf>
    <xf numFmtId="0" fontId="72" fillId="0" borderId="0" xfId="0" applyFont="1" applyFill="1" applyBorder="1" applyAlignment="1">
      <alignment vertical="center"/>
    </xf>
    <xf numFmtId="0" fontId="79" fillId="0" borderId="0" xfId="0" applyFont="1" applyFill="1" applyBorder="1" applyAlignment="1">
      <alignment vertical="center"/>
    </xf>
    <xf numFmtId="0" fontId="72" fillId="7" borderId="0" xfId="0" applyFont="1" applyFill="1" applyBorder="1" applyAlignment="1">
      <alignment vertical="center"/>
    </xf>
    <xf numFmtId="0" fontId="42" fillId="7" borderId="0" xfId="0" applyFont="1" applyFill="1" applyBorder="1" applyAlignment="1">
      <alignment vertical="center"/>
    </xf>
    <xf numFmtId="0" fontId="79" fillId="9" borderId="0" xfId="0" applyFont="1" applyFill="1" applyBorder="1" applyAlignment="1">
      <alignment vertical="center"/>
    </xf>
    <xf numFmtId="0" fontId="80" fillId="9" borderId="0" xfId="0" applyFont="1" applyFill="1" applyBorder="1" applyAlignment="1">
      <alignment vertical="center"/>
    </xf>
    <xf numFmtId="0" fontId="72" fillId="9" borderId="0" xfId="0" applyFont="1" applyFill="1" applyBorder="1" applyAlignment="1">
      <alignment vertical="center"/>
    </xf>
    <xf numFmtId="0" fontId="42" fillId="9" borderId="0" xfId="0" applyFont="1" applyFill="1" applyBorder="1" applyAlignment="1">
      <alignment vertical="center"/>
    </xf>
    <xf numFmtId="0" fontId="23" fillId="8" borderId="48" xfId="2" applyFont="1" applyFill="1" applyBorder="1" applyAlignment="1">
      <alignment horizontal="center" vertical="center"/>
    </xf>
    <xf numFmtId="0" fontId="81" fillId="8" borderId="51" xfId="2" applyFont="1" applyFill="1" applyBorder="1" applyAlignment="1">
      <alignment horizontal="center" vertical="center"/>
    </xf>
    <xf numFmtId="0" fontId="23" fillId="8" borderId="51" xfId="2" applyFont="1" applyFill="1" applyBorder="1" applyAlignment="1" applyProtection="1">
      <alignment horizontal="center" vertical="center"/>
    </xf>
    <xf numFmtId="0" fontId="23" fillId="8" borderId="51" xfId="2" applyFont="1" applyFill="1" applyBorder="1" applyAlignment="1">
      <alignment horizontal="center" vertical="center"/>
    </xf>
    <xf numFmtId="0" fontId="23" fillId="8" borderId="52" xfId="2" applyFont="1" applyFill="1" applyBorder="1" applyAlignment="1">
      <alignment horizontal="center" vertical="center"/>
    </xf>
    <xf numFmtId="0" fontId="24" fillId="10" borderId="31" xfId="2" applyFont="1" applyFill="1" applyBorder="1" applyAlignment="1">
      <alignment horizontal="center" vertical="center"/>
    </xf>
    <xf numFmtId="0" fontId="24" fillId="10" borderId="22" xfId="2" applyFont="1" applyFill="1" applyBorder="1" applyAlignment="1">
      <alignment horizontal="center" vertical="center"/>
    </xf>
    <xf numFmtId="0" fontId="19" fillId="10" borderId="22" xfId="2" applyFont="1" applyFill="1" applyBorder="1" applyAlignment="1" applyProtection="1">
      <alignment horizontal="center" vertical="center"/>
      <protection locked="0"/>
    </xf>
    <xf numFmtId="0" fontId="24" fillId="0" borderId="31" xfId="2" applyFont="1" applyBorder="1" applyAlignment="1">
      <alignment horizontal="center" vertical="center"/>
    </xf>
    <xf numFmtId="0" fontId="24" fillId="0" borderId="22" xfId="2" applyFont="1" applyBorder="1" applyAlignment="1">
      <alignment horizontal="center" vertical="center"/>
    </xf>
    <xf numFmtId="0" fontId="19" fillId="0" borderId="22" xfId="2" applyFont="1" applyFill="1" applyBorder="1" applyAlignment="1" applyProtection="1">
      <alignment horizontal="center" vertical="center"/>
      <protection locked="0"/>
    </xf>
    <xf numFmtId="0" fontId="24" fillId="0" borderId="22" xfId="2" applyFont="1" applyFill="1" applyBorder="1" applyAlignment="1">
      <alignment horizontal="center" vertical="center"/>
    </xf>
    <xf numFmtId="0" fontId="24" fillId="0" borderId="33" xfId="2" applyFont="1" applyFill="1" applyBorder="1" applyAlignment="1">
      <alignment horizontal="center" vertical="center"/>
    </xf>
    <xf numFmtId="0" fontId="24" fillId="0" borderId="31" xfId="2" applyFont="1" applyFill="1" applyBorder="1" applyAlignment="1">
      <alignment horizontal="center" vertical="center"/>
    </xf>
    <xf numFmtId="0" fontId="24" fillId="0" borderId="33" xfId="2" applyFont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/>
    </xf>
    <xf numFmtId="0" fontId="19" fillId="8" borderId="22" xfId="2" applyFont="1" applyFill="1" applyBorder="1" applyAlignment="1" applyProtection="1">
      <alignment horizontal="center" vertical="center"/>
      <protection locked="0"/>
    </xf>
    <xf numFmtId="0" fontId="23" fillId="2" borderId="48" xfId="2" applyFont="1" applyFill="1" applyBorder="1" applyAlignment="1">
      <alignment horizontal="center" vertical="center"/>
    </xf>
    <xf numFmtId="0" fontId="23" fillId="2" borderId="3" xfId="2" applyFont="1" applyFill="1" applyBorder="1" applyAlignment="1">
      <alignment horizontal="center" vertical="center"/>
    </xf>
    <xf numFmtId="0" fontId="19" fillId="2" borderId="0" xfId="2" applyFont="1" applyFill="1" applyBorder="1" applyAlignment="1" applyProtection="1">
      <alignment horizontal="center" vertical="center"/>
      <protection locked="0"/>
    </xf>
    <xf numFmtId="0" fontId="19" fillId="0" borderId="22" xfId="2" applyFont="1" applyBorder="1" applyAlignment="1" applyProtection="1">
      <alignment horizontal="center" vertical="center"/>
      <protection locked="0"/>
    </xf>
    <xf numFmtId="0" fontId="82" fillId="0" borderId="22" xfId="0" applyFont="1" applyBorder="1" applyAlignment="1">
      <alignment horizontal="center" vertical="center"/>
    </xf>
    <xf numFmtId="0" fontId="82" fillId="0" borderId="25" xfId="0" applyFont="1" applyBorder="1" applyAlignment="1">
      <alignment horizontal="center" vertical="center"/>
    </xf>
    <xf numFmtId="0" fontId="82" fillId="0" borderId="33" xfId="0" applyFont="1" applyBorder="1" applyAlignment="1">
      <alignment horizontal="center" vertical="center"/>
    </xf>
    <xf numFmtId="0" fontId="76" fillId="0" borderId="23" xfId="0" applyFont="1" applyBorder="1" applyAlignment="1">
      <alignment horizontal="left" vertical="center"/>
    </xf>
    <xf numFmtId="0" fontId="76" fillId="0" borderId="18" xfId="0" applyFont="1" applyBorder="1" applyAlignment="1">
      <alignment horizontal="left" vertical="center"/>
    </xf>
    <xf numFmtId="0" fontId="76" fillId="0" borderId="18" xfId="0" applyFont="1" applyFill="1" applyBorder="1" applyAlignment="1">
      <alignment horizontal="left" vertical="center"/>
    </xf>
    <xf numFmtId="0" fontId="76" fillId="0" borderId="27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0" fontId="76" fillId="0" borderId="31" xfId="0" applyFont="1" applyBorder="1" applyAlignment="1">
      <alignment horizontal="left" vertical="center"/>
    </xf>
    <xf numFmtId="0" fontId="76" fillId="0" borderId="14" xfId="0" applyFont="1" applyBorder="1" applyAlignment="1">
      <alignment horizontal="left" vertical="center"/>
    </xf>
    <xf numFmtId="0" fontId="41" fillId="5" borderId="5" xfId="0" applyFont="1" applyFill="1" applyBorder="1" applyAlignment="1">
      <alignment horizontal="center" vertical="center"/>
    </xf>
    <xf numFmtId="0" fontId="41" fillId="5" borderId="10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vertical="top"/>
    </xf>
    <xf numFmtId="0" fontId="32" fillId="0" borderId="3" xfId="0" applyFont="1" applyFill="1" applyBorder="1" applyAlignment="1">
      <alignment horizontal="left" vertical="top"/>
    </xf>
    <xf numFmtId="0" fontId="32" fillId="0" borderId="27" xfId="0" applyFont="1" applyFill="1" applyBorder="1" applyAlignment="1">
      <alignment horizontal="right" vertical="center"/>
    </xf>
    <xf numFmtId="0" fontId="39" fillId="7" borderId="18" xfId="0" applyFont="1" applyFill="1" applyBorder="1" applyAlignment="1">
      <alignment horizontal="left" vertical="center" wrapText="1"/>
    </xf>
    <xf numFmtId="0" fontId="39" fillId="7" borderId="31" xfId="0" applyFont="1" applyFill="1" applyBorder="1" applyAlignment="1">
      <alignment horizontal="left" vertical="center" wrapText="1"/>
    </xf>
    <xf numFmtId="0" fontId="72" fillId="0" borderId="0" xfId="0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72" fillId="7" borderId="0" xfId="0" applyFont="1" applyFill="1" applyBorder="1" applyAlignment="1">
      <alignment horizontal="left" vertical="center"/>
    </xf>
    <xf numFmtId="0" fontId="42" fillId="7" borderId="0" xfId="0" applyFont="1" applyFill="1" applyBorder="1" applyAlignment="1">
      <alignment horizontal="left" vertical="center"/>
    </xf>
    <xf numFmtId="0" fontId="66" fillId="7" borderId="57" xfId="0" applyFont="1" applyFill="1" applyBorder="1" applyAlignment="1">
      <alignment horizontal="left" wrapText="1"/>
    </xf>
    <xf numFmtId="0" fontId="66" fillId="7" borderId="58" xfId="0" applyFont="1" applyFill="1" applyBorder="1" applyAlignment="1">
      <alignment horizontal="left" wrapText="1"/>
    </xf>
    <xf numFmtId="0" fontId="60" fillId="0" borderId="0" xfId="0" applyFont="1" applyFill="1" applyBorder="1" applyAlignment="1">
      <alignment horizontal="left" vertical="center"/>
    </xf>
    <xf numFmtId="0" fontId="40" fillId="5" borderId="1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39" fillId="8" borderId="41" xfId="0" applyFont="1" applyFill="1" applyBorder="1" applyAlignment="1">
      <alignment horizontal="center" vertical="center"/>
    </xf>
    <xf numFmtId="0" fontId="39" fillId="8" borderId="54" xfId="0" applyFont="1" applyFill="1" applyBorder="1" applyAlignment="1">
      <alignment horizontal="center" vertical="center"/>
    </xf>
    <xf numFmtId="0" fontId="60" fillId="5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43" fillId="0" borderId="25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0" borderId="31" xfId="0" applyFont="1" applyBorder="1" applyAlignment="1">
      <alignment horizontal="left" vertical="center"/>
    </xf>
    <xf numFmtId="0" fontId="40" fillId="5" borderId="7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left" vertical="center" wrapText="1" indent="1"/>
    </xf>
    <xf numFmtId="0" fontId="33" fillId="7" borderId="31" xfId="0" applyFont="1" applyFill="1" applyBorder="1" applyAlignment="1">
      <alignment horizontal="left" vertical="center" wrapText="1" indent="1"/>
    </xf>
    <xf numFmtId="0" fontId="4" fillId="0" borderId="20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left" vertical="center" wrapText="1"/>
    </xf>
    <xf numFmtId="0" fontId="43" fillId="0" borderId="20" xfId="0" applyFont="1" applyFill="1" applyBorder="1" applyAlignment="1">
      <alignment horizontal="left" vertical="top" wrapText="1"/>
    </xf>
    <xf numFmtId="0" fontId="43" fillId="0" borderId="18" xfId="0" applyFont="1" applyFill="1" applyBorder="1" applyAlignment="1">
      <alignment horizontal="left" vertical="top" wrapText="1"/>
    </xf>
    <xf numFmtId="0" fontId="43" fillId="0" borderId="31" xfId="0" applyFont="1" applyFill="1" applyBorder="1" applyAlignment="1">
      <alignment horizontal="left" vertical="top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55" xfId="0" applyFont="1" applyFill="1" applyBorder="1" applyAlignment="1">
      <alignment horizontal="left" vertical="center" wrapText="1"/>
    </xf>
    <xf numFmtId="0" fontId="33" fillId="7" borderId="28" xfId="0" applyFont="1" applyFill="1" applyBorder="1" applyAlignment="1">
      <alignment horizontal="left" vertical="center" wrapText="1" indent="1"/>
    </xf>
    <xf numFmtId="0" fontId="33" fillId="7" borderId="32" xfId="0" applyFont="1" applyFill="1" applyBorder="1" applyAlignment="1">
      <alignment horizontal="left" vertical="center" wrapText="1" indent="1"/>
    </xf>
    <xf numFmtId="0" fontId="4" fillId="7" borderId="20" xfId="0" applyFont="1" applyFill="1" applyBorder="1" applyAlignment="1">
      <alignment horizontal="left" vertical="center" wrapText="1"/>
    </xf>
    <xf numFmtId="0" fontId="4" fillId="7" borderId="18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31" fillId="6" borderId="20" xfId="0" applyFont="1" applyFill="1" applyBorder="1" applyAlignment="1">
      <alignment horizontal="left" vertical="center"/>
    </xf>
    <xf numFmtId="0" fontId="31" fillId="6" borderId="18" xfId="0" applyFont="1" applyFill="1" applyBorder="1" applyAlignment="1">
      <alignment horizontal="left" vertical="center"/>
    </xf>
    <xf numFmtId="0" fontId="31" fillId="6" borderId="19" xfId="0" applyFont="1" applyFill="1" applyBorder="1" applyAlignment="1">
      <alignment horizontal="left" vertical="center"/>
    </xf>
    <xf numFmtId="0" fontId="43" fillId="0" borderId="37" xfId="0" applyFont="1" applyFill="1" applyBorder="1" applyAlignment="1">
      <alignment horizontal="center" vertical="center" wrapText="1"/>
    </xf>
    <xf numFmtId="0" fontId="43" fillId="0" borderId="14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left" vertical="top" wrapText="1"/>
    </xf>
    <xf numFmtId="0" fontId="31" fillId="0" borderId="18" xfId="0" applyFont="1" applyFill="1" applyBorder="1" applyAlignment="1">
      <alignment horizontal="left" vertical="top"/>
    </xf>
    <xf numFmtId="0" fontId="31" fillId="0" borderId="31" xfId="0" applyFont="1" applyFill="1" applyBorder="1" applyAlignment="1">
      <alignment horizontal="left" vertical="top"/>
    </xf>
    <xf numFmtId="0" fontId="9" fillId="3" borderId="20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/>
    </xf>
    <xf numFmtId="0" fontId="9" fillId="3" borderId="31" xfId="0" applyFont="1" applyFill="1" applyBorder="1" applyAlignment="1">
      <alignment horizontal="left" vertical="top"/>
    </xf>
    <xf numFmtId="0" fontId="43" fillId="0" borderId="25" xfId="0" applyFont="1" applyFill="1" applyBorder="1" applyAlignment="1">
      <alignment horizontal="center" vertical="center" wrapText="1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8" xfId="2" applyFont="1" applyFill="1" applyBorder="1" applyAlignment="1">
      <alignment horizontal="left" vertical="top"/>
    </xf>
    <xf numFmtId="0" fontId="43" fillId="0" borderId="31" xfId="2" applyFont="1" applyFill="1" applyBorder="1" applyAlignment="1">
      <alignment horizontal="left" vertical="top"/>
    </xf>
    <xf numFmtId="0" fontId="43" fillId="7" borderId="20" xfId="0" applyFont="1" applyFill="1" applyBorder="1" applyAlignment="1">
      <alignment horizontal="left" vertical="top" wrapText="1"/>
    </xf>
    <xf numFmtId="0" fontId="43" fillId="7" borderId="18" xfId="0" applyFont="1" applyFill="1" applyBorder="1" applyAlignment="1">
      <alignment horizontal="left" vertical="top" wrapText="1"/>
    </xf>
    <xf numFmtId="0" fontId="43" fillId="7" borderId="31" xfId="0" applyFont="1" applyFill="1" applyBorder="1" applyAlignment="1">
      <alignment horizontal="left" vertical="top" wrapText="1"/>
    </xf>
    <xf numFmtId="0" fontId="9" fillId="0" borderId="20" xfId="0" applyFont="1" applyFill="1" applyBorder="1" applyAlignment="1">
      <alignment horizontal="left" vertical="top"/>
    </xf>
    <xf numFmtId="0" fontId="9" fillId="0" borderId="18" xfId="0" applyFont="1" applyFill="1" applyBorder="1" applyAlignment="1">
      <alignment horizontal="left" vertical="top"/>
    </xf>
    <xf numFmtId="0" fontId="9" fillId="0" borderId="31" xfId="0" applyFont="1" applyFill="1" applyBorder="1" applyAlignment="1">
      <alignment horizontal="left" vertical="top"/>
    </xf>
    <xf numFmtId="0" fontId="42" fillId="0" borderId="18" xfId="0" applyFont="1" applyBorder="1" applyAlignment="1">
      <alignment horizontal="center"/>
    </xf>
    <xf numFmtId="0" fontId="32" fillId="0" borderId="14" xfId="0" applyFont="1" applyBorder="1" applyAlignment="1">
      <alignment horizontal="right" vertical="center"/>
    </xf>
    <xf numFmtId="0" fontId="43" fillId="7" borderId="18" xfId="0" applyFont="1" applyFill="1" applyBorder="1" applyAlignment="1">
      <alignment horizontal="left" vertical="top"/>
    </xf>
    <xf numFmtId="0" fontId="43" fillId="7" borderId="31" xfId="0" applyFont="1" applyFill="1" applyBorder="1" applyAlignment="1">
      <alignment horizontal="left" vertical="top"/>
    </xf>
    <xf numFmtId="0" fontId="43" fillId="0" borderId="22" xfId="2" applyFont="1" applyBorder="1" applyAlignment="1">
      <alignment horizontal="left" vertical="top"/>
    </xf>
    <xf numFmtId="0" fontId="4" fillId="0" borderId="20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vertical="center" wrapText="1"/>
    </xf>
    <xf numFmtId="0" fontId="31" fillId="0" borderId="20" xfId="0" applyFont="1" applyFill="1" applyBorder="1" applyAlignment="1">
      <alignment horizontal="left" vertical="top"/>
    </xf>
    <xf numFmtId="0" fontId="43" fillId="7" borderId="20" xfId="0" applyFont="1" applyFill="1" applyBorder="1" applyAlignment="1">
      <alignment horizontal="left" vertical="top"/>
    </xf>
    <xf numFmtId="0" fontId="38" fillId="0" borderId="0" xfId="0" applyFont="1" applyBorder="1" applyAlignment="1">
      <alignment horizontal="center" vertical="center"/>
    </xf>
    <xf numFmtId="0" fontId="7" fillId="7" borderId="20" xfId="0" applyFont="1" applyFill="1" applyBorder="1" applyAlignment="1">
      <alignment horizontal="left" vertical="top" wrapText="1"/>
    </xf>
    <xf numFmtId="0" fontId="39" fillId="7" borderId="18" xfId="0" applyFont="1" applyFill="1" applyBorder="1" applyAlignment="1">
      <alignment horizontal="left" vertical="top"/>
    </xf>
    <xf numFmtId="0" fontId="39" fillId="7" borderId="31" xfId="0" applyFont="1" applyFill="1" applyBorder="1" applyAlignment="1">
      <alignment horizontal="left" vertical="top"/>
    </xf>
    <xf numFmtId="0" fontId="35" fillId="7" borderId="20" xfId="0" applyFont="1" applyFill="1" applyBorder="1" applyAlignment="1">
      <alignment horizontal="left" vertical="top" wrapText="1"/>
    </xf>
    <xf numFmtId="0" fontId="43" fillId="9" borderId="22" xfId="0" applyFont="1" applyFill="1" applyBorder="1" applyAlignment="1">
      <alignment horizontal="left" vertical="top" wrapText="1"/>
    </xf>
    <xf numFmtId="0" fontId="31" fillId="0" borderId="20" xfId="0" applyFont="1" applyFill="1" applyBorder="1" applyAlignment="1">
      <alignment horizontal="left" vertical="top" wrapText="1"/>
    </xf>
    <xf numFmtId="0" fontId="27" fillId="0" borderId="9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/>
    </xf>
    <xf numFmtId="0" fontId="27" fillId="0" borderId="8" xfId="0" applyFont="1" applyBorder="1" applyAlignment="1">
      <alignment horizontal="left" vertical="top"/>
    </xf>
    <xf numFmtId="0" fontId="42" fillId="0" borderId="1" xfId="0" applyFont="1" applyBorder="1" applyAlignment="1">
      <alignment horizontal="center" vertical="center"/>
    </xf>
    <xf numFmtId="0" fontId="31" fillId="0" borderId="9" xfId="0" applyFont="1" applyFill="1" applyBorder="1" applyAlignment="1">
      <alignment horizontal="left" vertical="top" wrapText="1"/>
    </xf>
    <xf numFmtId="0" fontId="31" fillId="0" borderId="7" xfId="0" applyFont="1" applyFill="1" applyBorder="1" applyAlignment="1">
      <alignment horizontal="left" vertical="top" wrapText="1"/>
    </xf>
    <xf numFmtId="0" fontId="31" fillId="0" borderId="8" xfId="0" applyFont="1" applyFill="1" applyBorder="1" applyAlignment="1">
      <alignment horizontal="left" vertical="top" wrapText="1"/>
    </xf>
    <xf numFmtId="0" fontId="33" fillId="0" borderId="9" xfId="0" applyFont="1" applyBorder="1" applyAlignment="1">
      <alignment horizontal="left" vertical="top" wrapText="1"/>
    </xf>
    <xf numFmtId="0" fontId="33" fillId="0" borderId="7" xfId="0" applyFont="1" applyBorder="1" applyAlignment="1">
      <alignment horizontal="left" vertical="top"/>
    </xf>
    <xf numFmtId="0" fontId="33" fillId="0" borderId="8" xfId="0" applyFont="1" applyBorder="1" applyAlignment="1">
      <alignment horizontal="left" vertical="top"/>
    </xf>
    <xf numFmtId="0" fontId="33" fillId="0" borderId="7" xfId="0" applyFont="1" applyBorder="1" applyAlignment="1">
      <alignment horizontal="left" vertical="top" wrapText="1"/>
    </xf>
    <xf numFmtId="0" fontId="12" fillId="4" borderId="1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55" xfId="0" applyFont="1" applyFill="1" applyBorder="1" applyAlignment="1">
      <alignment horizontal="center" vertical="center"/>
    </xf>
    <xf numFmtId="0" fontId="15" fillId="4" borderId="56" xfId="2" applyFont="1" applyFill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42" fillId="7" borderId="18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right" vertical="center"/>
    </xf>
    <xf numFmtId="0" fontId="44" fillId="7" borderId="14" xfId="0" applyFont="1" applyFill="1" applyBorder="1" applyAlignment="1">
      <alignment horizontal="center" vertical="center"/>
    </xf>
    <xf numFmtId="14" fontId="35" fillId="0" borderId="14" xfId="0" applyNumberFormat="1" applyFont="1" applyBorder="1" applyAlignment="1">
      <alignment horizontal="left" vertical="center"/>
    </xf>
  </cellXfs>
  <cellStyles count="11">
    <cellStyle name="0,0_x000a__x000a_NA_x000a__x000a_ 2" xfId="1"/>
    <cellStyle name="Normal 2" xfId="2"/>
    <cellStyle name="Normal 2 2" xfId="3"/>
    <cellStyle name="Normal 2 3" xfId="4"/>
    <cellStyle name="Normal 3" xfId="5"/>
    <cellStyle name="Normal 3 2" xfId="6"/>
    <cellStyle name="Normal 3 3" xfId="7"/>
    <cellStyle name="Normal 3 4" xfId="8"/>
    <cellStyle name="Style 1" xfId="9"/>
    <cellStyle name="一般" xfId="0" builtinId="0"/>
    <cellStyle name="一般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1.png"/><Relationship Id="rId1" Type="http://schemas.openxmlformats.org/officeDocument/2006/relationships/image" Target="../media/image32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9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1</xdr:col>
      <xdr:colOff>676275</xdr:colOff>
      <xdr:row>0</xdr:row>
      <xdr:rowOff>485775</xdr:rowOff>
    </xdr:to>
    <xdr:pic>
      <xdr:nvPicPr>
        <xdr:cNvPr id="1570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85725"/>
          <a:ext cx="1152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57150</xdr:rowOff>
    </xdr:from>
    <xdr:to>
      <xdr:col>10</xdr:col>
      <xdr:colOff>323850</xdr:colOff>
      <xdr:row>45</xdr:row>
      <xdr:rowOff>85725</xdr:rowOff>
    </xdr:to>
    <xdr:pic>
      <xdr:nvPicPr>
        <xdr:cNvPr id="1571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200150"/>
          <a:ext cx="7686675" cy="496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219075</xdr:rowOff>
    </xdr:from>
    <xdr:to>
      <xdr:col>10</xdr:col>
      <xdr:colOff>9525</xdr:colOff>
      <xdr:row>41</xdr:row>
      <xdr:rowOff>0</xdr:rowOff>
    </xdr:to>
    <xdr:pic>
      <xdr:nvPicPr>
        <xdr:cNvPr id="25775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09650"/>
          <a:ext cx="9086850" cy="596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1</xdr:col>
      <xdr:colOff>638175</xdr:colOff>
      <xdr:row>0</xdr:row>
      <xdr:rowOff>466725</xdr:rowOff>
    </xdr:to>
    <xdr:pic>
      <xdr:nvPicPr>
        <xdr:cNvPr id="25776" name="Imag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143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35</xdr:row>
      <xdr:rowOff>57150</xdr:rowOff>
    </xdr:from>
    <xdr:to>
      <xdr:col>12</xdr:col>
      <xdr:colOff>1409700</xdr:colOff>
      <xdr:row>56</xdr:row>
      <xdr:rowOff>133350</xdr:rowOff>
    </xdr:to>
    <xdr:pic>
      <xdr:nvPicPr>
        <xdr:cNvPr id="25777" name="Imag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72200"/>
          <a:ext cx="7839075" cy="307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523875</xdr:colOff>
      <xdr:row>3</xdr:row>
      <xdr:rowOff>28575</xdr:rowOff>
    </xdr:from>
    <xdr:to>
      <xdr:col>12</xdr:col>
      <xdr:colOff>1543050</xdr:colOff>
      <xdr:row>13</xdr:row>
      <xdr:rowOff>123825</xdr:rowOff>
    </xdr:to>
    <xdr:pic>
      <xdr:nvPicPr>
        <xdr:cNvPr id="25778" name="Imag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038225"/>
          <a:ext cx="324802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95250</xdr:rowOff>
    </xdr:from>
    <xdr:to>
      <xdr:col>1</xdr:col>
      <xdr:colOff>685800</xdr:colOff>
      <xdr:row>0</xdr:row>
      <xdr:rowOff>504825</xdr:rowOff>
    </xdr:to>
    <xdr:pic>
      <xdr:nvPicPr>
        <xdr:cNvPr id="14208" name="Imag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0"/>
          <a:ext cx="1143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533400</xdr:colOff>
      <xdr:row>16</xdr:row>
      <xdr:rowOff>0</xdr:rowOff>
    </xdr:from>
    <xdr:to>
      <xdr:col>9</xdr:col>
      <xdr:colOff>104775</xdr:colOff>
      <xdr:row>49</xdr:row>
      <xdr:rowOff>114300</xdr:rowOff>
    </xdr:to>
    <xdr:pic>
      <xdr:nvPicPr>
        <xdr:cNvPr id="14209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267075"/>
          <a:ext cx="7524750" cy="496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600075</xdr:colOff>
      <xdr:row>3</xdr:row>
      <xdr:rowOff>171450</xdr:rowOff>
    </xdr:from>
    <xdr:to>
      <xdr:col>11</xdr:col>
      <xdr:colOff>742950</xdr:colOff>
      <xdr:row>31</xdr:row>
      <xdr:rowOff>9525</xdr:rowOff>
    </xdr:to>
    <xdr:pic>
      <xdr:nvPicPr>
        <xdr:cNvPr id="14210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181100"/>
          <a:ext cx="549592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</xdr:col>
      <xdr:colOff>704850</xdr:colOff>
      <xdr:row>0</xdr:row>
      <xdr:rowOff>485775</xdr:rowOff>
    </xdr:to>
    <xdr:pic>
      <xdr:nvPicPr>
        <xdr:cNvPr id="10849" name="Imag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5725"/>
          <a:ext cx="1143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85452</xdr:colOff>
      <xdr:row>72</xdr:row>
      <xdr:rowOff>87086</xdr:rowOff>
    </xdr:from>
    <xdr:to>
      <xdr:col>0</xdr:col>
      <xdr:colOff>492887</xdr:colOff>
      <xdr:row>74</xdr:row>
      <xdr:rowOff>88677</xdr:rowOff>
    </xdr:to>
    <xdr:sp macro="" textlink="">
      <xdr:nvSpPr>
        <xdr:cNvPr id="2" name="Flèche droite 1">
          <a:extLst>
            <a:ext uri="{FF2B5EF4-FFF2-40B4-BE49-F238E27FC236}"/>
          </a:extLst>
        </xdr:cNvPr>
        <xdr:cNvSpPr/>
      </xdr:nvSpPr>
      <xdr:spPr>
        <a:xfrm>
          <a:off x="85452" y="12638315"/>
          <a:ext cx="379009" cy="39188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8</xdr:col>
      <xdr:colOff>95250</xdr:colOff>
      <xdr:row>47</xdr:row>
      <xdr:rowOff>66675</xdr:rowOff>
    </xdr:from>
    <xdr:to>
      <xdr:col>20</xdr:col>
      <xdr:colOff>47625</xdr:colOff>
      <xdr:row>66</xdr:row>
      <xdr:rowOff>171450</xdr:rowOff>
    </xdr:to>
    <xdr:pic>
      <xdr:nvPicPr>
        <xdr:cNvPr id="10851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18326100"/>
          <a:ext cx="7019925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99668</xdr:colOff>
      <xdr:row>51</xdr:row>
      <xdr:rowOff>99434</xdr:rowOff>
    </xdr:from>
    <xdr:to>
      <xdr:col>8</xdr:col>
      <xdr:colOff>71083</xdr:colOff>
      <xdr:row>51</xdr:row>
      <xdr:rowOff>236608</xdr:rowOff>
    </xdr:to>
    <xdr:sp macro="" textlink="">
      <xdr:nvSpPr>
        <xdr:cNvPr id="5" name="Flèche droite 1">
          <a:extLst>
            <a:ext uri="{FF2B5EF4-FFF2-40B4-BE49-F238E27FC236}"/>
          </a:extLst>
        </xdr:cNvPr>
        <xdr:cNvSpPr/>
      </xdr:nvSpPr>
      <xdr:spPr>
        <a:xfrm>
          <a:off x="7804967" y="13448650"/>
          <a:ext cx="852832" cy="12802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</xdr:col>
      <xdr:colOff>704850</xdr:colOff>
      <xdr:row>0</xdr:row>
      <xdr:rowOff>485775</xdr:rowOff>
    </xdr:to>
    <xdr:pic>
      <xdr:nvPicPr>
        <xdr:cNvPr id="26641" name="Imag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5725"/>
          <a:ext cx="1143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85452</xdr:colOff>
      <xdr:row>79</xdr:row>
      <xdr:rowOff>87086</xdr:rowOff>
    </xdr:from>
    <xdr:to>
      <xdr:col>0</xdr:col>
      <xdr:colOff>492887</xdr:colOff>
      <xdr:row>81</xdr:row>
      <xdr:rowOff>88677</xdr:rowOff>
    </xdr:to>
    <xdr:sp macro="" textlink="">
      <xdr:nvSpPr>
        <xdr:cNvPr id="3" name="Flèche droite 1">
          <a:extLst>
            <a:ext uri="{FF2B5EF4-FFF2-40B4-BE49-F238E27FC236}"/>
          </a:extLst>
        </xdr:cNvPr>
        <xdr:cNvSpPr/>
      </xdr:nvSpPr>
      <xdr:spPr>
        <a:xfrm>
          <a:off x="85452" y="18222686"/>
          <a:ext cx="407435" cy="401641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8</xdr:col>
      <xdr:colOff>95250</xdr:colOff>
      <xdr:row>47</xdr:row>
      <xdr:rowOff>66675</xdr:rowOff>
    </xdr:from>
    <xdr:to>
      <xdr:col>16</xdr:col>
      <xdr:colOff>9525</xdr:colOff>
      <xdr:row>61</xdr:row>
      <xdr:rowOff>28575</xdr:rowOff>
    </xdr:to>
    <xdr:pic>
      <xdr:nvPicPr>
        <xdr:cNvPr id="2664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2506325"/>
          <a:ext cx="7010400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99668</xdr:colOff>
      <xdr:row>53</xdr:row>
      <xdr:rowOff>99434</xdr:rowOff>
    </xdr:from>
    <xdr:to>
      <xdr:col>8</xdr:col>
      <xdr:colOff>71083</xdr:colOff>
      <xdr:row>53</xdr:row>
      <xdr:rowOff>236608</xdr:rowOff>
    </xdr:to>
    <xdr:sp macro="" textlink="">
      <xdr:nvSpPr>
        <xdr:cNvPr id="5" name="Flèche droite 1">
          <a:extLst>
            <a:ext uri="{FF2B5EF4-FFF2-40B4-BE49-F238E27FC236}"/>
          </a:extLst>
        </xdr:cNvPr>
        <xdr:cNvSpPr/>
      </xdr:nvSpPr>
      <xdr:spPr>
        <a:xfrm>
          <a:off x="7795868" y="13529684"/>
          <a:ext cx="847715" cy="137174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</xdr:col>
      <xdr:colOff>676275</xdr:colOff>
      <xdr:row>0</xdr:row>
      <xdr:rowOff>466725</xdr:rowOff>
    </xdr:to>
    <xdr:pic>
      <xdr:nvPicPr>
        <xdr:cNvPr id="2608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52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3</xdr:row>
      <xdr:rowOff>152400</xdr:rowOff>
    </xdr:from>
    <xdr:to>
      <xdr:col>11</xdr:col>
      <xdr:colOff>352425</xdr:colOff>
      <xdr:row>37</xdr:row>
      <xdr:rowOff>666750</xdr:rowOff>
    </xdr:to>
    <xdr:pic>
      <xdr:nvPicPr>
        <xdr:cNvPr id="2609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057275"/>
          <a:ext cx="9886950" cy="550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3</xdr:row>
      <xdr:rowOff>66675</xdr:rowOff>
    </xdr:from>
    <xdr:to>
      <xdr:col>11</xdr:col>
      <xdr:colOff>885825</xdr:colOff>
      <xdr:row>37</xdr:row>
      <xdr:rowOff>762000</xdr:rowOff>
    </xdr:to>
    <xdr:pic>
      <xdr:nvPicPr>
        <xdr:cNvPr id="2610" name="圖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586"/>
        <a:stretch>
          <a:fillRect/>
        </a:stretch>
      </xdr:blipFill>
      <xdr:spPr bwMode="auto">
        <a:xfrm>
          <a:off x="47625" y="971550"/>
          <a:ext cx="10706100" cy="568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465668</xdr:colOff>
      <xdr:row>17</xdr:row>
      <xdr:rowOff>0</xdr:rowOff>
    </xdr:from>
    <xdr:to>
      <xdr:col>1</xdr:col>
      <xdr:colOff>836084</xdr:colOff>
      <xdr:row>19</xdr:row>
      <xdr:rowOff>0</xdr:rowOff>
    </xdr:to>
    <xdr:sp macro="" textlink="">
      <xdr:nvSpPr>
        <xdr:cNvPr id="3" name="文字方塊 2"/>
        <xdr:cNvSpPr txBox="1"/>
      </xdr:nvSpPr>
      <xdr:spPr>
        <a:xfrm>
          <a:off x="1047751" y="3100917"/>
          <a:ext cx="370416" cy="296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</xdr:col>
      <xdr:colOff>349253</xdr:colOff>
      <xdr:row>17</xdr:row>
      <xdr:rowOff>1056</xdr:rowOff>
    </xdr:from>
    <xdr:to>
      <xdr:col>2</xdr:col>
      <xdr:colOff>21168</xdr:colOff>
      <xdr:row>19</xdr:row>
      <xdr:rowOff>138641</xdr:rowOff>
    </xdr:to>
    <xdr:sp macro="" textlink="">
      <xdr:nvSpPr>
        <xdr:cNvPr id="2" name="文字方塊 1"/>
        <xdr:cNvSpPr txBox="1"/>
      </xdr:nvSpPr>
      <xdr:spPr>
        <a:xfrm>
          <a:off x="931336" y="3101973"/>
          <a:ext cx="571499" cy="433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 b="1"/>
            <a:t>塑鋼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1</xdr:col>
      <xdr:colOff>666750</xdr:colOff>
      <xdr:row>0</xdr:row>
      <xdr:rowOff>457200</xdr:rowOff>
    </xdr:to>
    <xdr:pic>
      <xdr:nvPicPr>
        <xdr:cNvPr id="2081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12573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666750</xdr:colOff>
      <xdr:row>3</xdr:row>
      <xdr:rowOff>47625</xdr:rowOff>
    </xdr:from>
    <xdr:to>
      <xdr:col>9</xdr:col>
      <xdr:colOff>466725</xdr:colOff>
      <xdr:row>36</xdr:row>
      <xdr:rowOff>142875</xdr:rowOff>
    </xdr:to>
    <xdr:pic>
      <xdr:nvPicPr>
        <xdr:cNvPr id="20815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000125"/>
          <a:ext cx="816292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28575</xdr:rowOff>
    </xdr:from>
    <xdr:to>
      <xdr:col>11</xdr:col>
      <xdr:colOff>466725</xdr:colOff>
      <xdr:row>42</xdr:row>
      <xdr:rowOff>76200</xdr:rowOff>
    </xdr:to>
    <xdr:pic>
      <xdr:nvPicPr>
        <xdr:cNvPr id="20816" name="圖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81075"/>
          <a:ext cx="992505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</xdr:col>
      <xdr:colOff>676275</xdr:colOff>
      <xdr:row>0</xdr:row>
      <xdr:rowOff>457200</xdr:rowOff>
    </xdr:to>
    <xdr:pic>
      <xdr:nvPicPr>
        <xdr:cNvPr id="7622" name="Imag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57150"/>
          <a:ext cx="1152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19050</xdr:rowOff>
    </xdr:from>
    <xdr:to>
      <xdr:col>11</xdr:col>
      <xdr:colOff>123825</xdr:colOff>
      <xdr:row>31</xdr:row>
      <xdr:rowOff>133350</xdr:rowOff>
    </xdr:to>
    <xdr:pic>
      <xdr:nvPicPr>
        <xdr:cNvPr id="7623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33575"/>
          <a:ext cx="9696450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29</xdr:row>
      <xdr:rowOff>104775</xdr:rowOff>
    </xdr:from>
    <xdr:to>
      <xdr:col>1</xdr:col>
      <xdr:colOff>1762125</xdr:colOff>
      <xdr:row>29</xdr:row>
      <xdr:rowOff>847725</xdr:rowOff>
    </xdr:to>
    <xdr:pic>
      <xdr:nvPicPr>
        <xdr:cNvPr id="27727" name="Imag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108650"/>
          <a:ext cx="2266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27728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20</xdr:row>
      <xdr:rowOff>247650</xdr:rowOff>
    </xdr:from>
    <xdr:to>
      <xdr:col>2</xdr:col>
      <xdr:colOff>1219200</xdr:colOff>
      <xdr:row>20</xdr:row>
      <xdr:rowOff>1143000</xdr:rowOff>
    </xdr:to>
    <xdr:pic>
      <xdr:nvPicPr>
        <xdr:cNvPr id="27729" name="Imag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6163925"/>
          <a:ext cx="10953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1876425</xdr:colOff>
      <xdr:row>26</xdr:row>
      <xdr:rowOff>38100</xdr:rowOff>
    </xdr:from>
    <xdr:to>
      <xdr:col>2</xdr:col>
      <xdr:colOff>1114425</xdr:colOff>
      <xdr:row>26</xdr:row>
      <xdr:rowOff>1104900</xdr:rowOff>
    </xdr:to>
    <xdr:pic>
      <xdr:nvPicPr>
        <xdr:cNvPr id="27730" name="Imag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27432000"/>
          <a:ext cx="11525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28</xdr:row>
      <xdr:rowOff>142875</xdr:rowOff>
    </xdr:from>
    <xdr:to>
      <xdr:col>2</xdr:col>
      <xdr:colOff>1276350</xdr:colOff>
      <xdr:row>28</xdr:row>
      <xdr:rowOff>1228725</xdr:rowOff>
    </xdr:to>
    <xdr:pic>
      <xdr:nvPicPr>
        <xdr:cNvPr id="27731" name="Imag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29879925"/>
          <a:ext cx="12001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581025</xdr:colOff>
      <xdr:row>0</xdr:row>
      <xdr:rowOff>495300</xdr:rowOff>
    </xdr:to>
    <xdr:pic>
      <xdr:nvPicPr>
        <xdr:cNvPr id="27732" name="Imag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14</xdr:row>
      <xdr:rowOff>438150</xdr:rowOff>
    </xdr:from>
    <xdr:to>
      <xdr:col>2</xdr:col>
      <xdr:colOff>447675</xdr:colOff>
      <xdr:row>14</xdr:row>
      <xdr:rowOff>1314450</xdr:rowOff>
    </xdr:to>
    <xdr:pic>
      <xdr:nvPicPr>
        <xdr:cNvPr id="27733" name="Image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096375"/>
          <a:ext cx="2933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752475</xdr:colOff>
      <xdr:row>15</xdr:row>
      <xdr:rowOff>352425</xdr:rowOff>
    </xdr:from>
    <xdr:to>
      <xdr:col>2</xdr:col>
      <xdr:colOff>485775</xdr:colOff>
      <xdr:row>16</xdr:row>
      <xdr:rowOff>0</xdr:rowOff>
    </xdr:to>
    <xdr:pic>
      <xdr:nvPicPr>
        <xdr:cNvPr id="27734" name="Image 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53675"/>
          <a:ext cx="16478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847725</xdr:colOff>
      <xdr:row>18</xdr:row>
      <xdr:rowOff>219075</xdr:rowOff>
    </xdr:from>
    <xdr:to>
      <xdr:col>2</xdr:col>
      <xdr:colOff>1209675</xdr:colOff>
      <xdr:row>18</xdr:row>
      <xdr:rowOff>1200150</xdr:rowOff>
    </xdr:to>
    <xdr:pic>
      <xdr:nvPicPr>
        <xdr:cNvPr id="27735" name="Image 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3125450"/>
          <a:ext cx="227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1724025</xdr:colOff>
      <xdr:row>23</xdr:row>
      <xdr:rowOff>209550</xdr:rowOff>
    </xdr:from>
    <xdr:to>
      <xdr:col>2</xdr:col>
      <xdr:colOff>1123950</xdr:colOff>
      <xdr:row>23</xdr:row>
      <xdr:rowOff>2581275</xdr:rowOff>
    </xdr:to>
    <xdr:pic>
      <xdr:nvPicPr>
        <xdr:cNvPr id="27736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20259675"/>
          <a:ext cx="1314450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24</xdr:row>
      <xdr:rowOff>238125</xdr:rowOff>
    </xdr:from>
    <xdr:to>
      <xdr:col>1</xdr:col>
      <xdr:colOff>1666875</xdr:colOff>
      <xdr:row>24</xdr:row>
      <xdr:rowOff>238125</xdr:rowOff>
    </xdr:to>
    <xdr:pic>
      <xdr:nvPicPr>
        <xdr:cNvPr id="27737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2917150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657225</xdr:colOff>
      <xdr:row>24</xdr:row>
      <xdr:rowOff>247650</xdr:rowOff>
    </xdr:from>
    <xdr:to>
      <xdr:col>1</xdr:col>
      <xdr:colOff>1514475</xdr:colOff>
      <xdr:row>24</xdr:row>
      <xdr:rowOff>247650</xdr:rowOff>
    </xdr:to>
    <xdr:pic>
      <xdr:nvPicPr>
        <xdr:cNvPr id="27738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926675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24</xdr:row>
      <xdr:rowOff>276225</xdr:rowOff>
    </xdr:from>
    <xdr:to>
      <xdr:col>1</xdr:col>
      <xdr:colOff>1571625</xdr:colOff>
      <xdr:row>24</xdr:row>
      <xdr:rowOff>276225</xdr:rowOff>
    </xdr:to>
    <xdr:pic>
      <xdr:nvPicPr>
        <xdr:cNvPr id="27739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2955250"/>
          <a:ext cx="1485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24</xdr:row>
      <xdr:rowOff>238125</xdr:rowOff>
    </xdr:from>
    <xdr:to>
      <xdr:col>2</xdr:col>
      <xdr:colOff>1381125</xdr:colOff>
      <xdr:row>24</xdr:row>
      <xdr:rowOff>2562225</xdr:rowOff>
    </xdr:to>
    <xdr:pic>
      <xdr:nvPicPr>
        <xdr:cNvPr id="27740" name="Image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2917150"/>
          <a:ext cx="158115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17</xdr:row>
      <xdr:rowOff>266700</xdr:rowOff>
    </xdr:from>
    <xdr:to>
      <xdr:col>2</xdr:col>
      <xdr:colOff>1171575</xdr:colOff>
      <xdr:row>17</xdr:row>
      <xdr:rowOff>1114425</xdr:rowOff>
    </xdr:to>
    <xdr:pic>
      <xdr:nvPicPr>
        <xdr:cNvPr id="27741" name="Image 2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1858625"/>
          <a:ext cx="18764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22</xdr:row>
      <xdr:rowOff>476250</xdr:rowOff>
    </xdr:from>
    <xdr:to>
      <xdr:col>2</xdr:col>
      <xdr:colOff>238125</xdr:colOff>
      <xdr:row>22</xdr:row>
      <xdr:rowOff>476250</xdr:rowOff>
    </xdr:to>
    <xdr:pic>
      <xdr:nvPicPr>
        <xdr:cNvPr id="27742" name="Image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897475"/>
          <a:ext cx="2581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504825</xdr:colOff>
      <xdr:row>27</xdr:row>
      <xdr:rowOff>66675</xdr:rowOff>
    </xdr:from>
    <xdr:to>
      <xdr:col>2</xdr:col>
      <xdr:colOff>1447800</xdr:colOff>
      <xdr:row>27</xdr:row>
      <xdr:rowOff>1133475</xdr:rowOff>
    </xdr:to>
    <xdr:pic>
      <xdr:nvPicPr>
        <xdr:cNvPr id="27743" name="Image 2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8594050"/>
          <a:ext cx="9429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11</xdr:row>
      <xdr:rowOff>9525</xdr:rowOff>
    </xdr:from>
    <xdr:to>
      <xdr:col>3</xdr:col>
      <xdr:colOff>895350</xdr:colOff>
      <xdr:row>11</xdr:row>
      <xdr:rowOff>876300</xdr:rowOff>
    </xdr:to>
    <xdr:pic>
      <xdr:nvPicPr>
        <xdr:cNvPr id="27744" name="Image 2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6705600"/>
          <a:ext cx="8096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25</xdr:row>
      <xdr:rowOff>38100</xdr:rowOff>
    </xdr:from>
    <xdr:to>
      <xdr:col>2</xdr:col>
      <xdr:colOff>1057275</xdr:colOff>
      <xdr:row>25</xdr:row>
      <xdr:rowOff>2028825</xdr:rowOff>
    </xdr:to>
    <xdr:pic>
      <xdr:nvPicPr>
        <xdr:cNvPr id="27745" name="Image 2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25374600"/>
          <a:ext cx="923925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22</xdr:row>
      <xdr:rowOff>476250</xdr:rowOff>
    </xdr:from>
    <xdr:to>
      <xdr:col>2</xdr:col>
      <xdr:colOff>485775</xdr:colOff>
      <xdr:row>22</xdr:row>
      <xdr:rowOff>476250</xdr:rowOff>
    </xdr:to>
    <xdr:pic>
      <xdr:nvPicPr>
        <xdr:cNvPr id="27746" name="Image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8974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22</xdr:row>
      <xdr:rowOff>19050</xdr:rowOff>
    </xdr:from>
    <xdr:to>
      <xdr:col>2</xdr:col>
      <xdr:colOff>1323975</xdr:colOff>
      <xdr:row>22</xdr:row>
      <xdr:rowOff>2324100</xdr:rowOff>
    </xdr:to>
    <xdr:pic>
      <xdr:nvPicPr>
        <xdr:cNvPr id="27747" name="Image 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7440275"/>
          <a:ext cx="1257300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590550</xdr:colOff>
      <xdr:row>19</xdr:row>
      <xdr:rowOff>104775</xdr:rowOff>
    </xdr:from>
    <xdr:to>
      <xdr:col>2</xdr:col>
      <xdr:colOff>1123950</xdr:colOff>
      <xdr:row>19</xdr:row>
      <xdr:rowOff>1552575</xdr:rowOff>
    </xdr:to>
    <xdr:pic>
      <xdr:nvPicPr>
        <xdr:cNvPr id="27748" name="Image 2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4287500"/>
          <a:ext cx="5334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1809750</xdr:colOff>
      <xdr:row>13</xdr:row>
      <xdr:rowOff>0</xdr:rowOff>
    </xdr:from>
    <xdr:to>
      <xdr:col>3</xdr:col>
      <xdr:colOff>19050</xdr:colOff>
      <xdr:row>13</xdr:row>
      <xdr:rowOff>0</xdr:rowOff>
    </xdr:to>
    <xdr:pic>
      <xdr:nvPicPr>
        <xdr:cNvPr id="27749" name="Image 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3439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13</xdr:row>
      <xdr:rowOff>0</xdr:rowOff>
    </xdr:from>
    <xdr:to>
      <xdr:col>2</xdr:col>
      <xdr:colOff>1447800</xdr:colOff>
      <xdr:row>13</xdr:row>
      <xdr:rowOff>0</xdr:rowOff>
    </xdr:to>
    <xdr:pic>
      <xdr:nvPicPr>
        <xdr:cNvPr id="27750" name="Image 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8343900"/>
          <a:ext cx="1333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171450</xdr:colOff>
      <xdr:row>12</xdr:row>
      <xdr:rowOff>209550</xdr:rowOff>
    </xdr:from>
    <xdr:to>
      <xdr:col>2</xdr:col>
      <xdr:colOff>1219200</xdr:colOff>
      <xdr:row>12</xdr:row>
      <xdr:rowOff>714375</xdr:rowOff>
    </xdr:to>
    <xdr:pic>
      <xdr:nvPicPr>
        <xdr:cNvPr id="27751" name="Image 4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7791450"/>
          <a:ext cx="29622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571500</xdr:colOff>
      <xdr:row>0</xdr:row>
      <xdr:rowOff>476250</xdr:rowOff>
    </xdr:to>
    <xdr:pic>
      <xdr:nvPicPr>
        <xdr:cNvPr id="23869" name="Image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162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428625</xdr:rowOff>
    </xdr:from>
    <xdr:to>
      <xdr:col>4</xdr:col>
      <xdr:colOff>381000</xdr:colOff>
      <xdr:row>4</xdr:row>
      <xdr:rowOff>1304925</xdr:rowOff>
    </xdr:to>
    <xdr:pic>
      <xdr:nvPicPr>
        <xdr:cNvPr id="23870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95450"/>
          <a:ext cx="2933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466725</xdr:colOff>
      <xdr:row>5</xdr:row>
      <xdr:rowOff>790575</xdr:rowOff>
    </xdr:from>
    <xdr:to>
      <xdr:col>3</xdr:col>
      <xdr:colOff>876300</xdr:colOff>
      <xdr:row>5</xdr:row>
      <xdr:rowOff>2219325</xdr:rowOff>
    </xdr:to>
    <xdr:pic>
      <xdr:nvPicPr>
        <xdr:cNvPr id="23871" name="Imag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4991100"/>
          <a:ext cx="23907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5</xdr:row>
      <xdr:rowOff>57150</xdr:rowOff>
    </xdr:from>
    <xdr:to>
      <xdr:col>11</xdr:col>
      <xdr:colOff>1447800</xdr:colOff>
      <xdr:row>5</xdr:row>
      <xdr:rowOff>2447925</xdr:rowOff>
    </xdr:to>
    <xdr:pic>
      <xdr:nvPicPr>
        <xdr:cNvPr id="23872" name="Imag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4257675"/>
          <a:ext cx="3381375" cy="2390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371475</xdr:colOff>
      <xdr:row>4</xdr:row>
      <xdr:rowOff>19050</xdr:rowOff>
    </xdr:from>
    <xdr:to>
      <xdr:col>11</xdr:col>
      <xdr:colOff>1428750</xdr:colOff>
      <xdr:row>4</xdr:row>
      <xdr:rowOff>2867025</xdr:rowOff>
    </xdr:to>
    <xdr:pic>
      <xdr:nvPicPr>
        <xdr:cNvPr id="23873" name="Imag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550" y="1285875"/>
          <a:ext cx="2314575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304800</xdr:colOff>
      <xdr:row>6</xdr:row>
      <xdr:rowOff>133350</xdr:rowOff>
    </xdr:from>
    <xdr:to>
      <xdr:col>5</xdr:col>
      <xdr:colOff>276225</xdr:colOff>
      <xdr:row>6</xdr:row>
      <xdr:rowOff>981075</xdr:rowOff>
    </xdr:to>
    <xdr:pic>
      <xdr:nvPicPr>
        <xdr:cNvPr id="23874" name="Image 2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6838950"/>
          <a:ext cx="18859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586153</xdr:colOff>
      <xdr:row>4</xdr:row>
      <xdr:rowOff>1647825</xdr:rowOff>
    </xdr:from>
    <xdr:to>
      <xdr:col>7</xdr:col>
      <xdr:colOff>39565</xdr:colOff>
      <xdr:row>4</xdr:row>
      <xdr:rowOff>2268282</xdr:rowOff>
    </xdr:to>
    <xdr:sp macro="" textlink="">
      <xdr:nvSpPr>
        <xdr:cNvPr id="8" name="文字方塊 7"/>
        <xdr:cNvSpPr txBox="1"/>
      </xdr:nvSpPr>
      <xdr:spPr>
        <a:xfrm>
          <a:off x="1274884" y="2922710"/>
          <a:ext cx="4933950" cy="620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800" b="1"/>
            <a:t>LAFUMA+</a:t>
          </a:r>
          <a:r>
            <a:rPr lang="zh-TW" altLang="en-US" sz="2800" b="1"/>
            <a:t>楓葉繡花</a:t>
          </a:r>
          <a:r>
            <a:rPr lang="en-US" altLang="zh-TW" sz="2800" b="1"/>
            <a:t>6cm</a:t>
          </a:r>
          <a:endParaRPr lang="zh-TW" altLang="en-US" sz="2800" b="1"/>
        </a:p>
      </xdr:txBody>
    </xdr:sp>
    <xdr:clientData/>
  </xdr:twoCellAnchor>
  <xdr:twoCellAnchor>
    <xdr:from>
      <xdr:col>3</xdr:col>
      <xdr:colOff>601876</xdr:colOff>
      <xdr:row>5</xdr:row>
      <xdr:rowOff>1741476</xdr:rowOff>
    </xdr:from>
    <xdr:to>
      <xdr:col>6</xdr:col>
      <xdr:colOff>575496</xdr:colOff>
      <xdr:row>5</xdr:row>
      <xdr:rowOff>2370126</xdr:rowOff>
    </xdr:to>
    <xdr:sp macro="" textlink="">
      <xdr:nvSpPr>
        <xdr:cNvPr id="9" name="文字方塊 8"/>
        <xdr:cNvSpPr txBox="1"/>
      </xdr:nvSpPr>
      <xdr:spPr>
        <a:xfrm>
          <a:off x="3268876" y="5947130"/>
          <a:ext cx="2787158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/>
            <a:t>楓葉繡花</a:t>
          </a:r>
          <a:r>
            <a:rPr lang="en-US" altLang="zh-TW" sz="2800" b="1"/>
            <a:t>2cm</a:t>
          </a:r>
          <a:endParaRPr lang="zh-TW" altLang="en-US" sz="2800" b="1"/>
        </a:p>
      </xdr:txBody>
    </xdr:sp>
    <xdr:clientData/>
  </xdr:twoCellAnchor>
  <xdr:twoCellAnchor>
    <xdr:from>
      <xdr:col>7</xdr:col>
      <xdr:colOff>65940</xdr:colOff>
      <xdr:row>4</xdr:row>
      <xdr:rowOff>1386986</xdr:rowOff>
    </xdr:from>
    <xdr:to>
      <xdr:col>10</xdr:col>
      <xdr:colOff>1091042</xdr:colOff>
      <xdr:row>4</xdr:row>
      <xdr:rowOff>2633886</xdr:rowOff>
    </xdr:to>
    <xdr:sp macro="" textlink="">
      <xdr:nvSpPr>
        <xdr:cNvPr id="10" name="文字方塊 9"/>
        <xdr:cNvSpPr txBox="1"/>
      </xdr:nvSpPr>
      <xdr:spPr>
        <a:xfrm>
          <a:off x="6235209" y="2652346"/>
          <a:ext cx="4585987" cy="1256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/>
            <a:t>穿者右前胸領圍下</a:t>
          </a:r>
          <a:r>
            <a:rPr lang="en-US" altLang="zh-TW" sz="2800" b="1"/>
            <a:t>8cm</a:t>
          </a:r>
        </a:p>
        <a:p>
          <a:r>
            <a:rPr lang="zh-TW" altLang="en-US" sz="2800" b="1"/>
            <a:t>距外擋風片</a:t>
          </a:r>
          <a:r>
            <a:rPr lang="en-US" altLang="zh-TW" sz="2800" b="1"/>
            <a:t>1.5cm</a:t>
          </a:r>
          <a:endParaRPr lang="zh-TW" altLang="en-US" sz="2800" b="1"/>
        </a:p>
      </xdr:txBody>
    </xdr:sp>
    <xdr:clientData/>
  </xdr:twoCellAnchor>
  <xdr:twoCellAnchor>
    <xdr:from>
      <xdr:col>8</xdr:col>
      <xdr:colOff>249114</xdr:colOff>
      <xdr:row>6</xdr:row>
      <xdr:rowOff>442282</xdr:rowOff>
    </xdr:from>
    <xdr:to>
      <xdr:col>11</xdr:col>
      <xdr:colOff>1486697</xdr:colOff>
      <xdr:row>6</xdr:row>
      <xdr:rowOff>1131011</xdr:rowOff>
    </xdr:to>
    <xdr:sp macro="" textlink="">
      <xdr:nvSpPr>
        <xdr:cNvPr id="11" name="文字方塊 10"/>
        <xdr:cNvSpPr txBox="1"/>
      </xdr:nvSpPr>
      <xdr:spPr>
        <a:xfrm>
          <a:off x="7898422" y="7153744"/>
          <a:ext cx="4578660" cy="688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zh-TW" alt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穿者左後脇邊下襬上</a:t>
          </a:r>
          <a:r>
            <a:rPr lang="en-US" altLang="zh-TW" sz="2800" b="1">
              <a:solidFill>
                <a:schemeClr val="dk1"/>
              </a:solidFill>
              <a:latin typeface="+mn-lt"/>
              <a:ea typeface="+mn-ea"/>
              <a:cs typeface="+mn-cs"/>
            </a:rPr>
            <a:t>7cm</a:t>
          </a:r>
          <a:r>
            <a:rPr lang="zh-TW" alt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。</a:t>
          </a:r>
          <a:endParaRPr lang="en-US" altLang="zh-TW" sz="2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644771</xdr:colOff>
      <xdr:row>5</xdr:row>
      <xdr:rowOff>504091</xdr:rowOff>
    </xdr:from>
    <xdr:to>
      <xdr:col>10</xdr:col>
      <xdr:colOff>6262</xdr:colOff>
      <xdr:row>5</xdr:row>
      <xdr:rowOff>1267423</xdr:rowOff>
    </xdr:to>
    <xdr:sp macro="" textlink="">
      <xdr:nvSpPr>
        <xdr:cNvPr id="12" name="文字方塊 11"/>
        <xdr:cNvSpPr txBox="1"/>
      </xdr:nvSpPr>
      <xdr:spPr>
        <a:xfrm>
          <a:off x="6125309" y="4709745"/>
          <a:ext cx="3611107" cy="763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/>
            <a:t>穿者左袖肩點下</a:t>
          </a:r>
          <a:r>
            <a:rPr lang="en-US" altLang="zh-TW" sz="2800" b="1"/>
            <a:t>8cm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1</xdr:col>
      <xdr:colOff>219075</xdr:colOff>
      <xdr:row>1</xdr:row>
      <xdr:rowOff>0</xdr:rowOff>
    </xdr:to>
    <xdr:pic>
      <xdr:nvPicPr>
        <xdr:cNvPr id="17826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7429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1</xdr:col>
      <xdr:colOff>790575</xdr:colOff>
      <xdr:row>1</xdr:row>
      <xdr:rowOff>0</xdr:rowOff>
    </xdr:to>
    <xdr:pic>
      <xdr:nvPicPr>
        <xdr:cNvPr id="17827" name="Imag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3144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6"/>
  <sheetViews>
    <sheetView showGridLines="0" view="pageBreakPreview" zoomScale="80" zoomScaleNormal="100" zoomScaleSheetLayoutView="80" workbookViewId="0">
      <selection activeCell="N8" sqref="N8"/>
    </sheetView>
  </sheetViews>
  <sheetFormatPr defaultColWidth="12" defaultRowHeight="11.25"/>
  <cols>
    <col min="1" max="1" width="10.1640625" customWidth="1"/>
    <col min="2" max="2" width="15.6640625" bestFit="1" customWidth="1"/>
    <col min="3" max="3" width="12" customWidth="1"/>
    <col min="4" max="4" width="20.83203125" customWidth="1"/>
    <col min="5" max="5" width="21.33203125" customWidth="1"/>
    <col min="6" max="6" width="16.1640625" customWidth="1"/>
    <col min="7" max="8" width="12" customWidth="1"/>
    <col min="9" max="9" width="13.83203125" customWidth="1"/>
    <col min="10" max="10" width="12" customWidth="1"/>
    <col min="11" max="11" width="7" customWidth="1"/>
    <col min="12" max="12" width="26.83203125" customWidth="1"/>
  </cols>
  <sheetData>
    <row r="1" spans="1:12" s="1" customFormat="1" ht="45" customHeight="1" thickBot="1">
      <c r="A1" s="33"/>
      <c r="B1" s="34"/>
      <c r="C1" s="34"/>
      <c r="D1" s="34"/>
      <c r="E1" s="43" t="s">
        <v>0</v>
      </c>
      <c r="F1" s="34"/>
      <c r="G1" s="34"/>
      <c r="H1" s="34"/>
      <c r="I1" s="34"/>
      <c r="J1" s="568" t="s">
        <v>164</v>
      </c>
      <c r="K1" s="568"/>
      <c r="L1" s="569"/>
    </row>
    <row r="2" spans="1:12" s="3" customFormat="1" ht="15" customHeight="1">
      <c r="A2" s="170" t="s">
        <v>151</v>
      </c>
      <c r="B2" s="171"/>
      <c r="C2" s="570" t="s">
        <v>168</v>
      </c>
      <c r="D2" s="570"/>
      <c r="E2" s="570"/>
      <c r="F2" s="570"/>
      <c r="G2" s="570"/>
      <c r="H2" s="570"/>
      <c r="I2" s="570"/>
      <c r="J2" s="53" t="s">
        <v>2</v>
      </c>
      <c r="K2" s="54" t="s">
        <v>200</v>
      </c>
      <c r="L2" s="55"/>
    </row>
    <row r="3" spans="1:12" s="2" customFormat="1" ht="15" customHeight="1">
      <c r="A3" s="255" t="s">
        <v>1</v>
      </c>
      <c r="B3" s="256">
        <f ca="1">TODAY()</f>
        <v>43833</v>
      </c>
      <c r="C3" s="252"/>
      <c r="D3" s="252"/>
      <c r="E3" s="575" t="s">
        <v>65</v>
      </c>
      <c r="F3" s="575"/>
      <c r="G3" s="257" t="s">
        <v>139</v>
      </c>
      <c r="H3" s="224"/>
      <c r="I3" s="252"/>
      <c r="J3" s="253" t="s">
        <v>64</v>
      </c>
      <c r="K3" s="252"/>
      <c r="L3" s="254" t="s">
        <v>137</v>
      </c>
    </row>
    <row r="4" spans="1:12" s="1" customFormat="1" ht="15" customHeight="1">
      <c r="A4" s="258" t="s">
        <v>191</v>
      </c>
      <c r="B4" s="259"/>
      <c r="C4" s="259"/>
      <c r="D4" s="259"/>
      <c r="E4" s="259"/>
      <c r="F4" s="260"/>
      <c r="G4" s="260"/>
      <c r="H4" s="259"/>
      <c r="I4" s="576"/>
      <c r="J4" s="576"/>
      <c r="K4" s="576"/>
      <c r="L4" s="577"/>
    </row>
    <row r="5" spans="1:12" s="1" customFormat="1" ht="17.25" customHeight="1">
      <c r="A5" s="571"/>
      <c r="B5" s="572"/>
      <c r="C5" s="572"/>
      <c r="D5" s="572"/>
      <c r="E5" s="572"/>
      <c r="F5" s="218"/>
      <c r="G5" s="218"/>
      <c r="H5" s="219"/>
      <c r="I5" s="573"/>
      <c r="J5" s="573"/>
      <c r="K5" s="573"/>
      <c r="L5" s="574"/>
    </row>
    <row r="6" spans="1:12" s="1" customForma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</row>
    <row r="7" spans="1:12" s="1" customForma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s="1" customForma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s="1" customFormat="1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s="1" customFormat="1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s="1" customForma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 s="1" customForma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s="1" customForma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s="1" customForma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 s="1" customForma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s="1" customForma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s="1" customFormat="1">
      <c r="A26" s="39"/>
      <c r="B26" s="40"/>
      <c r="C26" s="40"/>
      <c r="D26" s="40"/>
      <c r="E26" s="40"/>
      <c r="F26" s="40"/>
      <c r="G26" s="40"/>
      <c r="H26" s="40"/>
      <c r="I26" s="40"/>
      <c r="J26" s="40" t="s">
        <v>43</v>
      </c>
      <c r="K26" s="40"/>
      <c r="L26" s="46"/>
    </row>
    <row r="27" spans="1:12" s="1" customFormat="1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s="1" customForma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s="1" customFormat="1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s="1" customForma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s="1" customFormat="1">
      <c r="A31" s="39"/>
      <c r="B31" s="40"/>
      <c r="C31" s="40"/>
      <c r="D31" s="40" t="s">
        <v>43</v>
      </c>
      <c r="E31" s="40"/>
      <c r="F31" s="40"/>
      <c r="G31" s="40"/>
      <c r="H31" s="40"/>
      <c r="I31" s="40"/>
      <c r="J31" s="40"/>
      <c r="K31" s="40"/>
      <c r="L31" s="46"/>
    </row>
    <row r="32" spans="1:12" s="1" customForma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s="1" customFormat="1" hidden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 hidden="1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 hidden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</row>
    <row r="36" spans="1:12" hidden="1">
      <c r="A36" s="102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103"/>
    </row>
    <row r="37" spans="1:12" hidden="1">
      <c r="A37" s="10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03"/>
    </row>
    <row r="38" spans="1:12" hidden="1">
      <c r="A38" s="102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103"/>
    </row>
    <row r="39" spans="1:12" ht="48.75" hidden="1" customHeight="1" thickBot="1">
      <c r="A39" s="104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6"/>
    </row>
    <row r="40" spans="1:12">
      <c r="A40" s="102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103"/>
    </row>
    <row r="41" spans="1:12">
      <c r="A41" s="10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03"/>
    </row>
    <row r="42" spans="1:12">
      <c r="A42" s="10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03"/>
    </row>
    <row r="43" spans="1:12">
      <c r="A43" s="10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03"/>
    </row>
    <row r="44" spans="1:12">
      <c r="A44" s="10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03"/>
    </row>
    <row r="45" spans="1:12">
      <c r="A45" s="102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03"/>
    </row>
    <row r="46" spans="1:12" ht="17.25" customHeight="1" thickBot="1">
      <c r="A46" s="104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6"/>
    </row>
  </sheetData>
  <mergeCells count="6">
    <mergeCell ref="J1:L1"/>
    <mergeCell ref="C2:I2"/>
    <mergeCell ref="A5:E5"/>
    <mergeCell ref="I5:L5"/>
    <mergeCell ref="E3:F3"/>
    <mergeCell ref="I4:L4"/>
  </mergeCells>
  <phoneticPr fontId="20" type="noConversion"/>
  <printOptions horizontalCentered="1"/>
  <pageMargins left="0.39370078740157483" right="0.39370078740157483" top="0.39370078740157483" bottom="0.86895833333333339" header="0.39370078740157483" footer="0.39370078740157483"/>
  <pageSetup paperSize="9" scale="9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57"/>
  <sheetViews>
    <sheetView showGridLines="0" view="pageBreakPreview" zoomScale="64" zoomScaleNormal="80" zoomScaleSheetLayoutView="64" workbookViewId="0">
      <selection activeCell="AE70" sqref="AE70"/>
    </sheetView>
  </sheetViews>
  <sheetFormatPr defaultColWidth="12" defaultRowHeight="11.25"/>
  <cols>
    <col min="1" max="1" width="10.5" customWidth="1"/>
    <col min="2" max="3" width="14.5" customWidth="1"/>
    <col min="4" max="5" width="15.6640625" customWidth="1"/>
    <col min="6" max="6" width="24" customWidth="1"/>
    <col min="7" max="7" width="29" customWidth="1"/>
    <col min="8" max="11" width="12.1640625" customWidth="1"/>
    <col min="12" max="12" width="14.6640625" customWidth="1"/>
    <col min="13" max="13" width="27.83203125" customWidth="1"/>
    <col min="14" max="16" width="12.6640625" customWidth="1"/>
  </cols>
  <sheetData>
    <row r="1" spans="1:13" s="1" customFormat="1" ht="42.75" customHeight="1" thickBot="1">
      <c r="A1" s="32"/>
      <c r="B1" s="29"/>
      <c r="C1" s="594" t="s">
        <v>26</v>
      </c>
      <c r="D1" s="594"/>
      <c r="E1" s="594"/>
      <c r="F1" s="594"/>
      <c r="G1" s="594"/>
      <c r="H1" s="594"/>
      <c r="I1" s="594"/>
      <c r="J1" s="594"/>
      <c r="K1" s="31" t="str">
        <f>'TECHNICAL SHEET GARMENT'!J1</f>
        <v>WINTER 2018/19</v>
      </c>
      <c r="L1" s="29"/>
      <c r="M1" s="30"/>
    </row>
    <row r="2" spans="1:13" s="3" customFormat="1" ht="19.5">
      <c r="A2" s="74" t="str">
        <f>'TECHNICAL SHEET GARMENT'!A2</f>
        <v>LFV11494 (10844 FW17/18)</v>
      </c>
      <c r="B2" s="75"/>
      <c r="C2" s="659" t="str">
        <f>'TECHNICAL SHEET GARMENT'!C2</f>
        <v>LD MACHABY SOFTSHELL</v>
      </c>
      <c r="D2" s="659"/>
      <c r="E2" s="659"/>
      <c r="F2" s="659"/>
      <c r="G2" s="659"/>
      <c r="H2" s="659"/>
      <c r="I2" s="659"/>
      <c r="J2" s="659"/>
      <c r="K2" s="659"/>
      <c r="L2" s="99" t="s">
        <v>2</v>
      </c>
      <c r="M2" s="79" t="str">
        <f>('TECHNICAL SHEET GARMENT'!K2)</f>
        <v>VI BULK</v>
      </c>
    </row>
    <row r="3" spans="1:13" s="2" customFormat="1" ht="17.25" thickBot="1">
      <c r="A3" s="211" t="s">
        <v>1</v>
      </c>
      <c r="B3" s="676">
        <f ca="1">TODAY()</f>
        <v>43833</v>
      </c>
      <c r="C3" s="676"/>
      <c r="D3" s="64"/>
      <c r="E3" s="64"/>
      <c r="F3" s="64" t="s">
        <v>65</v>
      </c>
      <c r="G3" s="246" t="str">
        <f>('TECHNICAL SHEET GARMENT'!G3)</f>
        <v>Marjorie</v>
      </c>
      <c r="H3" s="64"/>
      <c r="I3" s="64"/>
      <c r="J3" s="64"/>
      <c r="K3" s="78" t="str">
        <f>'TECHNICAL SHEET GARMENT'!J3</f>
        <v xml:space="preserve">SUPPLIER : </v>
      </c>
      <c r="L3" s="68"/>
      <c r="M3" s="212" t="str">
        <f>'TECHNICAL SHEET GARMENT'!L3</f>
        <v xml:space="preserve">PRIMA CHANNEL </v>
      </c>
    </row>
    <row r="4" spans="1:13" s="5" customFormat="1" ht="16.5">
      <c r="A4" s="4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6"/>
    </row>
    <row r="5" spans="1:13" s="5" customFormat="1" ht="16.5">
      <c r="A5" s="4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6"/>
    </row>
    <row r="6" spans="1:13" s="5" customFormat="1" ht="16.5">
      <c r="A6" s="4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6"/>
    </row>
    <row r="7" spans="1:13" s="5" customFormat="1" ht="16.5">
      <c r="A7" s="4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6"/>
    </row>
    <row r="8" spans="1:13" s="5" customFormat="1">
      <c r="A8" s="4"/>
      <c r="M8" s="6"/>
    </row>
    <row r="9" spans="1:13" s="5" customFormat="1">
      <c r="A9" s="4"/>
      <c r="M9" s="6"/>
    </row>
    <row r="10" spans="1:13" s="5" customFormat="1" ht="16.5">
      <c r="A10" s="4"/>
      <c r="B10" s="11"/>
      <c r="M10" s="6"/>
    </row>
    <row r="11" spans="1:13" s="5" customFormat="1" ht="16.5">
      <c r="A11" s="4"/>
      <c r="B11" s="8"/>
      <c r="M11" s="6"/>
    </row>
    <row r="12" spans="1:13" s="5" customFormat="1">
      <c r="A12" s="4"/>
      <c r="M12" s="6"/>
    </row>
    <row r="13" spans="1:13" s="5" customFormat="1">
      <c r="A13" s="4"/>
      <c r="M13" s="6"/>
    </row>
    <row r="14" spans="1:13" s="5" customFormat="1">
      <c r="A14" s="4"/>
      <c r="M14" s="6"/>
    </row>
    <row r="15" spans="1:13" s="5" customFormat="1">
      <c r="A15" s="4"/>
      <c r="M15" s="6"/>
    </row>
    <row r="16" spans="1:13" s="5" customFormat="1">
      <c r="A16" s="4"/>
      <c r="M16" s="6"/>
    </row>
    <row r="17" spans="1:13" s="5" customFormat="1">
      <c r="A17" s="4"/>
      <c r="M17" s="6"/>
    </row>
    <row r="18" spans="1:13" s="5" customFormat="1">
      <c r="A18" s="4"/>
      <c r="M18" s="6"/>
    </row>
    <row r="19" spans="1:13" s="5" customFormat="1">
      <c r="A19" s="4"/>
      <c r="M19" s="6"/>
    </row>
    <row r="20" spans="1:13" s="5" customFormat="1" ht="16.5">
      <c r="A20" s="4"/>
      <c r="B20" s="11"/>
      <c r="M20" s="6"/>
    </row>
    <row r="21" spans="1:13" s="5" customFormat="1" ht="16.5">
      <c r="A21" s="4"/>
      <c r="B21" s="8"/>
      <c r="M21" s="6"/>
    </row>
    <row r="22" spans="1:13" s="5" customFormat="1">
      <c r="A22" s="4"/>
      <c r="M22" s="6"/>
    </row>
    <row r="23" spans="1:13" s="5" customFormat="1">
      <c r="A23" s="4"/>
      <c r="M23" s="6"/>
    </row>
    <row r="24" spans="1:13" s="5" customFormat="1">
      <c r="A24" s="4"/>
      <c r="M24" s="6"/>
    </row>
    <row r="25" spans="1:13" s="5" customFormat="1">
      <c r="A25" s="4"/>
      <c r="M25" s="6"/>
    </row>
    <row r="26" spans="1:13" s="5" customFormat="1">
      <c r="A26" s="4"/>
      <c r="M26" s="6"/>
    </row>
    <row r="27" spans="1:13" s="5" customFormat="1">
      <c r="A27" s="4"/>
      <c r="M27" s="6"/>
    </row>
    <row r="28" spans="1:13" s="5" customFormat="1">
      <c r="A28" s="4"/>
      <c r="M28" s="6"/>
    </row>
    <row r="29" spans="1:13" s="5" customFormat="1">
      <c r="A29" s="4"/>
      <c r="M29" s="6"/>
    </row>
    <row r="30" spans="1:13" s="5" customFormat="1">
      <c r="A30" s="4"/>
      <c r="M30" s="6"/>
    </row>
    <row r="31" spans="1:13" s="5" customFormat="1">
      <c r="A31" s="4"/>
      <c r="M31" s="6"/>
    </row>
    <row r="32" spans="1:13" s="21" customFormat="1">
      <c r="A32" s="102"/>
      <c r="M32" s="103"/>
    </row>
    <row r="33" spans="1:13" s="21" customFormat="1">
      <c r="A33" s="102"/>
      <c r="M33" s="103"/>
    </row>
    <row r="34" spans="1:13" s="21" customFormat="1">
      <c r="A34" s="102"/>
      <c r="M34" s="103"/>
    </row>
    <row r="35" spans="1:13" s="21" customFormat="1">
      <c r="A35" s="102"/>
      <c r="M35" s="103"/>
    </row>
    <row r="36" spans="1:13" s="21" customFormat="1">
      <c r="A36" s="102"/>
      <c r="M36" s="103"/>
    </row>
    <row r="37" spans="1:13" s="21" customFormat="1">
      <c r="A37" s="102"/>
      <c r="M37" s="103"/>
    </row>
    <row r="38" spans="1:13" s="21" customFormat="1">
      <c r="A38" s="102"/>
      <c r="M38" s="103"/>
    </row>
    <row r="39" spans="1:13" s="21" customFormat="1">
      <c r="A39" s="102"/>
      <c r="M39" s="103"/>
    </row>
    <row r="40" spans="1:13">
      <c r="A40" s="102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03"/>
    </row>
    <row r="41" spans="1:13">
      <c r="A41" s="10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03"/>
    </row>
    <row r="42" spans="1:13">
      <c r="A42" s="10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03"/>
    </row>
    <row r="43" spans="1:13">
      <c r="A43" s="10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03"/>
    </row>
    <row r="44" spans="1:13">
      <c r="A44" s="10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103"/>
    </row>
    <row r="45" spans="1:13">
      <c r="A45" s="102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103"/>
    </row>
    <row r="46" spans="1:13">
      <c r="A46" s="10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103"/>
    </row>
    <row r="47" spans="1:13">
      <c r="A47" s="102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03"/>
    </row>
    <row r="48" spans="1:13">
      <c r="A48" s="10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03"/>
    </row>
    <row r="49" spans="1:13">
      <c r="A49" s="102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03"/>
    </row>
    <row r="50" spans="1:13">
      <c r="A50" s="102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03"/>
    </row>
    <row r="51" spans="1:13">
      <c r="A51" s="102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03"/>
    </row>
    <row r="52" spans="1:13">
      <c r="A52" s="102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103"/>
    </row>
    <row r="53" spans="1:13">
      <c r="A53" s="10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03"/>
    </row>
    <row r="54" spans="1:13">
      <c r="A54" s="102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03"/>
    </row>
    <row r="55" spans="1:13">
      <c r="A55" s="102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103"/>
    </row>
    <row r="56" spans="1:13">
      <c r="A56" s="102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103"/>
    </row>
    <row r="57" spans="1:13" ht="12" thickBot="1">
      <c r="A57" s="104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6"/>
    </row>
  </sheetData>
  <mergeCells count="3">
    <mergeCell ref="C2:K2"/>
    <mergeCell ref="B3:C3"/>
    <mergeCell ref="C1:J1"/>
  </mergeCells>
  <phoneticPr fontId="20" type="noConversion"/>
  <printOptions horizontalCentered="1"/>
  <pageMargins left="0.39370078740157483" right="0.39370078740157483" top="0.39370078740157483" bottom="0.39370078740157483" header="0.39370078740157483" footer="0.39370078740157483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79"/>
  <sheetViews>
    <sheetView showGridLines="0" topLeftCell="A4" zoomScale="70" zoomScaleNormal="70" zoomScaleSheetLayoutView="64" workbookViewId="0">
      <selection activeCell="Q33" sqref="Q33"/>
    </sheetView>
  </sheetViews>
  <sheetFormatPr defaultColWidth="12" defaultRowHeight="11.25"/>
  <cols>
    <col min="1" max="1" width="10.5" customWidth="1"/>
    <col min="2" max="3" width="14.5" customWidth="1"/>
    <col min="4" max="5" width="15.6640625" customWidth="1"/>
    <col min="6" max="6" width="24" customWidth="1"/>
    <col min="7" max="7" width="29.83203125" customWidth="1"/>
    <col min="8" max="8" width="27.33203125" customWidth="1"/>
    <col min="9" max="11" width="12.1640625" customWidth="1"/>
    <col min="12" max="12" width="14.6640625" customWidth="1"/>
    <col min="13" max="13" width="29.83203125" customWidth="1"/>
    <col min="14" max="16" width="12.6640625" customWidth="1"/>
  </cols>
  <sheetData>
    <row r="1" spans="1:13" s="1" customFormat="1" ht="42.75" customHeight="1" thickBot="1">
      <c r="A1" s="32"/>
      <c r="B1" s="29"/>
      <c r="C1" s="594" t="s">
        <v>56</v>
      </c>
      <c r="D1" s="594"/>
      <c r="E1" s="594"/>
      <c r="F1" s="594"/>
      <c r="G1" s="594"/>
      <c r="H1" s="594"/>
      <c r="I1" s="594"/>
      <c r="J1" s="594"/>
      <c r="K1" s="31" t="str">
        <f>'TECHNICAL SHEET GARMENT'!J1</f>
        <v>WINTER 2018/19</v>
      </c>
      <c r="L1" s="29"/>
      <c r="M1" s="30"/>
    </row>
    <row r="2" spans="1:13" s="3" customFormat="1" ht="19.5">
      <c r="A2" s="74" t="str">
        <f>'TECHNICAL SHEET GARMENT'!A2</f>
        <v>LFV11494 (10844 FW17/18)</v>
      </c>
      <c r="B2" s="75"/>
      <c r="C2" s="659" t="str">
        <f>'TECHNICAL SHEET GARMENT'!C2</f>
        <v>LD MACHABY SOFTSHELL</v>
      </c>
      <c r="D2" s="659"/>
      <c r="E2" s="659"/>
      <c r="F2" s="659"/>
      <c r="G2" s="659"/>
      <c r="H2" s="659"/>
      <c r="I2" s="659"/>
      <c r="J2" s="659"/>
      <c r="K2" s="659"/>
      <c r="L2" s="99" t="s">
        <v>2</v>
      </c>
      <c r="M2" s="79" t="str">
        <f>('TECHNICAL SHEET GARMENT'!K2)</f>
        <v>VI BULK</v>
      </c>
    </row>
    <row r="3" spans="1:13" s="2" customFormat="1" ht="17.25" thickBot="1">
      <c r="A3" s="211" t="s">
        <v>1</v>
      </c>
      <c r="B3" s="676">
        <f ca="1">TODAY()</f>
        <v>43833</v>
      </c>
      <c r="C3" s="676"/>
      <c r="D3" s="64"/>
      <c r="E3" s="64"/>
      <c r="F3" s="64" t="s">
        <v>65</v>
      </c>
      <c r="G3" s="246" t="str">
        <f>('TECHNICAL SHEET GARMENT'!G3)</f>
        <v>Marjorie</v>
      </c>
      <c r="H3" s="64"/>
      <c r="I3" s="64"/>
      <c r="J3" s="64"/>
      <c r="K3" s="78" t="str">
        <f>'TECHNICAL SHEET GARMENT'!J3</f>
        <v xml:space="preserve">SUPPLIER : </v>
      </c>
      <c r="L3" s="68"/>
      <c r="M3" s="212" t="str">
        <f>'TECHNICAL SHEET GARMENT'!L3</f>
        <v xml:space="preserve">PRIMA CHANNEL </v>
      </c>
    </row>
    <row r="4" spans="1:13" s="5" customFormat="1" ht="16.5">
      <c r="A4" s="4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6"/>
    </row>
    <row r="5" spans="1:13" s="5" customFormat="1" ht="16.5">
      <c r="A5" s="4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6"/>
    </row>
    <row r="6" spans="1:13" s="5" customFormat="1" ht="16.5">
      <c r="A6" s="4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6"/>
    </row>
    <row r="7" spans="1:13" s="5" customFormat="1" ht="16.5">
      <c r="A7" s="4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6"/>
    </row>
    <row r="8" spans="1:13" s="5" customFormat="1">
      <c r="A8" s="4"/>
      <c r="M8" s="6"/>
    </row>
    <row r="9" spans="1:13" s="5" customFormat="1">
      <c r="A9" s="4"/>
      <c r="M9" s="6"/>
    </row>
    <row r="10" spans="1:13" s="5" customFormat="1" ht="16.5">
      <c r="A10" s="4"/>
      <c r="B10" s="11"/>
      <c r="M10" s="6"/>
    </row>
    <row r="11" spans="1:13" s="5" customFormat="1" ht="16.5">
      <c r="A11" s="4"/>
      <c r="B11" s="8"/>
      <c r="M11" s="6"/>
    </row>
    <row r="12" spans="1:13" s="5" customFormat="1">
      <c r="A12" s="4"/>
      <c r="M12" s="6"/>
    </row>
    <row r="13" spans="1:13" s="5" customFormat="1">
      <c r="A13" s="4"/>
      <c r="M13" s="6"/>
    </row>
    <row r="14" spans="1:13" s="5" customFormat="1">
      <c r="A14" s="4"/>
      <c r="M14" s="6"/>
    </row>
    <row r="15" spans="1:13" s="5" customFormat="1">
      <c r="A15" s="4"/>
      <c r="M15" s="6"/>
    </row>
    <row r="16" spans="1:13" s="5" customFormat="1">
      <c r="A16" s="4"/>
      <c r="M16" s="6"/>
    </row>
    <row r="17" spans="1:13" s="5" customFormat="1">
      <c r="A17" s="4"/>
      <c r="M17" s="6"/>
    </row>
    <row r="18" spans="1:13" s="5" customFormat="1">
      <c r="A18" s="4"/>
      <c r="M18" s="6"/>
    </row>
    <row r="19" spans="1:13" s="5" customFormat="1">
      <c r="A19" s="4"/>
      <c r="M19" s="6"/>
    </row>
    <row r="20" spans="1:13" s="5" customFormat="1" ht="16.5">
      <c r="A20" s="4"/>
      <c r="B20" s="11"/>
      <c r="M20" s="6"/>
    </row>
    <row r="21" spans="1:13" s="5" customFormat="1" ht="16.5">
      <c r="A21" s="4"/>
      <c r="B21" s="8"/>
      <c r="M21" s="6"/>
    </row>
    <row r="22" spans="1:13" s="5" customFormat="1">
      <c r="A22" s="4"/>
      <c r="M22" s="6"/>
    </row>
    <row r="23" spans="1:13" s="5" customFormat="1">
      <c r="A23" s="4"/>
      <c r="M23" s="6"/>
    </row>
    <row r="24" spans="1:13" s="5" customFormat="1">
      <c r="A24" s="4"/>
      <c r="M24" s="6"/>
    </row>
    <row r="25" spans="1:13" s="5" customFormat="1">
      <c r="A25" s="4"/>
      <c r="M25" s="6"/>
    </row>
    <row r="26" spans="1:13" s="5" customFormat="1">
      <c r="A26" s="4"/>
      <c r="M26" s="6"/>
    </row>
    <row r="27" spans="1:13" s="5" customFormat="1">
      <c r="A27" s="4"/>
      <c r="M27" s="6"/>
    </row>
    <row r="28" spans="1:13" s="5" customFormat="1">
      <c r="A28" s="4"/>
      <c r="M28" s="6"/>
    </row>
    <row r="29" spans="1:13" s="5" customFormat="1">
      <c r="A29" s="4"/>
      <c r="M29" s="6"/>
    </row>
    <row r="30" spans="1:13" s="5" customFormat="1">
      <c r="A30" s="4"/>
      <c r="M30" s="6"/>
    </row>
    <row r="31" spans="1:13" s="5" customFormat="1">
      <c r="A31" s="4"/>
      <c r="M31" s="6"/>
    </row>
    <row r="32" spans="1:13" s="21" customFormat="1">
      <c r="A32" s="102"/>
      <c r="M32" s="103"/>
    </row>
    <row r="33" spans="1:13" s="21" customFormat="1">
      <c r="A33" s="102"/>
      <c r="M33" s="103"/>
    </row>
    <row r="34" spans="1:13" s="21" customFormat="1">
      <c r="A34" s="102"/>
      <c r="M34" s="103"/>
    </row>
    <row r="35" spans="1:13" s="21" customFormat="1">
      <c r="A35" s="102"/>
      <c r="M35" s="103"/>
    </row>
    <row r="36" spans="1:13" s="21" customFormat="1">
      <c r="A36" s="102"/>
      <c r="M36" s="103"/>
    </row>
    <row r="37" spans="1:13" s="21" customFormat="1">
      <c r="A37" s="102"/>
      <c r="M37" s="103"/>
    </row>
    <row r="38" spans="1:13" s="21" customFormat="1">
      <c r="A38" s="102"/>
      <c r="M38" s="103"/>
    </row>
    <row r="39" spans="1:13" s="21" customFormat="1">
      <c r="A39" s="102"/>
      <c r="M39" s="103"/>
    </row>
    <row r="40" spans="1:13">
      <c r="A40" s="102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03"/>
    </row>
    <row r="41" spans="1:13">
      <c r="A41" s="10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03"/>
    </row>
    <row r="42" spans="1:13">
      <c r="A42" s="10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03"/>
    </row>
    <row r="43" spans="1:13">
      <c r="A43" s="10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03"/>
    </row>
    <row r="44" spans="1:13">
      <c r="A44" s="10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103"/>
    </row>
    <row r="45" spans="1:13">
      <c r="A45" s="102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103"/>
    </row>
    <row r="46" spans="1:13">
      <c r="A46" s="10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103"/>
    </row>
    <row r="47" spans="1:13">
      <c r="A47" s="102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03"/>
    </row>
    <row r="48" spans="1:13">
      <c r="A48" s="10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03"/>
    </row>
    <row r="49" spans="1:13">
      <c r="A49" s="102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03"/>
    </row>
    <row r="50" spans="1:13">
      <c r="A50" s="102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03"/>
    </row>
    <row r="51" spans="1:13">
      <c r="A51" s="102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03"/>
    </row>
    <row r="52" spans="1:13" ht="12" thickBot="1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6"/>
    </row>
    <row r="53" spans="1:13" ht="34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1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1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</row>
    <row r="59" spans="1:1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spans="1:1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spans="1:1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spans="1:1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spans="1:1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spans="1:1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spans="1:1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 spans="1:1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1:1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1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1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1:1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  <row r="77" spans="1:1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</row>
    <row r="78" spans="1:1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1:1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</sheetData>
  <mergeCells count="3">
    <mergeCell ref="C2:K2"/>
    <mergeCell ref="B3:C3"/>
    <mergeCell ref="C1:J1"/>
  </mergeCells>
  <phoneticPr fontId="20" type="noConversion"/>
  <printOptions horizontalCentered="1"/>
  <pageMargins left="0.39370078740157483" right="0.39370078740157483" top="0.39370078740157483" bottom="0.39370078740157483" header="0.39370078740157483" footer="0.39370078740157483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S102"/>
  <sheetViews>
    <sheetView showGridLines="0" tabSelected="1" view="pageBreakPreview" topLeftCell="B25" zoomScale="67" zoomScaleNormal="60" zoomScaleSheetLayoutView="67" zoomScalePageLayoutView="30" workbookViewId="0">
      <selection activeCell="F20" sqref="F20"/>
    </sheetView>
  </sheetViews>
  <sheetFormatPr defaultColWidth="12" defaultRowHeight="11.25"/>
  <cols>
    <col min="1" max="1" width="9" customWidth="1"/>
    <col min="2" max="2" width="12.5" customWidth="1"/>
    <col min="3" max="3" width="23.1640625" customWidth="1"/>
    <col min="4" max="4" width="14.33203125" customWidth="1"/>
    <col min="5" max="5" width="19.83203125" customWidth="1"/>
    <col min="6" max="6" width="63.83203125" bestFit="1" customWidth="1"/>
    <col min="7" max="7" width="18.83203125" customWidth="1"/>
    <col min="8" max="8" width="15.33203125" customWidth="1"/>
    <col min="9" max="9" width="16.1640625" customWidth="1"/>
    <col min="10" max="10" width="16" style="365" customWidth="1"/>
    <col min="11" max="13" width="15.33203125" hidden="1" customWidth="1"/>
    <col min="14" max="14" width="15.33203125" customWidth="1"/>
    <col min="15" max="15" width="15.33203125" style="323" customWidth="1"/>
    <col min="16" max="16" width="15.33203125" customWidth="1"/>
    <col min="17" max="17" width="8.83203125" customWidth="1"/>
    <col min="18" max="18" width="12.6640625" customWidth="1"/>
  </cols>
  <sheetData>
    <row r="1" spans="1:45" s="1" customFormat="1" ht="42" customHeight="1">
      <c r="A1" s="56"/>
      <c r="B1" s="57"/>
      <c r="C1" s="57"/>
      <c r="D1" s="585" t="s">
        <v>14</v>
      </c>
      <c r="E1" s="585"/>
      <c r="F1" s="585"/>
      <c r="G1" s="585"/>
      <c r="H1" s="585"/>
      <c r="I1" s="585"/>
      <c r="J1" s="585"/>
      <c r="K1" s="585"/>
      <c r="L1" s="585"/>
      <c r="M1" s="585"/>
      <c r="N1" s="58" t="str">
        <f>'TECHNICAL SHEET GARMENT'!J1</f>
        <v>WINTER 2018/19</v>
      </c>
      <c r="O1" s="318"/>
      <c r="P1" s="57"/>
      <c r="Q1" s="59"/>
      <c r="R1" s="5"/>
    </row>
    <row r="2" spans="1:45" s="3" customFormat="1" ht="19.5">
      <c r="A2" s="65"/>
      <c r="B2" s="61" t="str">
        <f>'TECHNICAL SHEET GARMENT'!A2</f>
        <v>LFV11494 (10844 FW17/18)</v>
      </c>
      <c r="C2" s="60"/>
      <c r="D2" s="60"/>
      <c r="E2" s="118" t="str">
        <f>'TECHNICAL SHEET GARMENT'!C2</f>
        <v>LD MACHABY SOFTSHELL</v>
      </c>
      <c r="F2" s="60"/>
      <c r="G2" s="60"/>
      <c r="H2" s="60"/>
      <c r="I2" s="60"/>
      <c r="J2" s="358"/>
      <c r="K2" s="60"/>
      <c r="L2" s="60"/>
      <c r="M2" s="60"/>
      <c r="N2" s="60" t="s">
        <v>2</v>
      </c>
      <c r="O2" s="61" t="str">
        <f>'TECHNICAL SHEET GARMENT'!K2</f>
        <v>VI BULK</v>
      </c>
      <c r="P2" s="60"/>
      <c r="Q2" s="62"/>
      <c r="R2" s="7"/>
    </row>
    <row r="3" spans="1:45" s="2" customFormat="1" ht="17.25" thickBot="1">
      <c r="A3" s="67"/>
      <c r="B3" s="163" t="s">
        <v>1</v>
      </c>
      <c r="C3" s="63">
        <f ca="1">'TECHNICAL SHEET GARMENT'!B3</f>
        <v>43833</v>
      </c>
      <c r="D3" s="64"/>
      <c r="E3" s="64"/>
      <c r="F3" s="250" t="s">
        <v>65</v>
      </c>
      <c r="G3" s="246" t="str">
        <f>('TECHNICAL SHEET GARMENT'!G3)</f>
        <v>Marjorie</v>
      </c>
      <c r="H3" s="64"/>
      <c r="I3" s="64"/>
      <c r="J3" s="359"/>
      <c r="K3" s="68"/>
      <c r="L3" s="64"/>
      <c r="M3" s="64"/>
      <c r="N3" s="78" t="str">
        <f>'TECHNICAL SHEET GARMENT'!J3</f>
        <v xml:space="preserve">SUPPLIER : </v>
      </c>
      <c r="O3" s="68"/>
      <c r="P3" s="213" t="str">
        <f>'TECHNICAL SHEET GARMENT'!L3</f>
        <v xml:space="preserve">PRIMA CHANNEL </v>
      </c>
      <c r="Q3" s="69"/>
      <c r="R3" s="22"/>
    </row>
    <row r="4" spans="1:45" s="1" customFormat="1" ht="16.5">
      <c r="A4" s="27"/>
      <c r="B4" s="100"/>
      <c r="C4" s="24"/>
      <c r="D4" s="24"/>
      <c r="E4" s="24"/>
      <c r="F4" s="24"/>
      <c r="G4" s="24"/>
      <c r="H4" s="24"/>
      <c r="I4" s="24"/>
      <c r="J4" s="360"/>
      <c r="K4" s="24"/>
      <c r="L4" s="24"/>
      <c r="M4" s="24"/>
      <c r="N4" s="41"/>
      <c r="O4" s="319"/>
      <c r="P4" s="41"/>
      <c r="Q4" s="42"/>
      <c r="R4" s="5"/>
    </row>
    <row r="5" spans="1:45" ht="37.5" thickBot="1">
      <c r="A5" s="102"/>
      <c r="B5" s="21"/>
      <c r="C5" s="26" t="s">
        <v>15</v>
      </c>
      <c r="D5" s="21"/>
      <c r="E5" s="21"/>
      <c r="F5" s="21"/>
      <c r="G5" s="21"/>
      <c r="H5" s="526" t="s">
        <v>241</v>
      </c>
      <c r="I5" s="526"/>
      <c r="J5" s="526" t="s">
        <v>240</v>
      </c>
      <c r="K5" s="21"/>
      <c r="L5" s="21"/>
      <c r="M5" s="21"/>
      <c r="N5" s="21"/>
      <c r="O5" s="320"/>
      <c r="P5" s="21"/>
      <c r="Q5" s="103"/>
      <c r="R5" s="21"/>
    </row>
    <row r="6" spans="1:45" s="93" customFormat="1" ht="63.75" customHeight="1">
      <c r="A6" s="137"/>
      <c r="B6" s="586" t="s">
        <v>108</v>
      </c>
      <c r="C6" s="587"/>
      <c r="D6" s="587"/>
      <c r="E6" s="587"/>
      <c r="F6" s="588"/>
      <c r="G6" s="200" t="s">
        <v>16</v>
      </c>
      <c r="H6" s="201" t="s">
        <v>192</v>
      </c>
      <c r="I6" s="202" t="s">
        <v>210</v>
      </c>
      <c r="J6" s="466" t="s">
        <v>197</v>
      </c>
      <c r="K6" s="202"/>
      <c r="L6" s="202"/>
      <c r="M6" s="202"/>
      <c r="N6" s="202"/>
      <c r="O6" s="321"/>
      <c r="P6" s="337"/>
      <c r="Q6" s="13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45" ht="21.75" customHeight="1">
      <c r="A7" s="102"/>
      <c r="B7" s="217" t="s">
        <v>22</v>
      </c>
      <c r="C7" s="85"/>
      <c r="D7" s="85"/>
      <c r="E7" s="85"/>
      <c r="F7" s="85"/>
      <c r="G7" s="164"/>
      <c r="H7" s="115"/>
      <c r="I7" s="115"/>
      <c r="J7" s="362"/>
      <c r="K7" s="115"/>
      <c r="L7" s="115"/>
      <c r="M7" s="115"/>
      <c r="N7" s="115"/>
      <c r="O7" s="322"/>
      <c r="P7" s="353"/>
      <c r="Q7" s="103"/>
      <c r="R7" s="21"/>
    </row>
    <row r="8" spans="1:45" s="93" customFormat="1" ht="36.75">
      <c r="A8" s="137"/>
      <c r="B8" s="110" t="s">
        <v>29</v>
      </c>
      <c r="C8" s="109" t="s">
        <v>162</v>
      </c>
      <c r="D8" s="159"/>
      <c r="E8" s="117"/>
      <c r="F8" s="517" t="s">
        <v>239</v>
      </c>
      <c r="G8" s="165" t="s">
        <v>19</v>
      </c>
      <c r="H8" s="152">
        <v>38</v>
      </c>
      <c r="I8" s="155">
        <v>37</v>
      </c>
      <c r="J8" s="506">
        <v>38</v>
      </c>
      <c r="K8" s="155"/>
      <c r="L8" s="317"/>
      <c r="M8" s="155"/>
      <c r="N8" s="527">
        <f>I8-J8</f>
        <v>-1</v>
      </c>
      <c r="O8" s="155"/>
      <c r="P8" s="207"/>
      <c r="Q8" s="138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93" customFormat="1" ht="36.75">
      <c r="A9" s="137"/>
      <c r="B9" s="125" t="s">
        <v>30</v>
      </c>
      <c r="C9" s="240" t="s">
        <v>17</v>
      </c>
      <c r="D9" s="71"/>
      <c r="E9" s="112"/>
      <c r="F9" s="518" t="s">
        <v>218</v>
      </c>
      <c r="G9" s="165" t="s">
        <v>18</v>
      </c>
      <c r="H9" s="94">
        <v>51.5</v>
      </c>
      <c r="I9" s="161">
        <v>51.5</v>
      </c>
      <c r="J9" s="507">
        <v>51.5</v>
      </c>
      <c r="K9" s="161"/>
      <c r="L9" s="94"/>
      <c r="M9" s="161"/>
      <c r="N9" s="527"/>
      <c r="O9" s="161"/>
      <c r="P9" s="203"/>
      <c r="Q9" s="138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s="93" customFormat="1" ht="36.75">
      <c r="A10" s="137"/>
      <c r="B10" s="125" t="s">
        <v>31</v>
      </c>
      <c r="C10" s="240" t="s">
        <v>99</v>
      </c>
      <c r="D10" s="71"/>
      <c r="E10" s="112"/>
      <c r="F10" s="518" t="s">
        <v>219</v>
      </c>
      <c r="G10" s="165" t="s">
        <v>18</v>
      </c>
      <c r="H10" s="94">
        <v>47.5</v>
      </c>
      <c r="I10" s="161">
        <v>47</v>
      </c>
      <c r="J10" s="507">
        <v>47.5</v>
      </c>
      <c r="K10" s="161"/>
      <c r="L10" s="94"/>
      <c r="M10" s="161"/>
      <c r="N10" s="527">
        <f t="shared" ref="N10:N17" si="0">I10-J10</f>
        <v>-0.5</v>
      </c>
      <c r="O10" s="161"/>
      <c r="P10" s="203"/>
      <c r="Q10" s="138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5" s="93" customFormat="1" ht="36.75">
      <c r="A11" s="137"/>
      <c r="B11" s="125" t="s">
        <v>32</v>
      </c>
      <c r="C11" s="240" t="s">
        <v>73</v>
      </c>
      <c r="D11" s="71"/>
      <c r="E11" s="112"/>
      <c r="F11" s="518" t="s">
        <v>220</v>
      </c>
      <c r="G11" s="165" t="s">
        <v>18</v>
      </c>
      <c r="H11" s="94">
        <v>53.5</v>
      </c>
      <c r="I11" s="161">
        <v>53.5</v>
      </c>
      <c r="J11" s="507">
        <v>53.5</v>
      </c>
      <c r="K11" s="161"/>
      <c r="L11" s="94"/>
      <c r="M11" s="161"/>
      <c r="N11" s="527"/>
      <c r="O11" s="161"/>
      <c r="P11" s="377"/>
      <c r="Q11" s="138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</row>
    <row r="12" spans="1:45" s="93" customFormat="1" ht="36.75">
      <c r="A12" s="137"/>
      <c r="B12" s="130" t="s">
        <v>61</v>
      </c>
      <c r="C12" s="216" t="s">
        <v>62</v>
      </c>
      <c r="D12" s="131"/>
      <c r="E12" s="132"/>
      <c r="F12" s="519" t="s">
        <v>221</v>
      </c>
      <c r="G12" s="169" t="s">
        <v>18</v>
      </c>
      <c r="H12" s="94">
        <v>66</v>
      </c>
      <c r="I12" s="161">
        <v>64.5</v>
      </c>
      <c r="J12" s="507">
        <v>66</v>
      </c>
      <c r="K12" s="161"/>
      <c r="L12" s="94"/>
      <c r="M12" s="161"/>
      <c r="N12" s="527">
        <f t="shared" si="0"/>
        <v>-1.5</v>
      </c>
      <c r="O12" s="161"/>
      <c r="P12" s="377"/>
      <c r="Q12" s="138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1:45" s="93" customFormat="1" ht="36.75">
      <c r="A13" s="137"/>
      <c r="B13" s="125" t="s">
        <v>27</v>
      </c>
      <c r="C13" s="240" t="s">
        <v>33</v>
      </c>
      <c r="D13" s="71"/>
      <c r="E13" s="112"/>
      <c r="F13" s="518" t="s">
        <v>222</v>
      </c>
      <c r="G13" s="165" t="s">
        <v>19</v>
      </c>
      <c r="H13" s="94">
        <v>11.5</v>
      </c>
      <c r="I13" s="161">
        <v>10</v>
      </c>
      <c r="J13" s="508">
        <v>11.5</v>
      </c>
      <c r="K13" s="161"/>
      <c r="L13" s="94"/>
      <c r="M13" s="161"/>
      <c r="N13" s="527">
        <f t="shared" si="0"/>
        <v>-1.5</v>
      </c>
      <c r="O13" s="161"/>
      <c r="P13" s="377"/>
      <c r="Q13" s="138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</row>
    <row r="14" spans="1:45" s="93" customFormat="1" ht="36.75">
      <c r="A14" s="137"/>
      <c r="B14" s="125" t="s">
        <v>34</v>
      </c>
      <c r="C14" s="240" t="s">
        <v>63</v>
      </c>
      <c r="D14" s="71"/>
      <c r="E14" s="112"/>
      <c r="F14" s="518" t="s">
        <v>223</v>
      </c>
      <c r="G14" s="165" t="s">
        <v>19</v>
      </c>
      <c r="H14" s="94">
        <v>20.5</v>
      </c>
      <c r="I14" s="161">
        <v>20.5</v>
      </c>
      <c r="J14" s="507">
        <v>20.5</v>
      </c>
      <c r="K14" s="161"/>
      <c r="L14" s="94"/>
      <c r="M14" s="161"/>
      <c r="N14" s="527"/>
      <c r="O14" s="161"/>
      <c r="P14" s="377"/>
      <c r="Q14" s="138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s="93" customFormat="1" ht="36.75">
      <c r="A15" s="137"/>
      <c r="B15" s="125" t="s">
        <v>35</v>
      </c>
      <c r="C15" s="240" t="s">
        <v>88</v>
      </c>
      <c r="D15" s="71"/>
      <c r="E15" s="112"/>
      <c r="F15" s="518" t="s">
        <v>224</v>
      </c>
      <c r="G15" s="165" t="s">
        <v>19</v>
      </c>
      <c r="H15" s="479">
        <v>15.5</v>
      </c>
      <c r="I15" s="161">
        <v>15.5</v>
      </c>
      <c r="J15" s="509">
        <v>15.5</v>
      </c>
      <c r="K15" s="161"/>
      <c r="L15" s="94"/>
      <c r="M15" s="161"/>
      <c r="N15" s="527"/>
      <c r="O15" s="161"/>
      <c r="P15" s="377"/>
      <c r="Q15" s="13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 s="93" customFormat="1" ht="36.75">
      <c r="A16" s="137"/>
      <c r="B16" s="125" t="s">
        <v>36</v>
      </c>
      <c r="C16" s="240" t="s">
        <v>89</v>
      </c>
      <c r="D16" s="71"/>
      <c r="E16" s="112"/>
      <c r="F16" s="518" t="s">
        <v>225</v>
      </c>
      <c r="G16" s="165" t="s">
        <v>19</v>
      </c>
      <c r="H16" s="94">
        <v>12.5</v>
      </c>
      <c r="I16" s="161">
        <v>13</v>
      </c>
      <c r="J16" s="507">
        <v>12.5</v>
      </c>
      <c r="K16" s="161"/>
      <c r="L16" s="94"/>
      <c r="M16" s="161"/>
      <c r="N16" s="527">
        <f t="shared" si="0"/>
        <v>0.5</v>
      </c>
      <c r="O16" s="161"/>
      <c r="P16" s="203"/>
      <c r="Q16" s="13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s="93" customFormat="1" ht="36.75">
      <c r="A17" s="137"/>
      <c r="B17" s="205" t="s">
        <v>37</v>
      </c>
      <c r="C17" s="126" t="s">
        <v>74</v>
      </c>
      <c r="D17" s="127"/>
      <c r="E17" s="128"/>
      <c r="F17" s="520" t="s">
        <v>226</v>
      </c>
      <c r="G17" s="220" t="s">
        <v>18</v>
      </c>
      <c r="H17" s="151">
        <v>63</v>
      </c>
      <c r="I17" s="107">
        <v>63.5</v>
      </c>
      <c r="J17" s="510">
        <v>63</v>
      </c>
      <c r="K17" s="107"/>
      <c r="L17" s="151"/>
      <c r="M17" s="107"/>
      <c r="N17" s="527">
        <f t="shared" si="0"/>
        <v>0.5</v>
      </c>
      <c r="O17" s="107"/>
      <c r="P17" s="204"/>
      <c r="Q17" s="13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s="93" customFormat="1" ht="36.75">
      <c r="A18" s="137"/>
      <c r="B18" s="217" t="s">
        <v>23</v>
      </c>
      <c r="C18" s="85"/>
      <c r="D18" s="85"/>
      <c r="E18" s="85"/>
      <c r="F18" s="521"/>
      <c r="G18" s="214"/>
      <c r="H18" s="480"/>
      <c r="I18" s="477"/>
      <c r="J18" s="511"/>
      <c r="K18" s="115"/>
      <c r="L18" s="322"/>
      <c r="M18" s="115"/>
      <c r="N18" s="511"/>
      <c r="O18" s="354"/>
      <c r="P18" s="355"/>
      <c r="Q18" s="13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 s="93" customFormat="1" ht="36.75">
      <c r="A19" s="137"/>
      <c r="B19" s="206" t="s">
        <v>38</v>
      </c>
      <c r="C19" s="108" t="s">
        <v>163</v>
      </c>
      <c r="D19" s="127"/>
      <c r="E19" s="128"/>
      <c r="F19" s="520" t="s">
        <v>264</v>
      </c>
      <c r="G19" s="165" t="s">
        <v>19</v>
      </c>
      <c r="H19" s="151">
        <v>39.5</v>
      </c>
      <c r="I19" s="107">
        <v>36</v>
      </c>
      <c r="J19" s="512">
        <v>39.5</v>
      </c>
      <c r="K19" s="107"/>
      <c r="L19" s="262"/>
      <c r="M19" s="107"/>
      <c r="N19" s="527">
        <f>I19-J19</f>
        <v>-3.5</v>
      </c>
      <c r="O19" s="107"/>
      <c r="P19" s="204"/>
      <c r="Q19" s="13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</row>
    <row r="20" spans="1:45" s="93" customFormat="1" ht="36.75">
      <c r="A20" s="137"/>
      <c r="B20" s="206" t="s">
        <v>8</v>
      </c>
      <c r="C20" s="108" t="s">
        <v>20</v>
      </c>
      <c r="D20" s="127"/>
      <c r="E20" s="128"/>
      <c r="F20" s="520" t="s">
        <v>228</v>
      </c>
      <c r="G20" s="165" t="s">
        <v>18</v>
      </c>
      <c r="H20" s="151">
        <v>68</v>
      </c>
      <c r="I20" s="107">
        <v>66</v>
      </c>
      <c r="J20" s="510">
        <v>67</v>
      </c>
      <c r="K20" s="107"/>
      <c r="L20" s="151"/>
      <c r="M20" s="107"/>
      <c r="N20" s="527">
        <f>I20-J20</f>
        <v>-1</v>
      </c>
      <c r="O20" s="107"/>
      <c r="P20" s="204"/>
      <c r="Q20" s="138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s="93" customFormat="1" ht="36.75">
      <c r="A21" s="137"/>
      <c r="B21" s="217" t="s">
        <v>24</v>
      </c>
      <c r="C21" s="85"/>
      <c r="D21" s="85"/>
      <c r="E21" s="85"/>
      <c r="F21" s="521"/>
      <c r="G21" s="214"/>
      <c r="H21" s="480"/>
      <c r="I21" s="477"/>
      <c r="J21" s="511"/>
      <c r="K21" s="115"/>
      <c r="L21" s="322"/>
      <c r="M21" s="115"/>
      <c r="N21" s="511"/>
      <c r="O21" s="354"/>
      <c r="P21" s="355"/>
      <c r="Q21" s="13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1:45" s="93" customFormat="1" ht="36.75">
      <c r="A22" s="137"/>
      <c r="B22" s="295" t="s">
        <v>123</v>
      </c>
      <c r="C22" s="296" t="s">
        <v>124</v>
      </c>
      <c r="D22" s="297"/>
      <c r="E22" s="298"/>
      <c r="F22" s="522" t="s">
        <v>229</v>
      </c>
      <c r="G22" s="288" t="s">
        <v>19</v>
      </c>
      <c r="H22" s="481">
        <v>20</v>
      </c>
      <c r="I22" s="401">
        <v>21</v>
      </c>
      <c r="J22" s="513">
        <v>20</v>
      </c>
      <c r="K22" s="383"/>
      <c r="L22" s="385"/>
      <c r="M22" s="383"/>
      <c r="N22" s="527">
        <f>I22-J22</f>
        <v>1</v>
      </c>
      <c r="O22" s="386"/>
      <c r="P22" s="384"/>
      <c r="Q22" s="138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1:45" s="382" customFormat="1" ht="36.75">
      <c r="A23" s="379"/>
      <c r="B23" s="295" t="s">
        <v>125</v>
      </c>
      <c r="C23" s="296" t="s">
        <v>126</v>
      </c>
      <c r="D23" s="297"/>
      <c r="E23" s="298"/>
      <c r="F23" s="522" t="s">
        <v>230</v>
      </c>
      <c r="G23" s="288" t="s">
        <v>19</v>
      </c>
      <c r="H23" s="481">
        <v>8</v>
      </c>
      <c r="I23" s="401">
        <v>7</v>
      </c>
      <c r="J23" s="508">
        <v>8</v>
      </c>
      <c r="K23" s="383"/>
      <c r="L23" s="385"/>
      <c r="M23" s="383"/>
      <c r="N23" s="527">
        <f>I23-J23</f>
        <v>-1</v>
      </c>
      <c r="O23" s="386"/>
      <c r="P23" s="384"/>
      <c r="Q23" s="380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  <c r="AE23" s="381"/>
      <c r="AF23" s="381"/>
      <c r="AG23" s="381"/>
      <c r="AH23" s="381"/>
      <c r="AI23" s="381"/>
      <c r="AJ23" s="381"/>
      <c r="AK23" s="381"/>
      <c r="AL23" s="381"/>
      <c r="AM23" s="381"/>
      <c r="AN23" s="381"/>
      <c r="AO23" s="381"/>
      <c r="AP23" s="381"/>
      <c r="AQ23" s="381"/>
      <c r="AR23" s="381"/>
      <c r="AS23" s="381"/>
    </row>
    <row r="24" spans="1:45" s="93" customFormat="1" ht="36.75">
      <c r="A24" s="137"/>
      <c r="B24" s="110" t="s">
        <v>39</v>
      </c>
      <c r="C24" s="116" t="s">
        <v>90</v>
      </c>
      <c r="D24" s="159"/>
      <c r="E24" s="117"/>
      <c r="F24" s="517" t="s">
        <v>231</v>
      </c>
      <c r="G24" s="165" t="s">
        <v>18</v>
      </c>
      <c r="H24" s="317">
        <v>52</v>
      </c>
      <c r="I24" s="400">
        <v>52</v>
      </c>
      <c r="J24" s="514">
        <v>52</v>
      </c>
      <c r="K24" s="155"/>
      <c r="L24" s="152"/>
      <c r="M24" s="155"/>
      <c r="N24" s="527"/>
      <c r="O24" s="155"/>
      <c r="P24" s="207"/>
      <c r="Q24" s="13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ht="36.75">
      <c r="A25" s="102"/>
      <c r="B25" s="217" t="s">
        <v>25</v>
      </c>
      <c r="C25" s="85"/>
      <c r="D25" s="85"/>
      <c r="E25" s="85"/>
      <c r="F25" s="521"/>
      <c r="G25" s="214"/>
      <c r="H25" s="480"/>
      <c r="I25" s="477"/>
      <c r="J25" s="511"/>
      <c r="K25" s="115"/>
      <c r="L25" s="322"/>
      <c r="M25" s="115"/>
      <c r="N25" s="511"/>
      <c r="O25" s="354"/>
      <c r="P25" s="355"/>
      <c r="Q25" s="103"/>
      <c r="R25" s="21"/>
    </row>
    <row r="26" spans="1:45" s="93" customFormat="1" ht="36.75">
      <c r="A26" s="137"/>
      <c r="B26" s="110" t="s">
        <v>113</v>
      </c>
      <c r="C26" s="215" t="s">
        <v>114</v>
      </c>
      <c r="D26" s="71"/>
      <c r="E26" s="112"/>
      <c r="F26" s="518" t="s">
        <v>232</v>
      </c>
      <c r="G26" s="165" t="s">
        <v>19</v>
      </c>
      <c r="H26" s="94">
        <v>50</v>
      </c>
      <c r="I26" s="161">
        <v>52</v>
      </c>
      <c r="J26" s="507">
        <v>50</v>
      </c>
      <c r="K26" s="136"/>
      <c r="L26" s="94"/>
      <c r="M26" s="161"/>
      <c r="N26" s="527">
        <f>I26-J26</f>
        <v>2</v>
      </c>
      <c r="O26" s="161"/>
      <c r="P26" s="203"/>
      <c r="Q26" s="13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</row>
    <row r="27" spans="1:45" s="93" customFormat="1" ht="36.75">
      <c r="A27" s="137"/>
      <c r="B27" s="110" t="s">
        <v>40</v>
      </c>
      <c r="C27" s="215" t="s">
        <v>97</v>
      </c>
      <c r="D27" s="71"/>
      <c r="E27" s="112"/>
      <c r="F27" s="518" t="s">
        <v>233</v>
      </c>
      <c r="G27" s="165" t="s">
        <v>19</v>
      </c>
      <c r="H27" s="94">
        <v>24.5</v>
      </c>
      <c r="I27" s="107">
        <v>24</v>
      </c>
      <c r="J27" s="507">
        <v>24.5</v>
      </c>
      <c r="K27" s="261"/>
      <c r="L27" s="151"/>
      <c r="M27" s="107"/>
      <c r="N27" s="527">
        <f>I27-J27</f>
        <v>-0.5</v>
      </c>
      <c r="O27" s="107"/>
      <c r="P27" s="204"/>
      <c r="Q27" s="138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45" s="93" customFormat="1" ht="36.75">
      <c r="A28" s="137"/>
      <c r="B28" s="110" t="s">
        <v>41</v>
      </c>
      <c r="C28" s="91" t="s">
        <v>94</v>
      </c>
      <c r="D28" s="505"/>
      <c r="E28" s="505"/>
      <c r="F28" s="523" t="s">
        <v>234</v>
      </c>
      <c r="G28" s="165" t="s">
        <v>19</v>
      </c>
      <c r="H28" s="94">
        <v>33</v>
      </c>
      <c r="I28" s="161">
        <v>32.5</v>
      </c>
      <c r="J28" s="507">
        <v>33</v>
      </c>
      <c r="K28" s="136"/>
      <c r="L28" s="94"/>
      <c r="M28" s="161"/>
      <c r="N28" s="527">
        <f>I28-J28</f>
        <v>-0.5</v>
      </c>
      <c r="O28" s="161"/>
      <c r="P28" s="203"/>
      <c r="Q28" s="138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 s="93" customFormat="1" ht="36.75">
      <c r="A29" s="137"/>
      <c r="B29" s="110" t="s">
        <v>93</v>
      </c>
      <c r="C29" s="215" t="s">
        <v>96</v>
      </c>
      <c r="D29" s="71"/>
      <c r="E29" s="112"/>
      <c r="F29" s="523" t="s">
        <v>235</v>
      </c>
      <c r="G29" s="165" t="s">
        <v>19</v>
      </c>
      <c r="H29" s="94">
        <v>34</v>
      </c>
      <c r="I29" s="161">
        <v>33</v>
      </c>
      <c r="J29" s="507">
        <v>34</v>
      </c>
      <c r="K29" s="136"/>
      <c r="L29" s="94"/>
      <c r="M29" s="161"/>
      <c r="N29" s="527">
        <f>I29-J29</f>
        <v>-1</v>
      </c>
      <c r="O29" s="161"/>
      <c r="P29" s="203"/>
      <c r="Q29" s="138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45" s="93" customFormat="1" ht="36.75">
      <c r="A30" s="137"/>
      <c r="B30" s="206" t="s">
        <v>95</v>
      </c>
      <c r="C30" s="240" t="s">
        <v>28</v>
      </c>
      <c r="D30" s="71"/>
      <c r="E30" s="112"/>
      <c r="F30" s="523" t="s">
        <v>236</v>
      </c>
      <c r="G30" s="165" t="s">
        <v>19</v>
      </c>
      <c r="H30" s="94">
        <v>9</v>
      </c>
      <c r="I30" s="161">
        <v>9</v>
      </c>
      <c r="J30" s="507">
        <v>9</v>
      </c>
      <c r="K30" s="161"/>
      <c r="L30" s="94"/>
      <c r="M30" s="161"/>
      <c r="N30" s="527"/>
      <c r="O30" s="161"/>
      <c r="P30" s="154"/>
      <c r="Q30" s="138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45" ht="36.75">
      <c r="A31" s="102"/>
      <c r="B31" s="338" t="s">
        <v>75</v>
      </c>
      <c r="C31" s="86"/>
      <c r="D31" s="86"/>
      <c r="E31" s="86"/>
      <c r="F31" s="524"/>
      <c r="G31" s="339"/>
      <c r="H31" s="482"/>
      <c r="I31" s="478"/>
      <c r="J31" s="515"/>
      <c r="K31" s="341"/>
      <c r="L31" s="342"/>
      <c r="M31" s="341"/>
      <c r="N31" s="515"/>
      <c r="O31" s="356"/>
      <c r="P31" s="357"/>
      <c r="Q31" s="103"/>
      <c r="R31" s="21"/>
    </row>
    <row r="32" spans="1:45" s="93" customFormat="1" ht="36.75">
      <c r="A32" s="137"/>
      <c r="B32" s="110" t="s">
        <v>76</v>
      </c>
      <c r="C32" s="116" t="s">
        <v>77</v>
      </c>
      <c r="D32" s="159"/>
      <c r="E32" s="117"/>
      <c r="F32" s="517" t="s">
        <v>237</v>
      </c>
      <c r="G32" s="165" t="s">
        <v>19</v>
      </c>
      <c r="H32" s="94">
        <v>67</v>
      </c>
      <c r="I32" s="155">
        <v>66</v>
      </c>
      <c r="J32" s="507">
        <v>67</v>
      </c>
      <c r="K32" s="140"/>
      <c r="L32" s="152"/>
      <c r="M32" s="155"/>
      <c r="N32" s="527">
        <f>I32-J32</f>
        <v>-1</v>
      </c>
      <c r="O32" s="94"/>
      <c r="P32" s="378"/>
      <c r="Q32" s="138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1:45" s="93" customFormat="1" ht="37.5" thickBot="1">
      <c r="A33" s="137"/>
      <c r="B33" s="208" t="s">
        <v>91</v>
      </c>
      <c r="C33" s="129" t="s">
        <v>92</v>
      </c>
      <c r="D33" s="113"/>
      <c r="E33" s="114"/>
      <c r="F33" s="525" t="s">
        <v>238</v>
      </c>
      <c r="G33" s="166" t="s">
        <v>19</v>
      </c>
      <c r="H33" s="139">
        <v>18</v>
      </c>
      <c r="I33" s="87">
        <v>18</v>
      </c>
      <c r="J33" s="516">
        <v>18</v>
      </c>
      <c r="K33" s="209"/>
      <c r="L33" s="139"/>
      <c r="M33" s="87"/>
      <c r="N33" s="139"/>
      <c r="O33" s="139"/>
      <c r="P33" s="210"/>
      <c r="Q33" s="138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1:45" s="93" customFormat="1" ht="21" customHeight="1">
      <c r="A34" s="137"/>
      <c r="B34" s="147"/>
      <c r="C34" s="142"/>
      <c r="D34" s="9"/>
      <c r="E34" s="156"/>
      <c r="G34" s="148"/>
      <c r="H34" s="149"/>
      <c r="I34" s="156"/>
      <c r="J34" s="363"/>
      <c r="K34" s="141"/>
      <c r="L34" s="150"/>
      <c r="M34" s="156"/>
      <c r="N34" s="149"/>
      <c r="O34" s="149"/>
      <c r="P34" s="249"/>
      <c r="Q34" s="138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1:45" s="374" customFormat="1" ht="17.25" customHeight="1">
      <c r="A35" s="366"/>
      <c r="B35" s="589" t="s">
        <v>152</v>
      </c>
      <c r="C35" s="589"/>
      <c r="D35" s="589"/>
      <c r="E35" s="589"/>
      <c r="F35" s="589"/>
      <c r="G35" s="589"/>
      <c r="H35" s="589"/>
      <c r="I35" s="589"/>
      <c r="J35" s="589"/>
      <c r="K35" s="589"/>
      <c r="L35" s="589"/>
      <c r="M35" s="589"/>
      <c r="N35" s="589"/>
      <c r="O35" s="589"/>
      <c r="P35" s="589"/>
      <c r="Q35" s="372"/>
      <c r="R35" s="418"/>
    </row>
    <row r="36" spans="1:45" s="374" customFormat="1" ht="21" customHeight="1">
      <c r="A36" s="366"/>
      <c r="B36" s="421" t="s">
        <v>153</v>
      </c>
      <c r="C36" s="367"/>
      <c r="D36" s="368"/>
      <c r="E36" s="369"/>
      <c r="F36" s="369"/>
      <c r="G36" s="369"/>
      <c r="H36" s="370"/>
      <c r="I36" s="369"/>
      <c r="J36" s="363"/>
      <c r="K36" s="363"/>
      <c r="L36" s="371"/>
      <c r="M36" s="369"/>
      <c r="N36" s="370"/>
      <c r="O36" s="370"/>
      <c r="P36" s="370"/>
      <c r="Q36" s="372"/>
      <c r="R36" s="373"/>
      <c r="S36" s="373"/>
      <c r="T36" s="373"/>
      <c r="U36" s="373"/>
      <c r="V36" s="373"/>
      <c r="W36" s="373"/>
      <c r="X36" s="373"/>
      <c r="Y36" s="373"/>
      <c r="Z36" s="373"/>
      <c r="AA36" s="373"/>
      <c r="AB36" s="373"/>
      <c r="AC36" s="373"/>
      <c r="AD36" s="373"/>
      <c r="AE36" s="373"/>
      <c r="AF36" s="373"/>
      <c r="AG36" s="373"/>
      <c r="AH36" s="373"/>
      <c r="AI36" s="373"/>
      <c r="AJ36" s="373"/>
      <c r="AK36" s="373"/>
      <c r="AL36" s="373"/>
      <c r="AM36" s="373"/>
      <c r="AN36" s="373"/>
      <c r="AO36" s="373"/>
      <c r="AP36" s="373"/>
      <c r="AQ36" s="373"/>
      <c r="AR36" s="373"/>
      <c r="AS36" s="373"/>
    </row>
    <row r="37" spans="1:45" s="418" customFormat="1" ht="17.25" customHeight="1">
      <c r="A37" s="419"/>
      <c r="B37" s="584" t="s">
        <v>154</v>
      </c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84"/>
      <c r="P37" s="584"/>
      <c r="Q37" s="420"/>
    </row>
    <row r="38" spans="1:45" s="422" customFormat="1" ht="16.5">
      <c r="B38" s="423" t="s">
        <v>167</v>
      </c>
      <c r="K38" s="423"/>
    </row>
    <row r="39" spans="1:45" s="394" customFormat="1" ht="19.5">
      <c r="B39" s="396"/>
      <c r="C39" s="397"/>
      <c r="D39" s="398"/>
      <c r="E39" s="398"/>
      <c r="F39" s="398"/>
      <c r="G39" s="398"/>
      <c r="H39" s="395"/>
      <c r="I39" s="395"/>
      <c r="J39" s="395"/>
      <c r="K39" s="395"/>
      <c r="L39" s="399"/>
      <c r="M39" s="398"/>
      <c r="N39" s="398"/>
      <c r="O39" s="398"/>
      <c r="P39" s="398"/>
    </row>
    <row r="40" spans="1:45" s="440" customFormat="1" ht="21" customHeight="1">
      <c r="A40" s="431"/>
      <c r="B40" s="432" t="s">
        <v>175</v>
      </c>
      <c r="C40" s="433"/>
      <c r="D40" s="434"/>
      <c r="E40" s="435"/>
      <c r="F40" s="435"/>
      <c r="G40" s="435"/>
      <c r="H40" s="436"/>
      <c r="I40" s="435"/>
      <c r="J40" s="437"/>
      <c r="K40" s="436"/>
      <c r="L40" s="436"/>
      <c r="M40" s="436"/>
      <c r="N40" s="436"/>
      <c r="O40" s="436"/>
      <c r="P40" s="435"/>
      <c r="Q40" s="438"/>
      <c r="R40" s="439"/>
      <c r="S40" s="439"/>
      <c r="T40" s="439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39"/>
      <c r="AI40" s="439"/>
      <c r="AJ40" s="439"/>
      <c r="AK40" s="439"/>
      <c r="AL40" s="439"/>
      <c r="AM40" s="439"/>
      <c r="AN40" s="439"/>
      <c r="AO40" s="439"/>
      <c r="AP40" s="439"/>
      <c r="AQ40" s="439"/>
      <c r="AR40" s="439"/>
      <c r="AS40" s="439"/>
    </row>
    <row r="41" spans="1:45" s="448" customFormat="1" ht="21" customHeight="1">
      <c r="A41" s="441"/>
      <c r="B41" s="442" t="s">
        <v>176</v>
      </c>
      <c r="C41" s="443"/>
      <c r="D41" s="444"/>
      <c r="E41" s="445"/>
      <c r="F41" s="445"/>
      <c r="G41" s="445"/>
      <c r="H41" s="446"/>
      <c r="I41" s="445"/>
      <c r="J41" s="447"/>
      <c r="K41" s="446"/>
      <c r="L41" s="446"/>
      <c r="M41" s="446"/>
      <c r="N41" s="446"/>
      <c r="O41" s="446"/>
      <c r="P41" s="445"/>
      <c r="Q41" s="441"/>
      <c r="R41" s="441"/>
      <c r="S41" s="441"/>
      <c r="T41" s="441"/>
      <c r="U41" s="441"/>
      <c r="V41" s="441"/>
      <c r="W41" s="441"/>
      <c r="X41" s="441"/>
      <c r="Y41" s="441"/>
      <c r="Z41" s="441"/>
      <c r="AA41" s="441"/>
      <c r="AB41" s="441"/>
      <c r="AC41" s="441"/>
      <c r="AD41" s="441"/>
      <c r="AE41" s="441"/>
      <c r="AF41" s="441"/>
      <c r="AG41" s="441"/>
      <c r="AH41" s="441"/>
      <c r="AI41" s="441"/>
      <c r="AJ41" s="441"/>
      <c r="AK41" s="441"/>
      <c r="AL41" s="441"/>
      <c r="AM41" s="441"/>
      <c r="AN41" s="441"/>
      <c r="AO41" s="441"/>
      <c r="AP41" s="441"/>
      <c r="AQ41" s="441"/>
      <c r="AR41" s="441"/>
      <c r="AS41" s="441"/>
    </row>
    <row r="42" spans="1:45" s="364" customFormat="1" ht="19.5">
      <c r="B42" s="449" t="s">
        <v>182</v>
      </c>
      <c r="O42" s="450"/>
    </row>
    <row r="43" spans="1:45" s="364" customFormat="1" ht="19.5">
      <c r="B43" s="449" t="s">
        <v>184</v>
      </c>
      <c r="O43" s="450"/>
    </row>
    <row r="44" spans="1:45" s="364" customFormat="1">
      <c r="O44" s="450"/>
    </row>
    <row r="45" spans="1:45" s="364" customFormat="1" ht="19.5">
      <c r="B45" s="449" t="s">
        <v>185</v>
      </c>
      <c r="O45" s="450"/>
    </row>
    <row r="46" spans="1:45" s="364" customFormat="1" ht="19.5">
      <c r="B46" s="449"/>
      <c r="O46" s="450"/>
    </row>
    <row r="47" spans="1:45" s="430" customFormat="1" ht="19.5">
      <c r="A47" s="427"/>
      <c r="B47" s="467" t="s">
        <v>216</v>
      </c>
      <c r="C47" s="468"/>
      <c r="D47" s="469"/>
      <c r="E47" s="470"/>
      <c r="F47" s="451"/>
      <c r="G47" s="451"/>
      <c r="H47" s="452"/>
      <c r="I47" s="451"/>
      <c r="J47" s="453"/>
      <c r="K47" s="452"/>
      <c r="L47" s="452"/>
      <c r="M47" s="452"/>
      <c r="N47" s="452"/>
      <c r="O47" s="452"/>
      <c r="P47" s="451"/>
      <c r="Q47" s="428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429"/>
      <c r="AC47" s="429"/>
      <c r="AD47" s="429"/>
      <c r="AE47" s="429"/>
      <c r="AF47" s="429"/>
      <c r="AG47" s="429"/>
      <c r="AH47" s="429"/>
      <c r="AI47" s="429"/>
      <c r="AJ47" s="429"/>
      <c r="AK47" s="429"/>
      <c r="AL47" s="429"/>
      <c r="AM47" s="429"/>
      <c r="AN47" s="429"/>
      <c r="AO47" s="429"/>
      <c r="AP47" s="429"/>
      <c r="AQ47" s="429"/>
      <c r="AR47" s="429"/>
      <c r="AS47" s="429"/>
    </row>
    <row r="48" spans="1:45" s="430" customFormat="1" ht="19.5">
      <c r="A48" s="429"/>
      <c r="B48" s="578" t="s">
        <v>189</v>
      </c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0"/>
      <c r="P48" s="590"/>
      <c r="Q48" s="429"/>
      <c r="R48" s="429"/>
      <c r="S48" s="429"/>
      <c r="T48" s="429"/>
      <c r="U48" s="429"/>
      <c r="V48" s="429"/>
      <c r="W48" s="429"/>
      <c r="X48" s="429"/>
      <c r="Y48" s="429"/>
      <c r="Z48" s="429"/>
      <c r="AA48" s="429"/>
      <c r="AB48" s="429"/>
      <c r="AC48" s="429"/>
      <c r="AD48" s="429"/>
      <c r="AE48" s="429"/>
      <c r="AF48" s="429"/>
      <c r="AG48" s="429"/>
      <c r="AH48" s="429"/>
      <c r="AI48" s="429"/>
      <c r="AJ48" s="429"/>
      <c r="AK48" s="429"/>
      <c r="AL48" s="429"/>
      <c r="AM48" s="429"/>
      <c r="AN48" s="429"/>
      <c r="AO48" s="429"/>
      <c r="AP48" s="429"/>
      <c r="AQ48" s="429"/>
      <c r="AR48" s="429"/>
      <c r="AS48" s="429"/>
    </row>
    <row r="49" spans="1:45" s="430" customFormat="1" ht="19.5">
      <c r="A49" s="429"/>
      <c r="B49" s="488" t="s">
        <v>190</v>
      </c>
      <c r="C49" s="494"/>
      <c r="D49" s="495"/>
      <c r="E49" s="496"/>
      <c r="F49" s="496"/>
      <c r="G49" s="497"/>
      <c r="H49" s="498"/>
      <c r="I49" s="497"/>
      <c r="J49" s="499"/>
      <c r="K49" s="498"/>
      <c r="L49" s="498"/>
      <c r="M49" s="498"/>
      <c r="N49" s="498"/>
      <c r="O49" s="498"/>
      <c r="P49" s="497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  <c r="AL49" s="429"/>
      <c r="AM49" s="429"/>
      <c r="AN49" s="429"/>
      <c r="AO49" s="429"/>
      <c r="AP49" s="429"/>
      <c r="AQ49" s="429"/>
      <c r="AR49" s="429"/>
      <c r="AS49" s="429"/>
    </row>
    <row r="50" spans="1:45" s="430" customFormat="1" ht="19.5">
      <c r="A50" s="429"/>
      <c r="B50" s="472"/>
      <c r="C50" s="494"/>
      <c r="D50" s="495"/>
      <c r="E50" s="496"/>
      <c r="F50" s="496"/>
      <c r="G50" s="497"/>
      <c r="H50" s="498"/>
      <c r="I50" s="497"/>
      <c r="J50" s="499"/>
      <c r="K50" s="498"/>
      <c r="L50" s="498"/>
      <c r="M50" s="498"/>
      <c r="N50" s="498"/>
      <c r="O50" s="498"/>
      <c r="P50" s="497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29"/>
      <c r="AB50" s="429"/>
      <c r="AC50" s="429"/>
      <c r="AD50" s="429"/>
      <c r="AE50" s="429"/>
      <c r="AF50" s="429"/>
      <c r="AG50" s="429"/>
      <c r="AH50" s="429"/>
      <c r="AI50" s="429"/>
      <c r="AJ50" s="429"/>
      <c r="AK50" s="429"/>
      <c r="AL50" s="429"/>
      <c r="AM50" s="429"/>
      <c r="AN50" s="429"/>
      <c r="AO50" s="429"/>
      <c r="AP50" s="429"/>
      <c r="AQ50" s="429"/>
      <c r="AR50" s="429"/>
      <c r="AS50" s="429"/>
    </row>
    <row r="51" spans="1:45" s="501" customFormat="1" ht="19.5">
      <c r="A51" s="500"/>
      <c r="B51" s="578" t="s">
        <v>198</v>
      </c>
      <c r="C51" s="578"/>
      <c r="D51" s="578"/>
      <c r="E51" s="578"/>
      <c r="F51" s="578"/>
      <c r="G51" s="578"/>
      <c r="H51" s="578"/>
      <c r="I51" s="578"/>
      <c r="J51" s="578"/>
      <c r="K51" s="578"/>
      <c r="L51" s="578"/>
      <c r="M51" s="578"/>
      <c r="N51" s="578"/>
      <c r="O51" s="578"/>
      <c r="P51" s="578"/>
    </row>
    <row r="52" spans="1:45" s="501" customFormat="1" ht="19.5">
      <c r="A52" s="500"/>
      <c r="B52" s="486" t="s">
        <v>217</v>
      </c>
      <c r="C52" s="463"/>
      <c r="D52" s="464"/>
      <c r="E52" s="465"/>
      <c r="F52" s="465"/>
      <c r="G52" s="465"/>
      <c r="H52" s="465"/>
      <c r="I52" s="465"/>
      <c r="J52" s="489"/>
      <c r="K52" s="465"/>
      <c r="L52" s="465"/>
      <c r="M52" s="465"/>
      <c r="N52" s="465"/>
      <c r="O52" s="465"/>
      <c r="P52" s="465"/>
    </row>
    <row r="53" spans="1:45" s="21" customFormat="1" ht="15.75" customHeight="1">
      <c r="A53" s="459"/>
      <c r="B53" s="486" t="s">
        <v>195</v>
      </c>
      <c r="C53" s="459"/>
      <c r="D53" s="459"/>
      <c r="E53" s="459"/>
      <c r="F53" s="459"/>
      <c r="G53" s="459"/>
      <c r="H53" s="459"/>
      <c r="I53" s="459"/>
      <c r="J53" s="460"/>
      <c r="K53" s="459"/>
      <c r="L53" s="459"/>
      <c r="M53" s="459"/>
      <c r="N53" s="459"/>
      <c r="O53" s="461"/>
      <c r="P53" s="459"/>
    </row>
    <row r="54" spans="1:45" s="21" customFormat="1" ht="15.75" customHeight="1">
      <c r="A54" s="459"/>
      <c r="B54" s="459"/>
      <c r="C54" s="459"/>
      <c r="D54" s="459"/>
      <c r="E54" s="459"/>
      <c r="F54" s="459"/>
      <c r="G54" s="459"/>
      <c r="H54" s="459"/>
      <c r="I54" s="459"/>
      <c r="J54" s="460"/>
      <c r="K54" s="459"/>
      <c r="L54" s="459"/>
      <c r="M54" s="459"/>
      <c r="N54" s="459"/>
      <c r="O54" s="461"/>
      <c r="P54" s="459"/>
    </row>
    <row r="55" spans="1:45" s="21" customFormat="1" ht="19.149999999999999" customHeight="1">
      <c r="A55" s="459"/>
      <c r="B55" s="578" t="s">
        <v>199</v>
      </c>
      <c r="C55" s="579"/>
      <c r="D55" s="579"/>
      <c r="E55" s="579"/>
      <c r="F55" s="579"/>
      <c r="G55" s="579"/>
      <c r="H55" s="579"/>
      <c r="I55" s="579"/>
      <c r="J55" s="579"/>
      <c r="K55" s="579"/>
      <c r="L55" s="579"/>
      <c r="M55" s="579"/>
      <c r="N55" s="579"/>
      <c r="O55" s="579"/>
      <c r="P55" s="579"/>
    </row>
    <row r="56" spans="1:45" s="21" customFormat="1" ht="19.5">
      <c r="A56" s="459"/>
      <c r="B56" s="486" t="s">
        <v>211</v>
      </c>
      <c r="C56" s="487"/>
      <c r="D56" s="487"/>
      <c r="E56" s="487"/>
      <c r="F56" s="487"/>
      <c r="G56" s="459"/>
      <c r="H56" s="459"/>
      <c r="I56" s="459"/>
      <c r="J56" s="460"/>
      <c r="K56" s="459"/>
      <c r="L56" s="459"/>
      <c r="M56" s="459"/>
      <c r="N56" s="459"/>
      <c r="O56" s="461"/>
      <c r="P56" s="459"/>
    </row>
    <row r="57" spans="1:45" s="21" customFormat="1" ht="19.5">
      <c r="A57" s="459"/>
      <c r="B57" s="486" t="s">
        <v>213</v>
      </c>
      <c r="C57" s="487"/>
      <c r="D57" s="487"/>
      <c r="E57" s="487"/>
      <c r="F57" s="487"/>
      <c r="G57" s="459"/>
      <c r="H57" s="459"/>
      <c r="I57" s="459"/>
      <c r="J57" s="460"/>
      <c r="K57" s="459"/>
      <c r="L57" s="459"/>
      <c r="M57" s="459"/>
      <c r="N57" s="459"/>
      <c r="O57" s="461"/>
      <c r="P57" s="459"/>
    </row>
    <row r="58" spans="1:45" s="21" customFormat="1" ht="19.5">
      <c r="A58" s="459"/>
      <c r="B58" s="486" t="s">
        <v>214</v>
      </c>
      <c r="C58" s="487"/>
      <c r="D58" s="487"/>
      <c r="E58" s="487"/>
      <c r="F58" s="487"/>
      <c r="G58" s="459"/>
      <c r="H58" s="459"/>
      <c r="I58" s="459"/>
      <c r="J58" s="460"/>
      <c r="K58" s="459"/>
      <c r="L58" s="459"/>
      <c r="M58" s="459"/>
      <c r="N58" s="459"/>
      <c r="O58" s="461"/>
      <c r="P58" s="459"/>
    </row>
    <row r="59" spans="1:45" s="21" customFormat="1" ht="19.5">
      <c r="A59" s="459"/>
      <c r="B59" s="486" t="s">
        <v>212</v>
      </c>
      <c r="C59" s="487"/>
      <c r="D59" s="487"/>
      <c r="E59" s="487"/>
      <c r="F59" s="487"/>
      <c r="G59" s="459"/>
      <c r="H59" s="459"/>
      <c r="I59" s="459"/>
      <c r="J59" s="460"/>
      <c r="K59" s="459"/>
      <c r="L59" s="459"/>
      <c r="M59" s="459"/>
      <c r="N59" s="459"/>
      <c r="O59" s="461"/>
      <c r="P59" s="459"/>
    </row>
    <row r="60" spans="1:45" s="21" customFormat="1" ht="19.5">
      <c r="A60" s="459"/>
      <c r="B60" s="486" t="s">
        <v>215</v>
      </c>
      <c r="C60" s="487"/>
      <c r="D60" s="487"/>
      <c r="E60" s="487"/>
      <c r="F60" s="487"/>
      <c r="G60" s="459"/>
      <c r="H60" s="459"/>
      <c r="I60" s="459"/>
      <c r="J60" s="460"/>
      <c r="K60" s="459"/>
      <c r="L60" s="459"/>
      <c r="M60" s="459"/>
      <c r="N60" s="459"/>
      <c r="O60" s="461"/>
      <c r="P60" s="459"/>
    </row>
    <row r="61" spans="1:45" s="21" customFormat="1" ht="19.5">
      <c r="A61" s="459"/>
      <c r="B61" s="462"/>
      <c r="C61" s="459"/>
      <c r="D61" s="459"/>
      <c r="E61" s="459"/>
      <c r="F61" s="459"/>
      <c r="G61" s="459"/>
      <c r="H61" s="459"/>
      <c r="I61" s="459"/>
      <c r="J61" s="460"/>
      <c r="K61" s="459"/>
      <c r="L61" s="459"/>
      <c r="M61" s="459"/>
      <c r="N61" s="459"/>
      <c r="O61" s="461"/>
      <c r="P61" s="459"/>
    </row>
    <row r="62" spans="1:45" s="21" customFormat="1" ht="15.75" customHeight="1">
      <c r="A62" s="459"/>
      <c r="B62" s="580" t="s">
        <v>201</v>
      </c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1"/>
      <c r="O62" s="581"/>
      <c r="P62" s="581"/>
    </row>
    <row r="63" spans="1:45" s="21" customFormat="1" ht="15.75" customHeight="1">
      <c r="A63" s="459"/>
      <c r="B63" s="471"/>
      <c r="C63" s="459"/>
      <c r="D63" s="459"/>
      <c r="E63" s="459"/>
      <c r="F63" s="459"/>
      <c r="G63" s="459"/>
      <c r="H63" s="459"/>
      <c r="I63" s="459"/>
      <c r="J63" s="460"/>
      <c r="K63" s="459"/>
      <c r="L63" s="459"/>
      <c r="M63" s="459"/>
      <c r="N63" s="459"/>
      <c r="O63" s="461"/>
      <c r="P63" s="459"/>
    </row>
    <row r="64" spans="1:45" s="21" customFormat="1" ht="18" customHeight="1">
      <c r="A64" s="459"/>
      <c r="B64" s="483" t="s">
        <v>202</v>
      </c>
      <c r="C64" s="484"/>
      <c r="D64" s="459"/>
      <c r="E64" s="459"/>
      <c r="F64" s="459"/>
      <c r="G64" s="459"/>
      <c r="H64" s="459"/>
      <c r="I64" s="459"/>
      <c r="J64" s="460"/>
      <c r="K64" s="459"/>
      <c r="L64" s="459"/>
      <c r="M64" s="459"/>
      <c r="N64" s="459"/>
      <c r="O64" s="461"/>
      <c r="P64" s="459"/>
    </row>
    <row r="65" spans="1:17" s="21" customFormat="1" ht="19.899999999999999" customHeight="1">
      <c r="A65" s="459"/>
      <c r="B65" s="430" t="s">
        <v>205</v>
      </c>
      <c r="C65" s="459"/>
      <c r="D65" s="459"/>
      <c r="E65" s="459"/>
      <c r="F65" s="430" t="s">
        <v>204</v>
      </c>
      <c r="G65" s="430"/>
      <c r="H65" s="459"/>
      <c r="I65" s="459"/>
      <c r="J65" s="460"/>
      <c r="K65" s="459"/>
      <c r="L65" s="459"/>
      <c r="M65" s="459"/>
      <c r="N65" s="459"/>
      <c r="O65" s="461"/>
      <c r="P65" s="459"/>
    </row>
    <row r="66" spans="1:17" s="21" customFormat="1" ht="15.75" customHeight="1">
      <c r="A66" s="459"/>
      <c r="B66" s="486" t="s">
        <v>206</v>
      </c>
      <c r="C66" s="459"/>
      <c r="D66" s="459"/>
      <c r="E66" s="459"/>
      <c r="F66" s="430" t="s">
        <v>207</v>
      </c>
      <c r="G66" s="430"/>
      <c r="H66" s="459"/>
      <c r="I66" s="459"/>
      <c r="J66" s="460"/>
      <c r="K66" s="459"/>
      <c r="L66" s="459"/>
      <c r="M66" s="459"/>
      <c r="N66" s="459"/>
      <c r="O66" s="461"/>
      <c r="P66" s="459"/>
    </row>
    <row r="67" spans="1:17" s="21" customFormat="1" ht="15.75" customHeight="1">
      <c r="A67" s="459"/>
      <c r="B67" s="486" t="s">
        <v>208</v>
      </c>
      <c r="C67" s="459"/>
      <c r="D67" s="459"/>
      <c r="E67" s="459"/>
      <c r="F67" s="430" t="s">
        <v>207</v>
      </c>
      <c r="G67" s="430"/>
      <c r="H67" s="459"/>
      <c r="I67" s="459"/>
      <c r="J67" s="460"/>
      <c r="K67" s="459"/>
      <c r="L67" s="459"/>
      <c r="M67" s="459"/>
      <c r="N67" s="459"/>
      <c r="O67" s="461"/>
      <c r="P67" s="459"/>
    </row>
    <row r="68" spans="1:17" s="21" customFormat="1" ht="15.75" customHeight="1">
      <c r="A68" s="459"/>
      <c r="B68" s="459"/>
      <c r="C68" s="459"/>
      <c r="D68" s="459"/>
      <c r="E68" s="459"/>
      <c r="F68" s="459"/>
      <c r="G68" s="459"/>
      <c r="H68" s="459"/>
      <c r="I68" s="459"/>
      <c r="J68" s="460"/>
      <c r="K68" s="459"/>
      <c r="L68" s="459"/>
      <c r="M68" s="459"/>
      <c r="N68" s="459"/>
      <c r="O68" s="461"/>
      <c r="P68" s="459"/>
    </row>
    <row r="69" spans="1:17" s="21" customFormat="1" ht="18" customHeight="1">
      <c r="A69" s="459"/>
      <c r="B69" s="582" t="s">
        <v>203</v>
      </c>
      <c r="C69" s="583"/>
      <c r="D69" s="459"/>
      <c r="E69" s="459"/>
      <c r="F69" s="459"/>
      <c r="G69" s="459"/>
      <c r="H69" s="459"/>
      <c r="I69" s="459"/>
      <c r="J69" s="460"/>
      <c r="K69" s="459"/>
      <c r="L69" s="459"/>
      <c r="M69" s="459"/>
      <c r="N69" s="459"/>
      <c r="O69" s="461"/>
      <c r="P69" s="459"/>
    </row>
    <row r="70" spans="1:17" s="21" customFormat="1" ht="15.75" customHeight="1">
      <c r="A70" s="459"/>
      <c r="B70" s="486" t="s">
        <v>206</v>
      </c>
      <c r="C70" s="459"/>
      <c r="D70" s="459"/>
      <c r="E70" s="459"/>
      <c r="F70" s="430" t="s">
        <v>209</v>
      </c>
      <c r="G70" s="430"/>
      <c r="H70" s="459"/>
      <c r="I70" s="459"/>
      <c r="J70" s="460"/>
      <c r="K70" s="459"/>
      <c r="L70" s="459"/>
      <c r="M70" s="459"/>
      <c r="N70" s="459"/>
      <c r="O70" s="461"/>
      <c r="P70" s="459"/>
    </row>
    <row r="71" spans="1:17" s="21" customFormat="1" ht="15.75" customHeight="1">
      <c r="A71" s="459"/>
      <c r="B71" s="486" t="s">
        <v>208</v>
      </c>
      <c r="C71" s="459"/>
      <c r="D71" s="459"/>
      <c r="E71" s="459"/>
      <c r="F71" s="430" t="s">
        <v>209</v>
      </c>
      <c r="G71" s="430"/>
      <c r="H71" s="459"/>
      <c r="I71" s="459"/>
      <c r="J71" s="460"/>
      <c r="K71" s="459"/>
      <c r="L71" s="459"/>
      <c r="M71" s="459"/>
      <c r="N71" s="459"/>
      <c r="O71" s="461"/>
      <c r="P71" s="459"/>
    </row>
    <row r="72" spans="1:17" s="21" customFormat="1" ht="18" customHeight="1">
      <c r="A72" s="459"/>
      <c r="B72" s="485"/>
      <c r="C72" s="158"/>
      <c r="D72" s="459"/>
      <c r="E72" s="459"/>
      <c r="F72" s="459"/>
      <c r="G72" s="459"/>
      <c r="H72" s="459"/>
      <c r="I72" s="459"/>
      <c r="J72" s="460"/>
      <c r="K72" s="459"/>
      <c r="L72" s="459"/>
      <c r="M72" s="459"/>
      <c r="N72" s="459"/>
      <c r="O72" s="461"/>
      <c r="P72" s="459"/>
    </row>
    <row r="73" spans="1:17" s="21" customFormat="1" ht="15.75" customHeight="1">
      <c r="A73" s="459"/>
      <c r="B73" s="459"/>
      <c r="C73" s="459"/>
      <c r="D73" s="459"/>
      <c r="E73" s="459"/>
      <c r="F73" s="459"/>
      <c r="G73" s="459"/>
      <c r="H73" s="459"/>
      <c r="I73" s="459"/>
      <c r="J73" s="460"/>
      <c r="K73" s="459"/>
      <c r="L73" s="459"/>
      <c r="M73" s="459"/>
      <c r="N73" s="459"/>
      <c r="O73" s="461"/>
      <c r="P73" s="459"/>
    </row>
    <row r="74" spans="1:17" s="21" customFormat="1" ht="15.75" customHeight="1">
      <c r="B74" s="462" t="s">
        <v>196</v>
      </c>
      <c r="J74" s="361"/>
      <c r="O74" s="320"/>
    </row>
    <row r="75" spans="1:17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361"/>
      <c r="K75" s="21"/>
      <c r="L75" s="21"/>
      <c r="M75" s="21"/>
      <c r="N75" s="21"/>
      <c r="O75" s="320"/>
      <c r="P75" s="21"/>
      <c r="Q75" s="21"/>
    </row>
    <row r="76" spans="1:17">
      <c r="A76" s="21"/>
      <c r="B76" s="21"/>
      <c r="C76" s="21"/>
      <c r="D76" s="21"/>
      <c r="E76" s="21"/>
      <c r="F76" s="21"/>
      <c r="G76" s="21"/>
      <c r="H76" s="21"/>
      <c r="I76" s="21"/>
      <c r="J76" s="361"/>
      <c r="K76" s="21"/>
      <c r="L76" s="21"/>
      <c r="M76" s="21"/>
      <c r="N76" s="21"/>
      <c r="O76" s="320"/>
      <c r="P76" s="21"/>
      <c r="Q76" s="21"/>
    </row>
    <row r="77" spans="1:17">
      <c r="A77" s="21"/>
      <c r="B77" s="21"/>
      <c r="C77" s="21"/>
      <c r="D77" s="21"/>
      <c r="E77" s="21"/>
      <c r="F77" s="21"/>
      <c r="G77" s="21"/>
      <c r="H77" s="21"/>
      <c r="I77" s="21"/>
      <c r="J77" s="361"/>
      <c r="K77" s="21"/>
      <c r="L77" s="21"/>
      <c r="M77" s="21"/>
      <c r="N77" s="21"/>
      <c r="O77" s="320"/>
      <c r="P77" s="21"/>
      <c r="Q77" s="21"/>
    </row>
    <row r="78" spans="1:17">
      <c r="A78" s="21"/>
      <c r="B78" s="21"/>
      <c r="C78" s="21"/>
      <c r="D78" s="21"/>
      <c r="E78" s="21"/>
      <c r="F78" s="21"/>
      <c r="G78" s="21"/>
      <c r="H78" s="21"/>
      <c r="I78" s="21"/>
      <c r="J78" s="361"/>
      <c r="K78" s="21"/>
      <c r="L78" s="21"/>
      <c r="M78" s="21"/>
      <c r="N78" s="21"/>
      <c r="O78" s="320"/>
      <c r="P78" s="21"/>
      <c r="Q78" s="21"/>
    </row>
    <row r="79" spans="1:17">
      <c r="A79" s="21"/>
      <c r="B79" s="21"/>
      <c r="C79" s="21"/>
      <c r="D79" s="21"/>
      <c r="E79" s="21"/>
      <c r="F79" s="21"/>
      <c r="G79" s="21"/>
      <c r="H79" s="21"/>
      <c r="I79" s="21"/>
      <c r="J79" s="361"/>
      <c r="K79" s="21"/>
      <c r="L79" s="21"/>
      <c r="M79" s="21"/>
      <c r="N79" s="21"/>
      <c r="O79" s="320"/>
      <c r="P79" s="21"/>
      <c r="Q79" s="21"/>
    </row>
    <row r="80" spans="1:17">
      <c r="A80" s="21"/>
      <c r="B80" s="21"/>
      <c r="C80" s="21"/>
      <c r="D80" s="21"/>
      <c r="E80" s="21"/>
      <c r="F80" s="21"/>
      <c r="G80" s="21"/>
      <c r="H80" s="21"/>
      <c r="I80" s="21"/>
      <c r="J80" s="361"/>
      <c r="K80" s="21"/>
      <c r="L80" s="21"/>
      <c r="M80" s="21"/>
      <c r="N80" s="21"/>
      <c r="O80" s="320"/>
      <c r="P80" s="21"/>
      <c r="Q80" s="21"/>
    </row>
    <row r="81" spans="1:17">
      <c r="A81" s="21"/>
      <c r="B81" s="21"/>
      <c r="C81" s="21"/>
      <c r="D81" s="21"/>
      <c r="E81" s="21"/>
      <c r="F81" s="21"/>
      <c r="G81" s="21"/>
      <c r="H81" s="21"/>
      <c r="I81" s="21"/>
      <c r="J81" s="361"/>
      <c r="K81" s="21"/>
      <c r="L81" s="21"/>
      <c r="M81" s="21"/>
      <c r="N81" s="21"/>
      <c r="O81" s="320"/>
      <c r="P81" s="21"/>
      <c r="Q81" s="21"/>
    </row>
    <row r="82" spans="1:17">
      <c r="A82" s="21"/>
      <c r="B82" s="21"/>
      <c r="C82" s="21"/>
      <c r="D82" s="21"/>
      <c r="E82" s="21"/>
      <c r="F82" s="21"/>
      <c r="G82" s="21"/>
      <c r="H82" s="21"/>
      <c r="I82" s="21"/>
      <c r="J82" s="361"/>
      <c r="K82" s="21"/>
      <c r="L82" s="21"/>
      <c r="M82" s="21"/>
      <c r="N82" s="21"/>
      <c r="O82" s="320"/>
      <c r="P82" s="21"/>
      <c r="Q82" s="21"/>
    </row>
    <row r="83" spans="1:17">
      <c r="A83" s="21"/>
      <c r="B83" s="21"/>
      <c r="C83" s="21"/>
      <c r="D83" s="21"/>
      <c r="E83" s="21"/>
      <c r="F83" s="21"/>
      <c r="G83" s="21"/>
      <c r="H83" s="21"/>
      <c r="I83" s="21"/>
      <c r="J83" s="361"/>
      <c r="K83" s="21"/>
      <c r="L83" s="21"/>
      <c r="M83" s="21"/>
      <c r="N83" s="21"/>
      <c r="O83" s="320"/>
      <c r="P83" s="21"/>
      <c r="Q83" s="21"/>
    </row>
    <row r="84" spans="1:17">
      <c r="A84" s="21"/>
      <c r="B84" s="21"/>
      <c r="C84" s="21"/>
      <c r="D84" s="21"/>
      <c r="E84" s="21"/>
      <c r="F84" s="21"/>
      <c r="G84" s="21"/>
      <c r="H84" s="21"/>
      <c r="I84" s="21"/>
      <c r="J84" s="361"/>
      <c r="K84" s="21"/>
      <c r="L84" s="21"/>
      <c r="M84" s="21"/>
      <c r="N84" s="21"/>
      <c r="O84" s="320"/>
      <c r="P84" s="21"/>
      <c r="Q84" s="21"/>
    </row>
    <row r="85" spans="1:17">
      <c r="A85" s="21"/>
      <c r="B85" s="21"/>
      <c r="C85" s="21"/>
      <c r="D85" s="21"/>
      <c r="E85" s="21"/>
      <c r="F85" s="21"/>
      <c r="G85" s="21"/>
      <c r="H85" s="21"/>
      <c r="I85" s="21"/>
      <c r="J85" s="361"/>
      <c r="K85" s="21"/>
      <c r="L85" s="21"/>
      <c r="M85" s="21"/>
      <c r="N85" s="21"/>
      <c r="O85" s="320"/>
      <c r="P85" s="21"/>
      <c r="Q85" s="21"/>
    </row>
    <row r="86" spans="1:17">
      <c r="A86" s="21"/>
      <c r="B86" s="21"/>
      <c r="C86" s="21"/>
      <c r="D86" s="21"/>
      <c r="E86" s="21"/>
      <c r="F86" s="21"/>
      <c r="G86" s="21"/>
      <c r="H86" s="21"/>
      <c r="I86" s="21"/>
      <c r="J86" s="361"/>
      <c r="K86" s="21"/>
      <c r="L86" s="21"/>
      <c r="M86" s="21"/>
      <c r="N86" s="21"/>
      <c r="O86" s="320"/>
      <c r="P86" s="21"/>
      <c r="Q86" s="21"/>
    </row>
    <row r="87" spans="1:17">
      <c r="A87" s="21"/>
      <c r="B87" s="21"/>
      <c r="C87" s="21"/>
      <c r="D87" s="21"/>
      <c r="E87" s="21"/>
      <c r="F87" s="21"/>
      <c r="G87" s="21"/>
      <c r="H87" s="21"/>
      <c r="I87" s="21"/>
      <c r="J87" s="361"/>
      <c r="K87" s="21"/>
      <c r="L87" s="21"/>
      <c r="M87" s="21"/>
      <c r="N87" s="21"/>
      <c r="O87" s="320"/>
      <c r="P87" s="21"/>
      <c r="Q87" s="21"/>
    </row>
    <row r="88" spans="1:17">
      <c r="A88" s="21"/>
      <c r="B88" s="21"/>
      <c r="C88" s="21"/>
      <c r="D88" s="21"/>
      <c r="E88" s="21"/>
      <c r="F88" s="21"/>
      <c r="G88" s="21"/>
      <c r="H88" s="21"/>
      <c r="I88" s="21"/>
      <c r="J88" s="361"/>
      <c r="K88" s="21"/>
      <c r="L88" s="21"/>
      <c r="M88" s="21"/>
      <c r="N88" s="21"/>
      <c r="O88" s="320"/>
      <c r="P88" s="21"/>
      <c r="Q88" s="21"/>
    </row>
    <row r="89" spans="1:17">
      <c r="A89" s="21"/>
      <c r="B89" s="21"/>
      <c r="C89" s="21"/>
      <c r="D89" s="21"/>
      <c r="E89" s="21"/>
      <c r="F89" s="21"/>
      <c r="G89" s="21"/>
      <c r="H89" s="21"/>
      <c r="I89" s="21"/>
      <c r="J89" s="361"/>
      <c r="K89" s="21"/>
      <c r="L89" s="21"/>
      <c r="M89" s="21"/>
      <c r="N89" s="21"/>
      <c r="O89" s="320"/>
      <c r="P89" s="21"/>
      <c r="Q89" s="21"/>
    </row>
    <row r="90" spans="1:17">
      <c r="A90" s="21"/>
      <c r="B90" s="21"/>
      <c r="C90" s="21"/>
      <c r="D90" s="21"/>
      <c r="E90" s="21"/>
      <c r="F90" s="21"/>
      <c r="G90" s="21"/>
      <c r="H90" s="21"/>
      <c r="I90" s="21"/>
      <c r="J90" s="361"/>
      <c r="K90" s="21"/>
      <c r="L90" s="21"/>
      <c r="M90" s="21"/>
      <c r="N90" s="21"/>
      <c r="O90" s="320"/>
      <c r="P90" s="21"/>
      <c r="Q90" s="21"/>
    </row>
    <row r="91" spans="1:17">
      <c r="A91" s="21"/>
      <c r="B91" s="21"/>
      <c r="C91" s="21"/>
      <c r="D91" s="21"/>
      <c r="E91" s="21"/>
      <c r="F91" s="21"/>
      <c r="G91" s="21"/>
      <c r="H91" s="21"/>
      <c r="I91" s="21"/>
      <c r="J91" s="361"/>
      <c r="K91" s="21"/>
      <c r="L91" s="21"/>
      <c r="M91" s="21"/>
      <c r="N91" s="21"/>
      <c r="O91" s="320"/>
      <c r="P91" s="21"/>
      <c r="Q91" s="21"/>
    </row>
    <row r="92" spans="1:17">
      <c r="A92" s="21"/>
      <c r="B92" s="21"/>
      <c r="C92" s="21"/>
      <c r="D92" s="21"/>
      <c r="E92" s="21"/>
      <c r="F92" s="21"/>
      <c r="G92" s="21"/>
      <c r="H92" s="21"/>
      <c r="I92" s="21"/>
      <c r="J92" s="361"/>
      <c r="K92" s="21"/>
      <c r="L92" s="21"/>
      <c r="M92" s="21"/>
      <c r="N92" s="21"/>
      <c r="O92" s="320"/>
      <c r="P92" s="21"/>
      <c r="Q92" s="21"/>
    </row>
    <row r="93" spans="1:17">
      <c r="A93" s="21"/>
      <c r="B93" s="21"/>
      <c r="C93" s="21"/>
      <c r="D93" s="21"/>
      <c r="E93" s="21"/>
      <c r="F93" s="21"/>
      <c r="G93" s="21"/>
      <c r="H93" s="21"/>
      <c r="I93" s="21"/>
      <c r="J93" s="361"/>
      <c r="K93" s="21"/>
      <c r="L93" s="21"/>
      <c r="M93" s="21"/>
      <c r="N93" s="21"/>
      <c r="O93" s="320"/>
      <c r="P93" s="21"/>
      <c r="Q93" s="21"/>
    </row>
    <row r="94" spans="1:17">
      <c r="A94" s="21"/>
      <c r="B94" s="21"/>
      <c r="C94" s="21"/>
      <c r="D94" s="21"/>
      <c r="E94" s="21"/>
      <c r="F94" s="21"/>
      <c r="G94" s="21"/>
      <c r="H94" s="21"/>
      <c r="I94" s="21"/>
      <c r="J94" s="361"/>
      <c r="K94" s="21"/>
      <c r="L94" s="21"/>
      <c r="M94" s="21"/>
      <c r="N94" s="21"/>
      <c r="O94" s="320"/>
      <c r="P94" s="21"/>
      <c r="Q94" s="21"/>
    </row>
    <row r="95" spans="1:17">
      <c r="A95" s="21"/>
      <c r="B95" s="21"/>
      <c r="C95" s="21"/>
      <c r="D95" s="21"/>
      <c r="E95" s="21"/>
      <c r="F95" s="21"/>
      <c r="G95" s="21"/>
      <c r="H95" s="21"/>
      <c r="I95" s="21"/>
      <c r="J95" s="361"/>
      <c r="K95" s="21"/>
      <c r="L95" s="21"/>
      <c r="M95" s="21"/>
      <c r="N95" s="21"/>
      <c r="O95" s="320"/>
      <c r="P95" s="21"/>
      <c r="Q95" s="21"/>
    </row>
    <row r="96" spans="1:17">
      <c r="A96" s="21"/>
      <c r="B96" s="21"/>
      <c r="C96" s="21"/>
      <c r="D96" s="21"/>
      <c r="E96" s="21"/>
      <c r="F96" s="21"/>
      <c r="G96" s="21"/>
      <c r="H96" s="21"/>
      <c r="I96" s="21"/>
      <c r="J96" s="361"/>
      <c r="K96" s="21"/>
      <c r="L96" s="21"/>
      <c r="M96" s="21"/>
      <c r="N96" s="21"/>
      <c r="O96" s="320"/>
      <c r="P96" s="21"/>
      <c r="Q96" s="21"/>
    </row>
    <row r="97" spans="1:17">
      <c r="A97" s="21"/>
      <c r="B97" s="21"/>
      <c r="C97" s="21"/>
      <c r="D97" s="21"/>
      <c r="E97" s="21"/>
      <c r="F97" s="21"/>
      <c r="G97" s="21"/>
      <c r="H97" s="21"/>
      <c r="I97" s="21"/>
      <c r="J97" s="361"/>
      <c r="K97" s="21"/>
      <c r="L97" s="21"/>
      <c r="M97" s="21"/>
      <c r="N97" s="21"/>
      <c r="O97" s="320"/>
      <c r="P97" s="21"/>
      <c r="Q97" s="21"/>
    </row>
    <row r="98" spans="1:17">
      <c r="A98" s="21"/>
      <c r="B98" s="21"/>
      <c r="C98" s="21"/>
      <c r="D98" s="21"/>
      <c r="E98" s="21"/>
      <c r="F98" s="21"/>
      <c r="G98" s="21"/>
      <c r="H98" s="21"/>
      <c r="I98" s="21"/>
      <c r="J98" s="361"/>
      <c r="K98" s="21"/>
      <c r="L98" s="21"/>
      <c r="M98" s="21"/>
      <c r="N98" s="21"/>
      <c r="O98" s="320"/>
      <c r="P98" s="21"/>
      <c r="Q98" s="21"/>
    </row>
    <row r="99" spans="1:17">
      <c r="A99" s="21"/>
      <c r="B99" s="21"/>
      <c r="C99" s="21"/>
      <c r="D99" s="21"/>
      <c r="E99" s="21"/>
      <c r="F99" s="21"/>
      <c r="G99" s="21"/>
      <c r="H99" s="21"/>
      <c r="I99" s="21"/>
      <c r="J99" s="361"/>
      <c r="K99" s="21"/>
      <c r="L99" s="21"/>
      <c r="M99" s="21"/>
      <c r="N99" s="21"/>
      <c r="O99" s="320"/>
      <c r="P99" s="21"/>
      <c r="Q99" s="21"/>
    </row>
    <row r="100" spans="1:17">
      <c r="A100" s="21"/>
      <c r="B100" s="21"/>
      <c r="C100" s="21"/>
      <c r="D100" s="21"/>
      <c r="E100" s="21"/>
      <c r="F100" s="21"/>
      <c r="G100" s="21"/>
      <c r="H100" s="21"/>
      <c r="I100" s="21"/>
      <c r="J100" s="361"/>
      <c r="K100" s="21"/>
      <c r="L100" s="21"/>
      <c r="M100" s="21"/>
      <c r="N100" s="21"/>
      <c r="O100" s="320"/>
      <c r="P100" s="21"/>
      <c r="Q100" s="21"/>
    </row>
    <row r="101" spans="1:17">
      <c r="A101" s="21"/>
      <c r="B101" s="21"/>
      <c r="C101" s="21"/>
      <c r="D101" s="21"/>
      <c r="E101" s="21"/>
      <c r="F101" s="21"/>
      <c r="G101" s="21"/>
      <c r="H101" s="21"/>
      <c r="I101" s="21"/>
      <c r="J101" s="361"/>
      <c r="K101" s="21"/>
      <c r="L101" s="21"/>
      <c r="M101" s="21"/>
      <c r="N101" s="21"/>
      <c r="O101" s="320"/>
      <c r="P101" s="21"/>
      <c r="Q101" s="21"/>
    </row>
    <row r="102" spans="1:17">
      <c r="A102" s="21"/>
      <c r="B102" s="21"/>
      <c r="C102" s="21"/>
      <c r="D102" s="21"/>
      <c r="E102" s="21"/>
      <c r="F102" s="21"/>
      <c r="G102" s="21"/>
      <c r="H102" s="21"/>
      <c r="I102" s="21"/>
      <c r="J102" s="361"/>
      <c r="K102" s="21"/>
      <c r="L102" s="21"/>
      <c r="M102" s="21"/>
      <c r="N102" s="21"/>
      <c r="O102" s="320"/>
      <c r="P102" s="21"/>
      <c r="Q102" s="21"/>
    </row>
  </sheetData>
  <mergeCells count="9">
    <mergeCell ref="B55:P55"/>
    <mergeCell ref="B62:P62"/>
    <mergeCell ref="B69:C69"/>
    <mergeCell ref="B37:P37"/>
    <mergeCell ref="D1:M1"/>
    <mergeCell ref="B6:F6"/>
    <mergeCell ref="B35:P35"/>
    <mergeCell ref="B48:P48"/>
    <mergeCell ref="B51:P51"/>
  </mergeCells>
  <phoneticPr fontId="20" type="noConversion"/>
  <printOptions horizontalCentered="1"/>
  <pageMargins left="0.25" right="0.25" top="0.75" bottom="0.75" header="0.3" footer="0.3"/>
  <pageSetup paperSize="9" scale="5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S109"/>
  <sheetViews>
    <sheetView showGridLines="0" view="pageBreakPreview" topLeftCell="A34" zoomScale="70" zoomScaleNormal="60" zoomScaleSheetLayoutView="70" zoomScalePageLayoutView="30" workbookViewId="0">
      <selection activeCell="F68" sqref="F68"/>
    </sheetView>
  </sheetViews>
  <sheetFormatPr defaultColWidth="12" defaultRowHeight="11.25"/>
  <cols>
    <col min="1" max="1" width="9" customWidth="1"/>
    <col min="2" max="2" width="12.5" customWidth="1"/>
    <col min="3" max="3" width="23.1640625" customWidth="1"/>
    <col min="4" max="4" width="14.33203125" customWidth="1"/>
    <col min="5" max="5" width="19.83203125" customWidth="1"/>
    <col min="6" max="6" width="37" customWidth="1"/>
    <col min="7" max="7" width="18.83203125" customWidth="1"/>
    <col min="8" max="8" width="15.33203125" customWidth="1"/>
    <col min="9" max="9" width="16.1640625" customWidth="1"/>
    <col min="10" max="10" width="16" style="365" customWidth="1"/>
    <col min="11" max="14" width="15.33203125" customWidth="1"/>
    <col min="15" max="15" width="15.33203125" style="323" customWidth="1"/>
    <col min="16" max="16" width="15.33203125" customWidth="1"/>
    <col min="17" max="17" width="8.83203125" customWidth="1"/>
    <col min="18" max="18" width="12.6640625" customWidth="1"/>
  </cols>
  <sheetData>
    <row r="1" spans="1:45" s="1" customFormat="1" ht="42" customHeight="1">
      <c r="A1" s="56"/>
      <c r="B1" s="57"/>
      <c r="C1" s="57"/>
      <c r="D1" s="585" t="s">
        <v>14</v>
      </c>
      <c r="E1" s="585"/>
      <c r="F1" s="585"/>
      <c r="G1" s="585"/>
      <c r="H1" s="585"/>
      <c r="I1" s="585"/>
      <c r="J1" s="585"/>
      <c r="K1" s="585"/>
      <c r="L1" s="585"/>
      <c r="M1" s="585"/>
      <c r="N1" s="58" t="str">
        <f>'TECHNICAL SHEET GARMENT'!J1</f>
        <v>WINTER 2018/19</v>
      </c>
      <c r="O1" s="318"/>
      <c r="P1" s="57"/>
      <c r="Q1" s="59"/>
      <c r="R1" s="5"/>
    </row>
    <row r="2" spans="1:45" s="3" customFormat="1" ht="19.5">
      <c r="A2" s="65"/>
      <c r="B2" s="61" t="str">
        <f>'TECHNICAL SHEET GARMENT'!A2</f>
        <v>LFV11494 (10844 FW17/18)</v>
      </c>
      <c r="C2" s="60"/>
      <c r="D2" s="60"/>
      <c r="E2" s="118" t="str">
        <f>'TECHNICAL SHEET GARMENT'!C2</f>
        <v>LD MACHABY SOFTSHELL</v>
      </c>
      <c r="F2" s="60"/>
      <c r="G2" s="60"/>
      <c r="H2" s="60"/>
      <c r="I2" s="60"/>
      <c r="J2" s="358"/>
      <c r="K2" s="60"/>
      <c r="L2" s="60"/>
      <c r="M2" s="60"/>
      <c r="N2" s="60" t="s">
        <v>2</v>
      </c>
      <c r="O2" s="61" t="str">
        <f>'TECHNICAL SHEET GARMENT'!K2</f>
        <v>VI BULK</v>
      </c>
      <c r="P2" s="60"/>
      <c r="Q2" s="62"/>
      <c r="R2" s="7"/>
    </row>
    <row r="3" spans="1:45" s="2" customFormat="1" ht="17.25" thickBot="1">
      <c r="A3" s="67"/>
      <c r="B3" s="163" t="s">
        <v>1</v>
      </c>
      <c r="C3" s="63">
        <f ca="1">'TECHNICAL SHEET GARMENT'!B3</f>
        <v>43833</v>
      </c>
      <c r="D3" s="64"/>
      <c r="E3" s="64"/>
      <c r="F3" s="492" t="s">
        <v>65</v>
      </c>
      <c r="G3" s="246" t="str">
        <f>('TECHNICAL SHEET GARMENT'!G3)</f>
        <v>Marjorie</v>
      </c>
      <c r="H3" s="64"/>
      <c r="I3" s="64"/>
      <c r="J3" s="359"/>
      <c r="K3" s="68"/>
      <c r="L3" s="64"/>
      <c r="M3" s="64"/>
      <c r="N3" s="78" t="str">
        <f>'TECHNICAL SHEET GARMENT'!J3</f>
        <v xml:space="preserve">SUPPLIER : </v>
      </c>
      <c r="O3" s="68"/>
      <c r="P3" s="213" t="str">
        <f>'TECHNICAL SHEET GARMENT'!L3</f>
        <v xml:space="preserve">PRIMA CHANNEL </v>
      </c>
      <c r="Q3" s="69"/>
      <c r="R3" s="22"/>
    </row>
    <row r="4" spans="1:45" s="1" customFormat="1" ht="16.5">
      <c r="A4" s="27"/>
      <c r="B4" s="100"/>
      <c r="C4" s="24"/>
      <c r="D4" s="24"/>
      <c r="E4" s="24"/>
      <c r="F4" s="24"/>
      <c r="G4" s="24"/>
      <c r="H4" s="24"/>
      <c r="I4" s="24"/>
      <c r="J4" s="360"/>
      <c r="K4" s="24"/>
      <c r="L4" s="24"/>
      <c r="M4" s="24"/>
      <c r="N4" s="41"/>
      <c r="O4" s="319"/>
      <c r="P4" s="41"/>
      <c r="Q4" s="42"/>
      <c r="R4" s="5"/>
    </row>
    <row r="5" spans="1:45" ht="17.25" thickBot="1">
      <c r="A5" s="102"/>
      <c r="B5" s="21"/>
      <c r="C5" s="26" t="s">
        <v>15</v>
      </c>
      <c r="D5" s="21"/>
      <c r="E5" s="21"/>
      <c r="F5" s="21"/>
      <c r="G5" s="21"/>
      <c r="H5" s="21"/>
      <c r="I5" s="21"/>
      <c r="J5" s="361"/>
      <c r="K5" s="21"/>
      <c r="L5" s="21"/>
      <c r="M5" s="21"/>
      <c r="N5" s="21"/>
      <c r="O5" s="320"/>
      <c r="P5" s="21"/>
      <c r="Q5" s="103"/>
      <c r="R5" s="21"/>
    </row>
    <row r="6" spans="1:45" s="93" customFormat="1" ht="63.75" customHeight="1">
      <c r="A6" s="137"/>
      <c r="B6" s="586" t="s">
        <v>108</v>
      </c>
      <c r="C6" s="587"/>
      <c r="D6" s="587"/>
      <c r="E6" s="587"/>
      <c r="F6" s="588"/>
      <c r="G6" s="200" t="s">
        <v>16</v>
      </c>
      <c r="H6" s="201" t="s">
        <v>192</v>
      </c>
      <c r="I6" s="202" t="s">
        <v>210</v>
      </c>
      <c r="J6" s="466" t="s">
        <v>197</v>
      </c>
      <c r="K6" s="202"/>
      <c r="L6" s="202"/>
      <c r="M6" s="202"/>
      <c r="N6" s="202"/>
      <c r="O6" s="321"/>
      <c r="P6" s="337"/>
      <c r="Q6" s="13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</row>
    <row r="7" spans="1:45" ht="21.75" customHeight="1">
      <c r="A7" s="102"/>
      <c r="B7" s="217" t="s">
        <v>22</v>
      </c>
      <c r="C7" s="85"/>
      <c r="D7" s="85"/>
      <c r="E7" s="85"/>
      <c r="F7" s="85"/>
      <c r="G7" s="164"/>
      <c r="H7" s="115"/>
      <c r="I7" s="115"/>
      <c r="J7" s="362"/>
      <c r="K7" s="115"/>
      <c r="L7" s="115"/>
      <c r="M7" s="115"/>
      <c r="N7" s="115"/>
      <c r="O7" s="322"/>
      <c r="P7" s="353"/>
      <c r="Q7" s="103"/>
      <c r="R7" s="21"/>
    </row>
    <row r="8" spans="1:45" s="93" customFormat="1" ht="21" customHeight="1">
      <c r="A8" s="137"/>
      <c r="B8" s="110" t="s">
        <v>29</v>
      </c>
      <c r="C8" s="109" t="s">
        <v>162</v>
      </c>
      <c r="D8" s="159"/>
      <c r="E8" s="117"/>
      <c r="F8" s="117"/>
      <c r="G8" s="165" t="s">
        <v>19</v>
      </c>
      <c r="H8" s="152">
        <v>38</v>
      </c>
      <c r="I8" s="155">
        <v>37</v>
      </c>
      <c r="J8" s="504">
        <v>38</v>
      </c>
      <c r="K8" s="155"/>
      <c r="L8" s="317"/>
      <c r="M8" s="155"/>
      <c r="N8" s="324"/>
      <c r="O8" s="155"/>
      <c r="P8" s="207"/>
      <c r="Q8" s="138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93" customFormat="1" ht="21" customHeight="1">
      <c r="A9" s="137"/>
      <c r="B9" s="125" t="s">
        <v>30</v>
      </c>
      <c r="C9" s="240" t="s">
        <v>17</v>
      </c>
      <c r="D9" s="71"/>
      <c r="E9" s="112"/>
      <c r="F9" s="112"/>
      <c r="G9" s="165" t="s">
        <v>18</v>
      </c>
      <c r="H9" s="94">
        <v>51.5</v>
      </c>
      <c r="I9" s="161">
        <v>51.5</v>
      </c>
      <c r="J9" s="154">
        <v>51.5</v>
      </c>
      <c r="K9" s="161"/>
      <c r="L9" s="94"/>
      <c r="M9" s="161"/>
      <c r="N9" s="154"/>
      <c r="O9" s="161"/>
      <c r="P9" s="203"/>
      <c r="Q9" s="138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s="93" customFormat="1" ht="21" customHeight="1">
      <c r="A10" s="137"/>
      <c r="B10" s="125" t="s">
        <v>31</v>
      </c>
      <c r="C10" s="240" t="s">
        <v>99</v>
      </c>
      <c r="D10" s="71"/>
      <c r="E10" s="112"/>
      <c r="F10" s="112"/>
      <c r="G10" s="165" t="s">
        <v>18</v>
      </c>
      <c r="H10" s="94">
        <v>47.5</v>
      </c>
      <c r="I10" s="161">
        <v>47</v>
      </c>
      <c r="J10" s="154">
        <v>47.5</v>
      </c>
      <c r="K10" s="161"/>
      <c r="L10" s="94"/>
      <c r="M10" s="161"/>
      <c r="N10" s="154"/>
      <c r="O10" s="161"/>
      <c r="P10" s="203"/>
      <c r="Q10" s="138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</row>
    <row r="11" spans="1:45" s="93" customFormat="1" ht="21" customHeight="1">
      <c r="A11" s="137"/>
      <c r="B11" s="125" t="s">
        <v>32</v>
      </c>
      <c r="C11" s="240" t="s">
        <v>73</v>
      </c>
      <c r="D11" s="71"/>
      <c r="E11" s="112"/>
      <c r="F11" s="112"/>
      <c r="G11" s="165" t="s">
        <v>18</v>
      </c>
      <c r="H11" s="94">
        <v>53.5</v>
      </c>
      <c r="I11" s="161">
        <v>53.5</v>
      </c>
      <c r="J11" s="154">
        <v>53.5</v>
      </c>
      <c r="K11" s="161"/>
      <c r="L11" s="94"/>
      <c r="M11" s="161"/>
      <c r="N11" s="154"/>
      <c r="O11" s="161"/>
      <c r="P11" s="377"/>
      <c r="Q11" s="138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</row>
    <row r="12" spans="1:45" s="93" customFormat="1" ht="21" customHeight="1">
      <c r="A12" s="137"/>
      <c r="B12" s="130" t="s">
        <v>61</v>
      </c>
      <c r="C12" s="216" t="s">
        <v>62</v>
      </c>
      <c r="D12" s="131"/>
      <c r="E12" s="132"/>
      <c r="F12" s="132"/>
      <c r="G12" s="169" t="s">
        <v>18</v>
      </c>
      <c r="H12" s="94">
        <v>66</v>
      </c>
      <c r="I12" s="161">
        <v>64.5</v>
      </c>
      <c r="J12" s="154">
        <v>66</v>
      </c>
      <c r="K12" s="161"/>
      <c r="L12" s="94"/>
      <c r="M12" s="161"/>
      <c r="N12" s="154"/>
      <c r="O12" s="161"/>
      <c r="P12" s="377"/>
      <c r="Q12" s="138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1:45" s="93" customFormat="1" ht="21" customHeight="1">
      <c r="A13" s="137"/>
      <c r="B13" s="125" t="s">
        <v>27</v>
      </c>
      <c r="C13" s="240" t="s">
        <v>33</v>
      </c>
      <c r="D13" s="71"/>
      <c r="E13" s="112"/>
      <c r="F13" s="112"/>
      <c r="G13" s="165" t="s">
        <v>19</v>
      </c>
      <c r="H13" s="94">
        <v>11.5</v>
      </c>
      <c r="I13" s="161">
        <v>10</v>
      </c>
      <c r="J13" s="502">
        <v>11.5</v>
      </c>
      <c r="K13" s="161"/>
      <c r="L13" s="94"/>
      <c r="M13" s="161"/>
      <c r="N13" s="154"/>
      <c r="O13" s="161"/>
      <c r="P13" s="377"/>
      <c r="Q13" s="138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</row>
    <row r="14" spans="1:45" s="93" customFormat="1" ht="19.5">
      <c r="A14" s="137"/>
      <c r="B14" s="125" t="s">
        <v>34</v>
      </c>
      <c r="C14" s="240" t="s">
        <v>63</v>
      </c>
      <c r="D14" s="71"/>
      <c r="E14" s="112"/>
      <c r="F14" s="112"/>
      <c r="G14" s="165" t="s">
        <v>19</v>
      </c>
      <c r="H14" s="94">
        <v>20.5</v>
      </c>
      <c r="I14" s="161">
        <v>20.5</v>
      </c>
      <c r="J14" s="154">
        <v>20.5</v>
      </c>
      <c r="K14" s="161"/>
      <c r="L14" s="94"/>
      <c r="M14" s="161"/>
      <c r="N14" s="154"/>
      <c r="O14" s="161"/>
      <c r="P14" s="377"/>
      <c r="Q14" s="138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</row>
    <row r="15" spans="1:45" s="93" customFormat="1" ht="19.5">
      <c r="A15" s="137"/>
      <c r="B15" s="125" t="s">
        <v>35</v>
      </c>
      <c r="C15" s="240" t="s">
        <v>88</v>
      </c>
      <c r="D15" s="71"/>
      <c r="E15" s="112"/>
      <c r="F15" s="112"/>
      <c r="G15" s="165" t="s">
        <v>19</v>
      </c>
      <c r="H15" s="479">
        <v>15.5</v>
      </c>
      <c r="I15" s="161">
        <v>15.5</v>
      </c>
      <c r="J15" s="391">
        <v>15.5</v>
      </c>
      <c r="K15" s="161"/>
      <c r="L15" s="94"/>
      <c r="M15" s="161"/>
      <c r="N15" s="154"/>
      <c r="O15" s="161"/>
      <c r="P15" s="377"/>
      <c r="Q15" s="138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</row>
    <row r="16" spans="1:45" s="93" customFormat="1" ht="19.5">
      <c r="A16" s="137"/>
      <c r="B16" s="125" t="s">
        <v>36</v>
      </c>
      <c r="C16" s="240" t="s">
        <v>89</v>
      </c>
      <c r="D16" s="71"/>
      <c r="E16" s="112"/>
      <c r="F16" s="112"/>
      <c r="G16" s="165" t="s">
        <v>19</v>
      </c>
      <c r="H16" s="94">
        <v>12.5</v>
      </c>
      <c r="I16" s="161">
        <v>13</v>
      </c>
      <c r="J16" s="154">
        <v>12.5</v>
      </c>
      <c r="K16" s="161"/>
      <c r="L16" s="94"/>
      <c r="M16" s="161"/>
      <c r="N16" s="154"/>
      <c r="O16" s="161"/>
      <c r="P16" s="203"/>
      <c r="Q16" s="13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</row>
    <row r="17" spans="1:45" s="93" customFormat="1" ht="19.5">
      <c r="A17" s="137"/>
      <c r="B17" s="205" t="s">
        <v>37</v>
      </c>
      <c r="C17" s="126" t="s">
        <v>74</v>
      </c>
      <c r="D17" s="127"/>
      <c r="E17" s="128"/>
      <c r="F17" s="128"/>
      <c r="G17" s="220" t="s">
        <v>18</v>
      </c>
      <c r="H17" s="151">
        <v>63</v>
      </c>
      <c r="I17" s="107">
        <v>63.5</v>
      </c>
      <c r="J17" s="111">
        <v>63</v>
      </c>
      <c r="K17" s="107"/>
      <c r="L17" s="151"/>
      <c r="M17" s="107"/>
      <c r="N17" s="111"/>
      <c r="O17" s="107"/>
      <c r="P17" s="204"/>
      <c r="Q17" s="13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</row>
    <row r="18" spans="1:45" s="93" customFormat="1" ht="16.5">
      <c r="A18" s="137"/>
      <c r="B18" s="217" t="s">
        <v>23</v>
      </c>
      <c r="C18" s="85"/>
      <c r="D18" s="85"/>
      <c r="E18" s="85"/>
      <c r="F18" s="85"/>
      <c r="G18" s="214"/>
      <c r="H18" s="480"/>
      <c r="I18" s="477"/>
      <c r="J18" s="325"/>
      <c r="K18" s="115"/>
      <c r="L18" s="322"/>
      <c r="M18" s="115"/>
      <c r="N18" s="325"/>
      <c r="O18" s="354"/>
      <c r="P18" s="355"/>
      <c r="Q18" s="138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spans="1:45" s="93" customFormat="1" ht="19.5">
      <c r="A19" s="137"/>
      <c r="B19" s="206" t="s">
        <v>38</v>
      </c>
      <c r="C19" s="108" t="s">
        <v>163</v>
      </c>
      <c r="D19" s="127"/>
      <c r="E19" s="128"/>
      <c r="F19" s="128"/>
      <c r="G19" s="165" t="s">
        <v>19</v>
      </c>
      <c r="H19" s="151">
        <v>39.5</v>
      </c>
      <c r="I19" s="107">
        <v>36</v>
      </c>
      <c r="J19" s="503">
        <v>39.5</v>
      </c>
      <c r="K19" s="107"/>
      <c r="L19" s="262"/>
      <c r="M19" s="107"/>
      <c r="N19" s="111"/>
      <c r="O19" s="107"/>
      <c r="P19" s="204"/>
      <c r="Q19" s="138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</row>
    <row r="20" spans="1:45" s="93" customFormat="1" ht="19.5">
      <c r="A20" s="137"/>
      <c r="B20" s="206" t="s">
        <v>8</v>
      </c>
      <c r="C20" s="108" t="s">
        <v>20</v>
      </c>
      <c r="D20" s="127"/>
      <c r="E20" s="128"/>
      <c r="F20" s="128"/>
      <c r="G20" s="165" t="s">
        <v>18</v>
      </c>
      <c r="H20" s="151">
        <v>68</v>
      </c>
      <c r="I20" s="107">
        <v>66</v>
      </c>
      <c r="J20" s="111">
        <v>67</v>
      </c>
      <c r="K20" s="107"/>
      <c r="L20" s="151"/>
      <c r="M20" s="107"/>
      <c r="N20" s="111"/>
      <c r="O20" s="107"/>
      <c r="P20" s="204"/>
      <c r="Q20" s="138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</row>
    <row r="21" spans="1:45" s="93" customFormat="1" ht="16.5">
      <c r="A21" s="137"/>
      <c r="B21" s="217" t="s">
        <v>24</v>
      </c>
      <c r="C21" s="85"/>
      <c r="D21" s="85"/>
      <c r="E21" s="85"/>
      <c r="F21" s="85"/>
      <c r="G21" s="214"/>
      <c r="H21" s="480"/>
      <c r="I21" s="477"/>
      <c r="J21" s="325"/>
      <c r="K21" s="115"/>
      <c r="L21" s="322"/>
      <c r="M21" s="115"/>
      <c r="N21" s="325"/>
      <c r="O21" s="354"/>
      <c r="P21" s="355"/>
      <c r="Q21" s="138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</row>
    <row r="22" spans="1:45" s="93" customFormat="1" ht="20.45" customHeight="1">
      <c r="A22" s="137"/>
      <c r="B22" s="295" t="s">
        <v>123</v>
      </c>
      <c r="C22" s="296" t="s">
        <v>124</v>
      </c>
      <c r="D22" s="297"/>
      <c r="E22" s="298"/>
      <c r="F22" s="298"/>
      <c r="G22" s="288" t="s">
        <v>19</v>
      </c>
      <c r="H22" s="481">
        <v>20</v>
      </c>
      <c r="I22" s="401">
        <v>21</v>
      </c>
      <c r="J22" s="387">
        <v>20</v>
      </c>
      <c r="K22" s="383"/>
      <c r="L22" s="385"/>
      <c r="M22" s="383"/>
      <c r="N22" s="384"/>
      <c r="O22" s="386"/>
      <c r="P22" s="384"/>
      <c r="Q22" s="138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</row>
    <row r="23" spans="1:45" s="382" customFormat="1" ht="16.899999999999999" customHeight="1">
      <c r="A23" s="379"/>
      <c r="B23" s="295" t="s">
        <v>125</v>
      </c>
      <c r="C23" s="296" t="s">
        <v>126</v>
      </c>
      <c r="D23" s="297"/>
      <c r="E23" s="298"/>
      <c r="F23" s="298"/>
      <c r="G23" s="288" t="s">
        <v>19</v>
      </c>
      <c r="H23" s="481">
        <v>8</v>
      </c>
      <c r="I23" s="401">
        <v>7</v>
      </c>
      <c r="J23" s="502">
        <v>8</v>
      </c>
      <c r="K23" s="383"/>
      <c r="L23" s="385"/>
      <c r="M23" s="383"/>
      <c r="N23" s="384"/>
      <c r="O23" s="386"/>
      <c r="P23" s="384"/>
      <c r="Q23" s="380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  <c r="AE23" s="381"/>
      <c r="AF23" s="381"/>
      <c r="AG23" s="381"/>
      <c r="AH23" s="381"/>
      <c r="AI23" s="381"/>
      <c r="AJ23" s="381"/>
      <c r="AK23" s="381"/>
      <c r="AL23" s="381"/>
      <c r="AM23" s="381"/>
      <c r="AN23" s="381"/>
      <c r="AO23" s="381"/>
      <c r="AP23" s="381"/>
      <c r="AQ23" s="381"/>
      <c r="AR23" s="381"/>
      <c r="AS23" s="381"/>
    </row>
    <row r="24" spans="1:45" s="93" customFormat="1" ht="21" customHeight="1">
      <c r="A24" s="137"/>
      <c r="B24" s="110" t="s">
        <v>39</v>
      </c>
      <c r="C24" s="116" t="s">
        <v>90</v>
      </c>
      <c r="D24" s="159"/>
      <c r="E24" s="117"/>
      <c r="F24" s="117"/>
      <c r="G24" s="165" t="s">
        <v>18</v>
      </c>
      <c r="H24" s="317">
        <v>52</v>
      </c>
      <c r="I24" s="400">
        <v>52</v>
      </c>
      <c r="J24" s="392">
        <v>52</v>
      </c>
      <c r="K24" s="155"/>
      <c r="L24" s="152"/>
      <c r="M24" s="155"/>
      <c r="N24" s="324"/>
      <c r="O24" s="155"/>
      <c r="P24" s="207"/>
      <c r="Q24" s="138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ht="18.75" customHeight="1">
      <c r="A25" s="102"/>
      <c r="B25" s="217" t="s">
        <v>25</v>
      </c>
      <c r="C25" s="85"/>
      <c r="D25" s="85"/>
      <c r="E25" s="85"/>
      <c r="F25" s="85"/>
      <c r="G25" s="214"/>
      <c r="H25" s="480"/>
      <c r="I25" s="477"/>
      <c r="J25" s="325"/>
      <c r="K25" s="115"/>
      <c r="L25" s="322"/>
      <c r="M25" s="115"/>
      <c r="N25" s="325"/>
      <c r="O25" s="354"/>
      <c r="P25" s="355"/>
      <c r="Q25" s="103"/>
      <c r="R25" s="21"/>
    </row>
    <row r="26" spans="1:45" s="93" customFormat="1" ht="21" customHeight="1">
      <c r="A26" s="137"/>
      <c r="B26" s="110" t="s">
        <v>113</v>
      </c>
      <c r="C26" s="215" t="s">
        <v>114</v>
      </c>
      <c r="D26" s="71"/>
      <c r="E26" s="112"/>
      <c r="F26" s="112"/>
      <c r="G26" s="165" t="s">
        <v>19</v>
      </c>
      <c r="H26" s="94">
        <v>50</v>
      </c>
      <c r="I26" s="161">
        <v>52</v>
      </c>
      <c r="J26" s="154">
        <v>50</v>
      </c>
      <c r="K26" s="136"/>
      <c r="L26" s="94"/>
      <c r="M26" s="161"/>
      <c r="N26" s="154"/>
      <c r="O26" s="161"/>
      <c r="P26" s="203"/>
      <c r="Q26" s="138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</row>
    <row r="27" spans="1:45" s="93" customFormat="1" ht="21" customHeight="1">
      <c r="A27" s="137"/>
      <c r="B27" s="110" t="s">
        <v>40</v>
      </c>
      <c r="C27" s="215" t="s">
        <v>97</v>
      </c>
      <c r="D27" s="71"/>
      <c r="E27" s="112"/>
      <c r="F27" s="112"/>
      <c r="G27" s="165" t="s">
        <v>19</v>
      </c>
      <c r="H27" s="94">
        <v>24.5</v>
      </c>
      <c r="I27" s="107">
        <v>24</v>
      </c>
      <c r="J27" s="154">
        <v>24.5</v>
      </c>
      <c r="K27" s="261"/>
      <c r="L27" s="151"/>
      <c r="M27" s="107"/>
      <c r="N27" s="111"/>
      <c r="O27" s="107"/>
      <c r="P27" s="204"/>
      <c r="Q27" s="138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45" s="93" customFormat="1" ht="21" customHeight="1">
      <c r="A28" s="137"/>
      <c r="B28" s="110" t="s">
        <v>41</v>
      </c>
      <c r="C28" s="591" t="s">
        <v>94</v>
      </c>
      <c r="D28" s="592"/>
      <c r="E28" s="592"/>
      <c r="F28" s="593"/>
      <c r="G28" s="165" t="s">
        <v>19</v>
      </c>
      <c r="H28" s="94">
        <v>33</v>
      </c>
      <c r="I28" s="161">
        <v>32.5</v>
      </c>
      <c r="J28" s="154">
        <v>33</v>
      </c>
      <c r="K28" s="136"/>
      <c r="L28" s="94"/>
      <c r="M28" s="161"/>
      <c r="N28" s="154"/>
      <c r="O28" s="161"/>
      <c r="P28" s="203"/>
      <c r="Q28" s="138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45" s="93" customFormat="1" ht="21" customHeight="1">
      <c r="A29" s="137"/>
      <c r="B29" s="110" t="s">
        <v>93</v>
      </c>
      <c r="C29" s="215" t="s">
        <v>96</v>
      </c>
      <c r="D29" s="71"/>
      <c r="E29" s="112"/>
      <c r="F29" s="112"/>
      <c r="G29" s="165" t="s">
        <v>19</v>
      </c>
      <c r="H29" s="94">
        <v>34</v>
      </c>
      <c r="I29" s="161">
        <v>33</v>
      </c>
      <c r="J29" s="154">
        <v>34</v>
      </c>
      <c r="K29" s="136"/>
      <c r="L29" s="94"/>
      <c r="M29" s="161"/>
      <c r="N29" s="154"/>
      <c r="O29" s="161"/>
      <c r="P29" s="203"/>
      <c r="Q29" s="138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45" s="93" customFormat="1" ht="21" customHeight="1">
      <c r="A30" s="137"/>
      <c r="B30" s="206" t="s">
        <v>95</v>
      </c>
      <c r="C30" s="240" t="s">
        <v>28</v>
      </c>
      <c r="D30" s="71"/>
      <c r="E30" s="112"/>
      <c r="F30" s="390"/>
      <c r="G30" s="165" t="s">
        <v>19</v>
      </c>
      <c r="H30" s="94">
        <v>9</v>
      </c>
      <c r="I30" s="161">
        <v>9</v>
      </c>
      <c r="J30" s="154">
        <v>9</v>
      </c>
      <c r="K30" s="161"/>
      <c r="L30" s="94"/>
      <c r="M30" s="161"/>
      <c r="N30" s="154"/>
      <c r="O30" s="161"/>
      <c r="P30" s="154"/>
      <c r="Q30" s="138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45" ht="18.75" customHeight="1">
      <c r="A31" s="102"/>
      <c r="B31" s="338" t="s">
        <v>75</v>
      </c>
      <c r="C31" s="86"/>
      <c r="D31" s="86"/>
      <c r="E31" s="86"/>
      <c r="F31" s="86"/>
      <c r="G31" s="339"/>
      <c r="H31" s="482"/>
      <c r="I31" s="478"/>
      <c r="J31" s="340"/>
      <c r="K31" s="341"/>
      <c r="L31" s="342"/>
      <c r="M31" s="341"/>
      <c r="N31" s="340"/>
      <c r="O31" s="356"/>
      <c r="P31" s="357"/>
      <c r="Q31" s="103"/>
      <c r="R31" s="21"/>
    </row>
    <row r="32" spans="1:45" s="93" customFormat="1" ht="21" customHeight="1">
      <c r="A32" s="137"/>
      <c r="B32" s="110" t="s">
        <v>76</v>
      </c>
      <c r="C32" s="116" t="s">
        <v>77</v>
      </c>
      <c r="D32" s="159"/>
      <c r="E32" s="117"/>
      <c r="F32" s="117"/>
      <c r="G32" s="165" t="s">
        <v>19</v>
      </c>
      <c r="H32" s="94">
        <v>67</v>
      </c>
      <c r="I32" s="155">
        <v>66</v>
      </c>
      <c r="J32" s="154">
        <v>67</v>
      </c>
      <c r="K32" s="140"/>
      <c r="L32" s="152"/>
      <c r="M32" s="155"/>
      <c r="N32" s="154"/>
      <c r="O32" s="94"/>
      <c r="P32" s="378"/>
      <c r="Q32" s="138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1:45" s="93" customFormat="1" ht="21" customHeight="1" thickBot="1">
      <c r="A33" s="137"/>
      <c r="B33" s="208" t="s">
        <v>91</v>
      </c>
      <c r="C33" s="129" t="s">
        <v>92</v>
      </c>
      <c r="D33" s="113"/>
      <c r="E33" s="114"/>
      <c r="F33" s="114"/>
      <c r="G33" s="166" t="s">
        <v>19</v>
      </c>
      <c r="H33" s="139">
        <v>18</v>
      </c>
      <c r="I33" s="87">
        <v>18</v>
      </c>
      <c r="J33" s="326">
        <v>18</v>
      </c>
      <c r="K33" s="209"/>
      <c r="L33" s="139"/>
      <c r="M33" s="87"/>
      <c r="N33" s="326"/>
      <c r="O33" s="139"/>
      <c r="P33" s="210"/>
      <c r="Q33" s="138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1:45" s="93" customFormat="1" ht="21" customHeight="1">
      <c r="A34" s="137"/>
      <c r="B34" s="147"/>
      <c r="C34" s="142"/>
      <c r="D34" s="9"/>
      <c r="E34" s="156"/>
      <c r="F34" s="156"/>
      <c r="G34" s="148"/>
      <c r="H34" s="149"/>
      <c r="I34" s="156"/>
      <c r="J34" s="363"/>
      <c r="K34" s="141"/>
      <c r="L34" s="150"/>
      <c r="M34" s="156"/>
      <c r="N34" s="149"/>
      <c r="O34" s="149"/>
      <c r="P34" s="249"/>
      <c r="Q34" s="138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1:45" s="374" customFormat="1" ht="17.25" customHeight="1">
      <c r="A35" s="366"/>
      <c r="B35" s="589" t="s">
        <v>152</v>
      </c>
      <c r="C35" s="589"/>
      <c r="D35" s="589"/>
      <c r="E35" s="589"/>
      <c r="F35" s="589"/>
      <c r="G35" s="589"/>
      <c r="H35" s="589"/>
      <c r="I35" s="589"/>
      <c r="J35" s="589"/>
      <c r="K35" s="589"/>
      <c r="L35" s="589"/>
      <c r="M35" s="589"/>
      <c r="N35" s="589"/>
      <c r="O35" s="589"/>
      <c r="P35" s="589"/>
      <c r="Q35" s="372"/>
      <c r="R35" s="418"/>
    </row>
    <row r="36" spans="1:45" s="374" customFormat="1" ht="21" customHeight="1">
      <c r="A36" s="366"/>
      <c r="B36" s="421" t="s">
        <v>153</v>
      </c>
      <c r="C36" s="367"/>
      <c r="D36" s="368"/>
      <c r="E36" s="369"/>
      <c r="F36" s="369"/>
      <c r="G36" s="369"/>
      <c r="H36" s="370"/>
      <c r="I36" s="369"/>
      <c r="J36" s="363"/>
      <c r="K36" s="363"/>
      <c r="L36" s="371"/>
      <c r="M36" s="369"/>
      <c r="N36" s="370"/>
      <c r="O36" s="370"/>
      <c r="P36" s="370"/>
      <c r="Q36" s="372"/>
      <c r="R36" s="373"/>
      <c r="S36" s="373"/>
      <c r="T36" s="373"/>
      <c r="U36" s="373"/>
      <c r="V36" s="373"/>
      <c r="W36" s="373"/>
      <c r="X36" s="373"/>
      <c r="Y36" s="373"/>
      <c r="Z36" s="373"/>
      <c r="AA36" s="373"/>
      <c r="AB36" s="373"/>
      <c r="AC36" s="373"/>
      <c r="AD36" s="373"/>
      <c r="AE36" s="373"/>
      <c r="AF36" s="373"/>
      <c r="AG36" s="373"/>
      <c r="AH36" s="373"/>
      <c r="AI36" s="373"/>
      <c r="AJ36" s="373"/>
      <c r="AK36" s="373"/>
      <c r="AL36" s="373"/>
      <c r="AM36" s="373"/>
      <c r="AN36" s="373"/>
      <c r="AO36" s="373"/>
      <c r="AP36" s="373"/>
      <c r="AQ36" s="373"/>
      <c r="AR36" s="373"/>
      <c r="AS36" s="373"/>
    </row>
    <row r="37" spans="1:45" s="418" customFormat="1" ht="17.25" customHeight="1">
      <c r="A37" s="419"/>
      <c r="B37" s="584" t="s">
        <v>154</v>
      </c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84"/>
      <c r="P37" s="584"/>
      <c r="Q37" s="420"/>
    </row>
    <row r="38" spans="1:45" s="422" customFormat="1" ht="16.5">
      <c r="B38" s="423" t="s">
        <v>167</v>
      </c>
      <c r="K38" s="423"/>
    </row>
    <row r="39" spans="1:45" s="394" customFormat="1" ht="19.5">
      <c r="B39" s="396"/>
      <c r="C39" s="397"/>
      <c r="D39" s="398"/>
      <c r="E39" s="398"/>
      <c r="F39" s="398"/>
      <c r="G39" s="398"/>
      <c r="H39" s="395"/>
      <c r="I39" s="395"/>
      <c r="J39" s="395"/>
      <c r="K39" s="395"/>
      <c r="L39" s="399"/>
      <c r="M39" s="398"/>
      <c r="N39" s="398"/>
      <c r="O39" s="398"/>
      <c r="P39" s="398"/>
    </row>
    <row r="40" spans="1:45" s="440" customFormat="1" ht="21" customHeight="1">
      <c r="A40" s="431"/>
      <c r="B40" s="432" t="s">
        <v>175</v>
      </c>
      <c r="C40" s="433"/>
      <c r="D40" s="434"/>
      <c r="E40" s="435"/>
      <c r="F40" s="435"/>
      <c r="G40" s="435"/>
      <c r="H40" s="436"/>
      <c r="I40" s="435"/>
      <c r="J40" s="437"/>
      <c r="K40" s="436"/>
      <c r="L40" s="436"/>
      <c r="M40" s="436"/>
      <c r="N40" s="436"/>
      <c r="O40" s="436"/>
      <c r="P40" s="435"/>
      <c r="Q40" s="438"/>
      <c r="R40" s="439"/>
      <c r="S40" s="439"/>
      <c r="T40" s="439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39"/>
      <c r="AI40" s="439"/>
      <c r="AJ40" s="439"/>
      <c r="AK40" s="439"/>
      <c r="AL40" s="439"/>
      <c r="AM40" s="439"/>
      <c r="AN40" s="439"/>
      <c r="AO40" s="439"/>
      <c r="AP40" s="439"/>
      <c r="AQ40" s="439"/>
      <c r="AR40" s="439"/>
      <c r="AS40" s="439"/>
    </row>
    <row r="41" spans="1:45" s="448" customFormat="1" ht="21" customHeight="1">
      <c r="A41" s="441"/>
      <c r="B41" s="442" t="s">
        <v>176</v>
      </c>
      <c r="C41" s="443"/>
      <c r="D41" s="444"/>
      <c r="E41" s="445"/>
      <c r="F41" s="445"/>
      <c r="G41" s="445"/>
      <c r="H41" s="446"/>
      <c r="I41" s="445"/>
      <c r="J41" s="447"/>
      <c r="K41" s="446"/>
      <c r="L41" s="446"/>
      <c r="M41" s="446"/>
      <c r="N41" s="446"/>
      <c r="O41" s="446"/>
      <c r="P41" s="445"/>
      <c r="Q41" s="441"/>
      <c r="R41" s="441"/>
      <c r="S41" s="441"/>
      <c r="T41" s="441"/>
      <c r="U41" s="441"/>
      <c r="V41" s="441"/>
      <c r="W41" s="441"/>
      <c r="X41" s="441"/>
      <c r="Y41" s="441"/>
      <c r="Z41" s="441"/>
      <c r="AA41" s="441"/>
      <c r="AB41" s="441"/>
      <c r="AC41" s="441"/>
      <c r="AD41" s="441"/>
      <c r="AE41" s="441"/>
      <c r="AF41" s="441"/>
      <c r="AG41" s="441"/>
      <c r="AH41" s="441"/>
      <c r="AI41" s="441"/>
      <c r="AJ41" s="441"/>
      <c r="AK41" s="441"/>
      <c r="AL41" s="441"/>
      <c r="AM41" s="441"/>
      <c r="AN41" s="441"/>
      <c r="AO41" s="441"/>
      <c r="AP41" s="441"/>
      <c r="AQ41" s="441"/>
      <c r="AR41" s="441"/>
      <c r="AS41" s="441"/>
    </row>
    <row r="42" spans="1:45" s="364" customFormat="1" ht="19.5">
      <c r="B42" s="449" t="s">
        <v>182</v>
      </c>
      <c r="O42" s="450"/>
    </row>
    <row r="43" spans="1:45" s="364" customFormat="1" ht="19.5">
      <c r="B43" s="449" t="s">
        <v>184</v>
      </c>
      <c r="O43" s="450"/>
    </row>
    <row r="44" spans="1:45" s="364" customFormat="1">
      <c r="O44" s="450"/>
    </row>
    <row r="45" spans="1:45" s="364" customFormat="1" ht="19.5">
      <c r="B45" s="449" t="s">
        <v>185</v>
      </c>
      <c r="O45" s="450"/>
    </row>
    <row r="46" spans="1:45" s="364" customFormat="1" ht="19.5">
      <c r="B46" s="449"/>
      <c r="O46" s="450"/>
    </row>
    <row r="47" spans="1:45" s="430" customFormat="1" ht="19.5">
      <c r="A47" s="427"/>
      <c r="B47" s="467" t="s">
        <v>216</v>
      </c>
      <c r="C47" s="468"/>
      <c r="D47" s="469"/>
      <c r="E47" s="470"/>
      <c r="F47" s="451"/>
      <c r="G47" s="451"/>
      <c r="H47" s="452"/>
      <c r="I47" s="451"/>
      <c r="J47" s="453"/>
      <c r="K47" s="452"/>
      <c r="L47" s="452"/>
      <c r="M47" s="452"/>
      <c r="N47" s="452"/>
      <c r="O47" s="452"/>
      <c r="P47" s="451"/>
      <c r="Q47" s="428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429"/>
      <c r="AC47" s="429"/>
      <c r="AD47" s="429"/>
      <c r="AE47" s="429"/>
      <c r="AF47" s="429"/>
      <c r="AG47" s="429"/>
      <c r="AH47" s="429"/>
      <c r="AI47" s="429"/>
      <c r="AJ47" s="429"/>
      <c r="AK47" s="429"/>
      <c r="AL47" s="429"/>
      <c r="AM47" s="429"/>
      <c r="AN47" s="429"/>
      <c r="AO47" s="429"/>
      <c r="AP47" s="429"/>
      <c r="AQ47" s="429"/>
      <c r="AR47" s="429"/>
      <c r="AS47" s="429"/>
    </row>
    <row r="48" spans="1:45" s="430" customFormat="1" ht="30">
      <c r="A48" s="429"/>
      <c r="B48" s="529" t="s">
        <v>189</v>
      </c>
      <c r="C48" s="495"/>
      <c r="D48" s="534" t="s">
        <v>250</v>
      </c>
      <c r="E48" s="536"/>
      <c r="F48" s="495"/>
      <c r="G48" s="495"/>
      <c r="H48" s="495"/>
      <c r="I48" s="495"/>
      <c r="J48" s="495"/>
      <c r="K48" s="495"/>
      <c r="L48" s="495"/>
      <c r="M48" s="495"/>
      <c r="N48" s="495"/>
      <c r="O48" s="495"/>
      <c r="P48" s="495"/>
      <c r="Q48" s="429"/>
      <c r="R48" s="429"/>
      <c r="S48" s="429"/>
      <c r="T48" s="429"/>
      <c r="U48" s="429"/>
      <c r="V48" s="429"/>
      <c r="W48" s="429"/>
      <c r="X48" s="429"/>
      <c r="Y48" s="429"/>
      <c r="Z48" s="429"/>
      <c r="AA48" s="429"/>
      <c r="AB48" s="429"/>
      <c r="AC48" s="429"/>
      <c r="AD48" s="429"/>
      <c r="AE48" s="429"/>
      <c r="AF48" s="429"/>
      <c r="AG48" s="429"/>
      <c r="AH48" s="429"/>
      <c r="AI48" s="429"/>
      <c r="AJ48" s="429"/>
      <c r="AK48" s="429"/>
      <c r="AL48" s="429"/>
      <c r="AM48" s="429"/>
      <c r="AN48" s="429"/>
      <c r="AO48" s="429"/>
      <c r="AP48" s="429"/>
      <c r="AQ48" s="429"/>
      <c r="AR48" s="429"/>
      <c r="AS48" s="429"/>
    </row>
    <row r="49" spans="1:45" s="430" customFormat="1" ht="19.5">
      <c r="A49" s="429"/>
      <c r="B49" s="488" t="s">
        <v>190</v>
      </c>
      <c r="C49" s="494"/>
      <c r="D49" s="495"/>
      <c r="E49" s="496"/>
      <c r="F49" s="496"/>
      <c r="G49" s="497"/>
      <c r="H49" s="498"/>
      <c r="I49" s="497"/>
      <c r="J49" s="499"/>
      <c r="K49" s="498"/>
      <c r="L49" s="498"/>
      <c r="M49" s="498"/>
      <c r="N49" s="498"/>
      <c r="O49" s="498"/>
      <c r="P49" s="497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  <c r="AL49" s="429"/>
      <c r="AM49" s="429"/>
      <c r="AN49" s="429"/>
      <c r="AO49" s="429"/>
      <c r="AP49" s="429"/>
      <c r="AQ49" s="429"/>
      <c r="AR49" s="429"/>
      <c r="AS49" s="429"/>
    </row>
    <row r="50" spans="1:45" s="430" customFormat="1" ht="32.25">
      <c r="A50" s="429"/>
      <c r="B50" s="528" t="s">
        <v>242</v>
      </c>
      <c r="C50" s="494"/>
      <c r="D50" s="495"/>
      <c r="E50" s="496"/>
      <c r="F50" s="496"/>
      <c r="G50" s="497"/>
      <c r="H50" s="498"/>
      <c r="I50" s="497"/>
      <c r="J50" s="499"/>
      <c r="K50" s="498"/>
      <c r="L50" s="498"/>
      <c r="M50" s="498"/>
      <c r="N50" s="498"/>
      <c r="O50" s="498"/>
      <c r="P50" s="497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29"/>
      <c r="AB50" s="429"/>
      <c r="AC50" s="429"/>
      <c r="AD50" s="429"/>
      <c r="AE50" s="429"/>
      <c r="AF50" s="429"/>
      <c r="AG50" s="429"/>
      <c r="AH50" s="429"/>
      <c r="AI50" s="429"/>
      <c r="AJ50" s="429"/>
      <c r="AK50" s="429"/>
      <c r="AL50" s="429"/>
      <c r="AM50" s="429"/>
      <c r="AN50" s="429"/>
      <c r="AO50" s="429"/>
      <c r="AP50" s="429"/>
      <c r="AQ50" s="429"/>
      <c r="AR50" s="429"/>
      <c r="AS50" s="429"/>
    </row>
    <row r="51" spans="1:45" s="430" customFormat="1" ht="32.25">
      <c r="A51" s="429"/>
      <c r="B51" s="528" t="s">
        <v>243</v>
      </c>
      <c r="C51" s="494"/>
      <c r="D51" s="495"/>
      <c r="E51" s="496"/>
      <c r="F51" s="496"/>
      <c r="G51" s="497"/>
      <c r="H51" s="498"/>
      <c r="I51" s="497"/>
      <c r="J51" s="499"/>
      <c r="K51" s="498"/>
      <c r="L51" s="498"/>
      <c r="M51" s="498"/>
      <c r="N51" s="498"/>
      <c r="O51" s="498"/>
      <c r="P51" s="497"/>
      <c r="Q51" s="429"/>
      <c r="R51" s="429"/>
      <c r="S51" s="429"/>
      <c r="T51" s="429"/>
      <c r="U51" s="429"/>
      <c r="V51" s="429"/>
      <c r="W51" s="429"/>
      <c r="X51" s="429"/>
      <c r="Y51" s="429"/>
      <c r="Z51" s="429"/>
      <c r="AA51" s="429"/>
      <c r="AB51" s="429"/>
      <c r="AC51" s="429"/>
      <c r="AD51" s="429"/>
      <c r="AE51" s="429"/>
      <c r="AF51" s="429"/>
      <c r="AG51" s="429"/>
      <c r="AH51" s="429"/>
      <c r="AI51" s="429"/>
      <c r="AJ51" s="429"/>
      <c r="AK51" s="429"/>
      <c r="AL51" s="429"/>
      <c r="AM51" s="429"/>
      <c r="AN51" s="429"/>
      <c r="AO51" s="429"/>
      <c r="AP51" s="429"/>
      <c r="AQ51" s="429"/>
      <c r="AR51" s="429"/>
      <c r="AS51" s="429"/>
    </row>
    <row r="52" spans="1:45" s="430" customFormat="1" ht="19.5">
      <c r="A52" s="429"/>
      <c r="B52" s="493"/>
      <c r="C52" s="494"/>
      <c r="D52" s="495"/>
      <c r="E52" s="496"/>
      <c r="F52" s="496"/>
      <c r="G52" s="497"/>
      <c r="H52" s="498"/>
      <c r="I52" s="497"/>
      <c r="J52" s="499"/>
      <c r="K52" s="498"/>
      <c r="L52" s="498"/>
      <c r="M52" s="498"/>
      <c r="N52" s="498"/>
      <c r="O52" s="498"/>
      <c r="P52" s="497"/>
      <c r="Q52" s="429"/>
      <c r="R52" s="429"/>
      <c r="S52" s="429"/>
      <c r="T52" s="429"/>
      <c r="U52" s="429"/>
      <c r="V52" s="429"/>
      <c r="W52" s="429"/>
      <c r="X52" s="429"/>
      <c r="Y52" s="429"/>
      <c r="Z52" s="429"/>
      <c r="AA52" s="429"/>
      <c r="AB52" s="429"/>
      <c r="AC52" s="429"/>
      <c r="AD52" s="429"/>
      <c r="AE52" s="429"/>
      <c r="AF52" s="429"/>
      <c r="AG52" s="429"/>
      <c r="AH52" s="429"/>
      <c r="AI52" s="429"/>
      <c r="AJ52" s="429"/>
      <c r="AK52" s="429"/>
      <c r="AL52" s="429"/>
      <c r="AM52" s="429"/>
      <c r="AN52" s="429"/>
      <c r="AO52" s="429"/>
      <c r="AP52" s="429"/>
      <c r="AQ52" s="429"/>
      <c r="AR52" s="429"/>
      <c r="AS52" s="429"/>
    </row>
    <row r="53" spans="1:45" s="501" customFormat="1" ht="30">
      <c r="A53" s="500"/>
      <c r="B53" s="529" t="s">
        <v>198</v>
      </c>
      <c r="C53" s="529"/>
      <c r="D53" s="534" t="s">
        <v>249</v>
      </c>
      <c r="E53" s="535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</row>
    <row r="54" spans="1:45" s="501" customFormat="1" ht="19.5">
      <c r="A54" s="500"/>
      <c r="B54" s="486" t="s">
        <v>217</v>
      </c>
      <c r="C54" s="463"/>
      <c r="D54" s="464"/>
      <c r="E54" s="465"/>
      <c r="F54" s="465"/>
      <c r="G54" s="465"/>
      <c r="H54" s="465"/>
      <c r="I54" s="465"/>
      <c r="J54" s="489"/>
      <c r="K54" s="465"/>
      <c r="L54" s="465"/>
      <c r="M54" s="465"/>
      <c r="N54" s="465"/>
      <c r="O54" s="465"/>
      <c r="P54" s="465"/>
    </row>
    <row r="55" spans="1:45" s="501" customFormat="1" ht="32.25">
      <c r="A55" s="500"/>
      <c r="B55" s="528" t="s">
        <v>246</v>
      </c>
      <c r="C55" s="463"/>
      <c r="D55" s="464"/>
      <c r="E55" s="465"/>
      <c r="F55" s="465"/>
      <c r="G55" s="465"/>
      <c r="H55" s="465"/>
      <c r="I55" s="465"/>
      <c r="J55" s="489"/>
      <c r="K55" s="465"/>
      <c r="L55" s="465"/>
      <c r="M55" s="465"/>
      <c r="N55" s="465"/>
      <c r="O55" s="465"/>
      <c r="P55" s="465"/>
    </row>
    <row r="56" spans="1:45" s="21" customFormat="1" ht="15.75" customHeight="1">
      <c r="A56" s="459"/>
      <c r="B56" s="486" t="s">
        <v>244</v>
      </c>
      <c r="C56" s="459"/>
      <c r="D56" s="459"/>
      <c r="E56" s="459"/>
      <c r="F56" s="459"/>
      <c r="G56" s="459"/>
      <c r="H56" s="459"/>
      <c r="I56" s="459"/>
      <c r="J56" s="460"/>
      <c r="K56" s="459"/>
      <c r="L56" s="459"/>
      <c r="M56" s="459"/>
      <c r="N56" s="459"/>
      <c r="O56" s="461"/>
      <c r="P56" s="459"/>
    </row>
    <row r="57" spans="1:45" s="21" customFormat="1" ht="32.25">
      <c r="A57" s="459"/>
      <c r="B57" s="528" t="s">
        <v>245</v>
      </c>
      <c r="C57" s="459"/>
      <c r="D57" s="459"/>
      <c r="E57" s="459"/>
      <c r="F57" s="459"/>
      <c r="G57" s="459"/>
      <c r="H57" s="459"/>
      <c r="I57" s="459"/>
      <c r="J57" s="460"/>
      <c r="K57" s="459"/>
      <c r="L57" s="459"/>
      <c r="M57" s="459"/>
      <c r="N57" s="459"/>
      <c r="O57" s="461"/>
      <c r="P57" s="459"/>
    </row>
    <row r="58" spans="1:45" s="21" customFormat="1" ht="15.75" customHeight="1">
      <c r="A58" s="459"/>
      <c r="B58" s="528"/>
      <c r="C58" s="459"/>
      <c r="D58" s="459"/>
      <c r="E58" s="459"/>
      <c r="F58" s="459"/>
      <c r="G58" s="459"/>
      <c r="H58" s="459"/>
      <c r="I58" s="459"/>
      <c r="J58" s="460"/>
      <c r="K58" s="459"/>
      <c r="L58" s="459"/>
      <c r="M58" s="459"/>
      <c r="N58" s="459"/>
      <c r="O58" s="461"/>
      <c r="P58" s="459"/>
    </row>
    <row r="59" spans="1:45" s="21" customFormat="1" ht="30">
      <c r="A59" s="459"/>
      <c r="B59" s="529" t="s">
        <v>199</v>
      </c>
      <c r="C59" s="530"/>
      <c r="D59" s="534" t="s">
        <v>247</v>
      </c>
      <c r="E59" s="533"/>
      <c r="F59" s="530"/>
      <c r="G59" s="530"/>
      <c r="H59" s="530"/>
      <c r="I59" s="530"/>
      <c r="J59" s="530"/>
      <c r="K59" s="530"/>
      <c r="L59" s="530"/>
      <c r="M59" s="530"/>
      <c r="N59" s="530"/>
      <c r="O59" s="530"/>
      <c r="P59" s="530"/>
    </row>
    <row r="60" spans="1:45" s="21" customFormat="1" ht="19.5">
      <c r="A60" s="459"/>
      <c r="B60" s="486" t="s">
        <v>211</v>
      </c>
      <c r="C60" s="487"/>
      <c r="D60" s="487"/>
      <c r="E60" s="487"/>
      <c r="F60" s="487"/>
      <c r="G60" s="459"/>
      <c r="H60" s="459"/>
      <c r="I60" s="459"/>
      <c r="J60" s="460"/>
      <c r="K60" s="459"/>
      <c r="L60" s="459"/>
      <c r="M60" s="459"/>
      <c r="N60" s="459"/>
      <c r="O60" s="461"/>
      <c r="P60" s="459"/>
    </row>
    <row r="61" spans="1:45" s="21" customFormat="1" ht="32.25">
      <c r="A61" s="459"/>
      <c r="B61" s="528" t="s">
        <v>259</v>
      </c>
      <c r="C61" s="487"/>
      <c r="D61" s="487"/>
      <c r="E61" s="487"/>
      <c r="F61" s="487"/>
      <c r="G61" s="459"/>
      <c r="H61" s="459"/>
      <c r="I61" s="459"/>
      <c r="J61" s="460"/>
      <c r="K61" s="459"/>
      <c r="L61" s="459"/>
      <c r="M61" s="459"/>
      <c r="N61" s="459"/>
      <c r="O61" s="461"/>
      <c r="P61" s="459"/>
    </row>
    <row r="62" spans="1:45" s="21" customFormat="1" ht="19.5">
      <c r="A62" s="459"/>
      <c r="B62" s="486" t="s">
        <v>213</v>
      </c>
      <c r="C62" s="487"/>
      <c r="D62" s="487"/>
      <c r="E62" s="487"/>
      <c r="F62" s="487"/>
      <c r="G62" s="459"/>
      <c r="H62" s="459"/>
      <c r="I62" s="459"/>
      <c r="J62" s="460"/>
      <c r="K62" s="459"/>
      <c r="L62" s="459"/>
      <c r="M62" s="459"/>
      <c r="N62" s="459"/>
      <c r="O62" s="461"/>
      <c r="P62" s="459"/>
    </row>
    <row r="63" spans="1:45" s="21" customFormat="1" ht="32.25">
      <c r="A63" s="459"/>
      <c r="B63" s="528" t="s">
        <v>260</v>
      </c>
      <c r="C63" s="487"/>
      <c r="D63" s="487"/>
      <c r="E63" s="487"/>
      <c r="F63" s="487"/>
      <c r="G63" s="459"/>
      <c r="H63" s="459"/>
      <c r="I63" s="459"/>
      <c r="J63" s="460"/>
      <c r="K63" s="459"/>
      <c r="L63" s="459"/>
      <c r="M63" s="459"/>
      <c r="N63" s="459"/>
      <c r="O63" s="461"/>
      <c r="P63" s="459"/>
    </row>
    <row r="64" spans="1:45" s="21" customFormat="1" ht="19.5">
      <c r="A64" s="459"/>
      <c r="B64" s="486" t="s">
        <v>214</v>
      </c>
      <c r="C64" s="487"/>
      <c r="D64" s="487"/>
      <c r="E64" s="487"/>
      <c r="F64" s="487"/>
      <c r="G64" s="459"/>
      <c r="H64" s="459"/>
      <c r="I64" s="459"/>
      <c r="J64" s="460"/>
      <c r="K64" s="459"/>
      <c r="L64" s="459"/>
      <c r="M64" s="459"/>
      <c r="N64" s="459"/>
      <c r="O64" s="461"/>
      <c r="P64" s="459"/>
    </row>
    <row r="65" spans="1:16" s="21" customFormat="1" ht="32.25">
      <c r="A65" s="459"/>
      <c r="B65" s="528" t="s">
        <v>261</v>
      </c>
      <c r="C65" s="487"/>
      <c r="D65" s="487"/>
      <c r="E65" s="487"/>
      <c r="F65" s="487"/>
      <c r="G65" s="459"/>
      <c r="H65" s="459"/>
      <c r="I65" s="459"/>
      <c r="J65" s="460"/>
      <c r="K65" s="459"/>
      <c r="L65" s="459"/>
      <c r="M65" s="459"/>
      <c r="N65" s="459"/>
      <c r="O65" s="461"/>
      <c r="P65" s="459"/>
    </row>
    <row r="66" spans="1:16" s="21" customFormat="1" ht="19.5">
      <c r="A66" s="459"/>
      <c r="B66" s="486" t="s">
        <v>212</v>
      </c>
      <c r="C66" s="487"/>
      <c r="D66" s="487"/>
      <c r="E66" s="487"/>
      <c r="F66" s="487"/>
      <c r="G66" s="459"/>
      <c r="H66" s="459"/>
      <c r="I66" s="459"/>
      <c r="J66" s="460"/>
      <c r="K66" s="459"/>
      <c r="L66" s="459"/>
      <c r="M66" s="459"/>
      <c r="N66" s="459"/>
      <c r="O66" s="461"/>
      <c r="P66" s="459"/>
    </row>
    <row r="67" spans="1:16" s="21" customFormat="1" ht="32.25">
      <c r="A67" s="459"/>
      <c r="B67" s="528" t="s">
        <v>262</v>
      </c>
      <c r="C67" s="487"/>
      <c r="D67" s="487"/>
      <c r="E67" s="487"/>
      <c r="F67" s="487"/>
      <c r="G67" s="459"/>
      <c r="H67" s="459"/>
      <c r="I67" s="459"/>
      <c r="J67" s="460"/>
      <c r="K67" s="459"/>
      <c r="L67" s="459"/>
      <c r="M67" s="459"/>
      <c r="N67" s="459"/>
      <c r="O67" s="461"/>
      <c r="P67" s="459"/>
    </row>
    <row r="68" spans="1:16" s="21" customFormat="1" ht="19.5">
      <c r="A68" s="459"/>
      <c r="B68" s="486" t="s">
        <v>215</v>
      </c>
      <c r="C68" s="487"/>
      <c r="D68" s="487"/>
      <c r="E68" s="487"/>
      <c r="F68" s="487"/>
      <c r="G68" s="459"/>
      <c r="H68" s="459"/>
      <c r="I68" s="459"/>
      <c r="J68" s="460"/>
      <c r="K68" s="459"/>
      <c r="L68" s="459"/>
      <c r="M68" s="459"/>
      <c r="N68" s="459"/>
      <c r="O68" s="461"/>
      <c r="P68" s="459"/>
    </row>
    <row r="69" spans="1:16" s="21" customFormat="1" ht="32.25">
      <c r="A69" s="459"/>
      <c r="B69" s="528" t="s">
        <v>263</v>
      </c>
      <c r="C69" s="487"/>
      <c r="D69" s="487"/>
      <c r="E69" s="487"/>
      <c r="F69" s="487"/>
      <c r="G69" s="459"/>
      <c r="H69" s="459"/>
      <c r="I69" s="459"/>
      <c r="J69" s="460"/>
      <c r="K69" s="459"/>
      <c r="L69" s="459"/>
      <c r="M69" s="459"/>
      <c r="N69" s="459"/>
      <c r="O69" s="461"/>
      <c r="P69" s="459"/>
    </row>
    <row r="70" spans="1:16" s="21" customFormat="1" ht="19.5">
      <c r="A70" s="459"/>
      <c r="B70" s="491"/>
      <c r="C70" s="459"/>
      <c r="D70" s="459"/>
      <c r="E70" s="459"/>
      <c r="F70" s="459"/>
      <c r="G70" s="459"/>
      <c r="H70" s="459"/>
      <c r="I70" s="459"/>
      <c r="J70" s="460"/>
      <c r="K70" s="459"/>
      <c r="L70" s="459"/>
      <c r="M70" s="459"/>
      <c r="N70" s="459"/>
      <c r="O70" s="461"/>
      <c r="P70" s="459"/>
    </row>
    <row r="71" spans="1:16" s="21" customFormat="1" ht="30">
      <c r="A71" s="459"/>
      <c r="B71" s="531" t="s">
        <v>201</v>
      </c>
      <c r="C71" s="532"/>
      <c r="D71" s="534" t="s">
        <v>248</v>
      </c>
      <c r="E71" s="533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</row>
    <row r="72" spans="1:16" s="21" customFormat="1" ht="15.75" customHeight="1">
      <c r="A72" s="459"/>
      <c r="B72" s="490"/>
      <c r="C72" s="459"/>
      <c r="D72" s="459"/>
      <c r="E72" s="459"/>
      <c r="F72" s="459"/>
      <c r="G72" s="459"/>
      <c r="H72" s="459"/>
      <c r="I72" s="459"/>
      <c r="J72" s="460"/>
      <c r="K72" s="459"/>
      <c r="L72" s="459"/>
      <c r="M72" s="459"/>
      <c r="N72" s="459"/>
      <c r="O72" s="461"/>
      <c r="P72" s="459"/>
    </row>
    <row r="73" spans="1:16" s="21" customFormat="1" ht="32.25">
      <c r="A73" s="459"/>
      <c r="B73" s="483" t="s">
        <v>202</v>
      </c>
      <c r="C73" s="484"/>
      <c r="D73" s="459"/>
      <c r="E73" s="459"/>
      <c r="F73" s="459"/>
      <c r="G73" s="459"/>
      <c r="H73" s="528" t="s">
        <v>257</v>
      </c>
      <c r="I73" s="459"/>
      <c r="J73" s="460"/>
      <c r="K73" s="459"/>
      <c r="L73" s="459"/>
      <c r="M73" s="459"/>
      <c r="N73" s="459"/>
      <c r="O73" s="461"/>
      <c r="P73" s="459"/>
    </row>
    <row r="74" spans="1:16" s="21" customFormat="1" ht="32.25">
      <c r="A74" s="459"/>
      <c r="B74" s="430" t="s">
        <v>205</v>
      </c>
      <c r="C74" s="459"/>
      <c r="D74" s="459"/>
      <c r="E74" s="459"/>
      <c r="F74" s="430" t="s">
        <v>204</v>
      </c>
      <c r="G74" s="430"/>
      <c r="H74" s="528" t="s">
        <v>251</v>
      </c>
      <c r="I74" s="459"/>
      <c r="J74" s="460"/>
      <c r="K74" s="459"/>
      <c r="L74" s="459"/>
      <c r="M74" s="459"/>
      <c r="N74" s="459"/>
      <c r="O74" s="461"/>
      <c r="P74" s="459"/>
    </row>
    <row r="75" spans="1:16" s="21" customFormat="1" ht="32.25">
      <c r="A75" s="459"/>
      <c r="B75" s="486" t="s">
        <v>206</v>
      </c>
      <c r="C75" s="459"/>
      <c r="D75" s="459"/>
      <c r="E75" s="459"/>
      <c r="F75" s="430" t="s">
        <v>207</v>
      </c>
      <c r="G75" s="430"/>
      <c r="H75" s="528" t="s">
        <v>252</v>
      </c>
      <c r="I75" s="459"/>
      <c r="J75" s="460"/>
      <c r="K75" s="459"/>
      <c r="L75" s="459"/>
      <c r="M75" s="459"/>
      <c r="N75" s="459"/>
      <c r="O75" s="461"/>
      <c r="P75" s="459"/>
    </row>
    <row r="76" spans="1:16" s="21" customFormat="1" ht="32.25">
      <c r="A76" s="459"/>
      <c r="B76" s="486" t="s">
        <v>208</v>
      </c>
      <c r="C76" s="459"/>
      <c r="D76" s="459"/>
      <c r="E76" s="459"/>
      <c r="F76" s="430" t="s">
        <v>207</v>
      </c>
      <c r="G76" s="430"/>
      <c r="H76" s="528" t="s">
        <v>253</v>
      </c>
      <c r="I76" s="459"/>
      <c r="J76" s="460"/>
      <c r="K76" s="459"/>
      <c r="L76" s="459"/>
      <c r="M76" s="459"/>
      <c r="N76" s="459"/>
      <c r="O76" s="461"/>
      <c r="P76" s="459"/>
    </row>
    <row r="77" spans="1:16" s="21" customFormat="1" ht="32.25">
      <c r="A77" s="459"/>
      <c r="B77" s="582" t="s">
        <v>203</v>
      </c>
      <c r="C77" s="583"/>
      <c r="D77" s="459"/>
      <c r="E77" s="459"/>
      <c r="F77" s="459"/>
      <c r="G77" s="459"/>
      <c r="H77" s="528" t="s">
        <v>258</v>
      </c>
      <c r="I77" s="459"/>
      <c r="J77" s="460"/>
      <c r="K77" s="459"/>
      <c r="L77" s="459"/>
      <c r="M77" s="459"/>
      <c r="N77" s="459"/>
      <c r="O77" s="461"/>
      <c r="P77" s="459"/>
    </row>
    <row r="78" spans="1:16" s="21" customFormat="1" ht="32.25">
      <c r="A78" s="459"/>
      <c r="B78" s="486" t="s">
        <v>206</v>
      </c>
      <c r="C78" s="459"/>
      <c r="D78" s="459"/>
      <c r="E78" s="459"/>
      <c r="F78" s="430" t="s">
        <v>209</v>
      </c>
      <c r="G78" s="430"/>
      <c r="H78" s="528" t="s">
        <v>254</v>
      </c>
      <c r="I78" s="459"/>
      <c r="J78" s="460"/>
      <c r="K78" s="459"/>
      <c r="L78" s="459"/>
      <c r="M78" s="459"/>
      <c r="N78" s="459"/>
      <c r="O78" s="461"/>
      <c r="P78" s="459"/>
    </row>
    <row r="79" spans="1:16" s="21" customFormat="1" ht="32.25">
      <c r="A79" s="459"/>
      <c r="B79" s="486" t="s">
        <v>208</v>
      </c>
      <c r="C79" s="459"/>
      <c r="D79" s="459"/>
      <c r="E79" s="459"/>
      <c r="F79" s="430" t="s">
        <v>209</v>
      </c>
      <c r="G79" s="430"/>
      <c r="H79" s="528" t="s">
        <v>255</v>
      </c>
      <c r="I79" s="459"/>
      <c r="J79" s="460"/>
      <c r="K79" s="459"/>
      <c r="L79" s="459"/>
      <c r="M79" s="459"/>
      <c r="N79" s="459"/>
      <c r="O79" s="461"/>
      <c r="P79" s="459"/>
    </row>
    <row r="80" spans="1:16" s="21" customFormat="1" ht="15.75" customHeight="1">
      <c r="A80" s="459"/>
      <c r="B80" s="459"/>
      <c r="C80" s="459"/>
      <c r="D80" s="459"/>
      <c r="E80" s="459"/>
      <c r="F80" s="459"/>
      <c r="G80" s="459"/>
      <c r="H80" s="459"/>
      <c r="I80" s="459"/>
      <c r="J80" s="460"/>
      <c r="K80" s="459"/>
      <c r="L80" s="459"/>
      <c r="M80" s="459"/>
      <c r="N80" s="459"/>
      <c r="O80" s="461"/>
      <c r="P80" s="459"/>
    </row>
    <row r="81" spans="1:17" s="21" customFormat="1" ht="32.25">
      <c r="B81" s="491" t="s">
        <v>196</v>
      </c>
      <c r="H81" s="528" t="s">
        <v>256</v>
      </c>
      <c r="J81" s="361"/>
      <c r="O81" s="320"/>
    </row>
    <row r="82" spans="1:17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361"/>
      <c r="K82" s="21"/>
      <c r="L82" s="21"/>
      <c r="M82" s="21"/>
      <c r="N82" s="21"/>
      <c r="O82" s="320"/>
      <c r="P82" s="21"/>
      <c r="Q82" s="21"/>
    </row>
    <row r="83" spans="1:17">
      <c r="A83" s="21"/>
      <c r="B83" s="21"/>
      <c r="C83" s="21"/>
      <c r="D83" s="21"/>
      <c r="E83" s="21"/>
      <c r="F83" s="21"/>
      <c r="G83" s="21"/>
      <c r="H83" s="21"/>
      <c r="I83" s="21"/>
      <c r="J83" s="361"/>
      <c r="K83" s="21"/>
      <c r="L83" s="21"/>
      <c r="M83" s="21"/>
      <c r="N83" s="21"/>
      <c r="O83" s="320"/>
      <c r="P83" s="21"/>
      <c r="Q83" s="21"/>
    </row>
    <row r="84" spans="1:17">
      <c r="A84" s="21"/>
      <c r="B84" s="21"/>
      <c r="C84" s="21"/>
      <c r="D84" s="21"/>
      <c r="E84" s="21"/>
      <c r="F84" s="21"/>
      <c r="G84" s="21"/>
      <c r="H84" s="21"/>
      <c r="I84" s="21"/>
      <c r="J84" s="361"/>
      <c r="K84" s="21"/>
      <c r="L84" s="21"/>
      <c r="M84" s="21"/>
      <c r="N84" s="21"/>
      <c r="O84" s="320"/>
      <c r="P84" s="21"/>
      <c r="Q84" s="21"/>
    </row>
    <row r="85" spans="1:17">
      <c r="A85" s="21"/>
      <c r="B85" s="21"/>
      <c r="C85" s="21"/>
      <c r="D85" s="21"/>
      <c r="E85" s="21"/>
      <c r="F85" s="21"/>
      <c r="G85" s="21"/>
      <c r="H85" s="21"/>
      <c r="I85" s="21"/>
      <c r="J85" s="361"/>
      <c r="K85" s="21"/>
      <c r="L85" s="21"/>
      <c r="M85" s="21"/>
      <c r="N85" s="21"/>
      <c r="O85" s="320"/>
      <c r="P85" s="21"/>
      <c r="Q85" s="21"/>
    </row>
    <row r="86" spans="1:17">
      <c r="A86" s="21"/>
      <c r="B86" s="21"/>
      <c r="C86" s="21"/>
      <c r="D86" s="21"/>
      <c r="E86" s="21"/>
      <c r="F86" s="21"/>
      <c r="G86" s="21"/>
      <c r="H86" s="21"/>
      <c r="I86" s="21"/>
      <c r="J86" s="361"/>
      <c r="K86" s="21"/>
      <c r="L86" s="21"/>
      <c r="M86" s="21"/>
      <c r="N86" s="21"/>
      <c r="O86" s="320"/>
      <c r="P86" s="21"/>
      <c r="Q86" s="21"/>
    </row>
    <row r="87" spans="1:17">
      <c r="A87" s="21"/>
      <c r="B87" s="21"/>
      <c r="C87" s="21"/>
      <c r="D87" s="21"/>
      <c r="E87" s="21"/>
      <c r="F87" s="21"/>
      <c r="G87" s="21"/>
      <c r="H87" s="21"/>
      <c r="I87" s="21"/>
      <c r="J87" s="361"/>
      <c r="K87" s="21"/>
      <c r="L87" s="21"/>
      <c r="M87" s="21"/>
      <c r="N87" s="21"/>
      <c r="O87" s="320"/>
      <c r="P87" s="21"/>
      <c r="Q87" s="21"/>
    </row>
    <row r="88" spans="1:17">
      <c r="A88" s="21"/>
      <c r="B88" s="21"/>
      <c r="C88" s="21"/>
      <c r="D88" s="21"/>
      <c r="E88" s="21"/>
      <c r="F88" s="21"/>
      <c r="G88" s="21"/>
      <c r="H88" s="21"/>
      <c r="I88" s="21"/>
      <c r="J88" s="361"/>
      <c r="K88" s="21"/>
      <c r="L88" s="21"/>
      <c r="M88" s="21"/>
      <c r="N88" s="21"/>
      <c r="O88" s="320"/>
      <c r="P88" s="21"/>
      <c r="Q88" s="21"/>
    </row>
    <row r="89" spans="1:17">
      <c r="A89" s="21"/>
      <c r="B89" s="21"/>
      <c r="C89" s="21"/>
      <c r="D89" s="21"/>
      <c r="E89" s="21"/>
      <c r="F89" s="21"/>
      <c r="G89" s="21"/>
      <c r="H89" s="21"/>
      <c r="I89" s="21"/>
      <c r="J89" s="361"/>
      <c r="K89" s="21"/>
      <c r="L89" s="21"/>
      <c r="M89" s="21"/>
      <c r="N89" s="21"/>
      <c r="O89" s="320"/>
      <c r="P89" s="21"/>
      <c r="Q89" s="21"/>
    </row>
    <row r="90" spans="1:17">
      <c r="A90" s="21"/>
      <c r="B90" s="21"/>
      <c r="C90" s="21"/>
      <c r="D90" s="21"/>
      <c r="E90" s="21"/>
      <c r="F90" s="21"/>
      <c r="G90" s="21"/>
      <c r="H90" s="21"/>
      <c r="I90" s="21"/>
      <c r="J90" s="361"/>
      <c r="K90" s="21"/>
      <c r="L90" s="21"/>
      <c r="M90" s="21"/>
      <c r="N90" s="21"/>
      <c r="O90" s="320"/>
      <c r="P90" s="21"/>
      <c r="Q90" s="21"/>
    </row>
    <row r="91" spans="1:17">
      <c r="A91" s="21"/>
      <c r="B91" s="21"/>
      <c r="C91" s="21"/>
      <c r="D91" s="21"/>
      <c r="E91" s="21"/>
      <c r="F91" s="21"/>
      <c r="G91" s="21"/>
      <c r="H91" s="21"/>
      <c r="I91" s="21"/>
      <c r="J91" s="361"/>
      <c r="K91" s="21"/>
      <c r="L91" s="21"/>
      <c r="M91" s="21"/>
      <c r="N91" s="21"/>
      <c r="O91" s="320"/>
      <c r="P91" s="21"/>
      <c r="Q91" s="21"/>
    </row>
    <row r="92" spans="1:17">
      <c r="A92" s="21"/>
      <c r="B92" s="21"/>
      <c r="C92" s="21"/>
      <c r="D92" s="21"/>
      <c r="E92" s="21"/>
      <c r="F92" s="21"/>
      <c r="G92" s="21"/>
      <c r="H92" s="21"/>
      <c r="I92" s="21"/>
      <c r="J92" s="361"/>
      <c r="K92" s="21"/>
      <c r="L92" s="21"/>
      <c r="M92" s="21"/>
      <c r="N92" s="21"/>
      <c r="O92" s="320"/>
      <c r="P92" s="21"/>
      <c r="Q92" s="21"/>
    </row>
    <row r="93" spans="1:17">
      <c r="A93" s="21"/>
      <c r="B93" s="21"/>
      <c r="C93" s="21"/>
      <c r="D93" s="21"/>
      <c r="E93" s="21"/>
      <c r="F93" s="21"/>
      <c r="G93" s="21"/>
      <c r="H93" s="21"/>
      <c r="I93" s="21"/>
      <c r="J93" s="361"/>
      <c r="K93" s="21"/>
      <c r="L93" s="21"/>
      <c r="M93" s="21"/>
      <c r="N93" s="21"/>
      <c r="O93" s="320"/>
      <c r="P93" s="21"/>
      <c r="Q93" s="21"/>
    </row>
    <row r="94" spans="1:17">
      <c r="A94" s="21"/>
      <c r="B94" s="21"/>
      <c r="C94" s="21"/>
      <c r="D94" s="21"/>
      <c r="E94" s="21"/>
      <c r="F94" s="21"/>
      <c r="G94" s="21"/>
      <c r="H94" s="21"/>
      <c r="I94" s="21"/>
      <c r="J94" s="361"/>
      <c r="K94" s="21"/>
      <c r="L94" s="21"/>
      <c r="M94" s="21"/>
      <c r="N94" s="21"/>
      <c r="O94" s="320"/>
      <c r="P94" s="21"/>
      <c r="Q94" s="21"/>
    </row>
    <row r="95" spans="1:17">
      <c r="A95" s="21"/>
      <c r="B95" s="21"/>
      <c r="C95" s="21"/>
      <c r="D95" s="21"/>
      <c r="E95" s="21"/>
      <c r="F95" s="21"/>
      <c r="G95" s="21"/>
      <c r="H95" s="21"/>
      <c r="I95" s="21"/>
      <c r="J95" s="361"/>
      <c r="K95" s="21"/>
      <c r="L95" s="21"/>
      <c r="M95" s="21"/>
      <c r="N95" s="21"/>
      <c r="O95" s="320"/>
      <c r="P95" s="21"/>
      <c r="Q95" s="21"/>
    </row>
    <row r="96" spans="1:17">
      <c r="A96" s="21"/>
      <c r="B96" s="21"/>
      <c r="C96" s="21"/>
      <c r="D96" s="21"/>
      <c r="E96" s="21"/>
      <c r="F96" s="21"/>
      <c r="G96" s="21"/>
      <c r="H96" s="21"/>
      <c r="I96" s="21"/>
      <c r="J96" s="361"/>
      <c r="K96" s="21"/>
      <c r="L96" s="21"/>
      <c r="M96" s="21"/>
      <c r="N96" s="21"/>
      <c r="O96" s="320"/>
      <c r="P96" s="21"/>
      <c r="Q96" s="21"/>
    </row>
    <row r="97" spans="1:17">
      <c r="A97" s="21"/>
      <c r="B97" s="21"/>
      <c r="C97" s="21"/>
      <c r="D97" s="21"/>
      <c r="E97" s="21"/>
      <c r="F97" s="21"/>
      <c r="G97" s="21"/>
      <c r="H97" s="21"/>
      <c r="I97" s="21"/>
      <c r="J97" s="361"/>
      <c r="K97" s="21"/>
      <c r="L97" s="21"/>
      <c r="M97" s="21"/>
      <c r="N97" s="21"/>
      <c r="O97" s="320"/>
      <c r="P97" s="21"/>
      <c r="Q97" s="21"/>
    </row>
    <row r="98" spans="1:17">
      <c r="A98" s="21"/>
      <c r="B98" s="21"/>
      <c r="C98" s="21"/>
      <c r="D98" s="21"/>
      <c r="E98" s="21"/>
      <c r="F98" s="21"/>
      <c r="G98" s="21"/>
      <c r="H98" s="21"/>
      <c r="I98" s="21"/>
      <c r="J98" s="361"/>
      <c r="K98" s="21"/>
      <c r="L98" s="21"/>
      <c r="M98" s="21"/>
      <c r="N98" s="21"/>
      <c r="O98" s="320"/>
      <c r="P98" s="21"/>
      <c r="Q98" s="21"/>
    </row>
    <row r="99" spans="1:17">
      <c r="A99" s="21"/>
      <c r="B99" s="21"/>
      <c r="C99" s="21"/>
      <c r="D99" s="21"/>
      <c r="E99" s="21"/>
      <c r="F99" s="21"/>
      <c r="G99" s="21"/>
      <c r="H99" s="21"/>
      <c r="I99" s="21"/>
      <c r="J99" s="361"/>
      <c r="K99" s="21"/>
      <c r="L99" s="21"/>
      <c r="M99" s="21"/>
      <c r="N99" s="21"/>
      <c r="O99" s="320"/>
      <c r="P99" s="21"/>
      <c r="Q99" s="21"/>
    </row>
    <row r="100" spans="1:17">
      <c r="A100" s="21"/>
      <c r="B100" s="21"/>
      <c r="C100" s="21"/>
      <c r="D100" s="21"/>
      <c r="E100" s="21"/>
      <c r="F100" s="21"/>
      <c r="G100" s="21"/>
      <c r="H100" s="21"/>
      <c r="I100" s="21"/>
      <c r="J100" s="361"/>
      <c r="K100" s="21"/>
      <c r="L100" s="21"/>
      <c r="M100" s="21"/>
      <c r="N100" s="21"/>
      <c r="O100" s="320"/>
      <c r="P100" s="21"/>
      <c r="Q100" s="21"/>
    </row>
    <row r="101" spans="1:17">
      <c r="A101" s="21"/>
      <c r="B101" s="21"/>
      <c r="C101" s="21"/>
      <c r="D101" s="21"/>
      <c r="E101" s="21"/>
      <c r="F101" s="21"/>
      <c r="G101" s="21"/>
      <c r="H101" s="21"/>
      <c r="I101" s="21"/>
      <c r="J101" s="361"/>
      <c r="K101" s="21"/>
      <c r="L101" s="21"/>
      <c r="M101" s="21"/>
      <c r="N101" s="21"/>
      <c r="O101" s="320"/>
      <c r="P101" s="21"/>
      <c r="Q101" s="21"/>
    </row>
    <row r="102" spans="1:17">
      <c r="A102" s="21"/>
      <c r="B102" s="21"/>
      <c r="C102" s="21"/>
      <c r="D102" s="21"/>
      <c r="E102" s="21"/>
      <c r="F102" s="21"/>
      <c r="G102" s="21"/>
      <c r="H102" s="21"/>
      <c r="I102" s="21"/>
      <c r="J102" s="361"/>
      <c r="K102" s="21"/>
      <c r="L102" s="21"/>
      <c r="M102" s="21"/>
      <c r="N102" s="21"/>
      <c r="O102" s="320"/>
      <c r="P102" s="21"/>
      <c r="Q102" s="21"/>
    </row>
    <row r="103" spans="1:17">
      <c r="A103" s="21"/>
      <c r="B103" s="21"/>
      <c r="C103" s="21"/>
      <c r="D103" s="21"/>
      <c r="E103" s="21"/>
      <c r="F103" s="21"/>
      <c r="G103" s="21"/>
      <c r="H103" s="21"/>
      <c r="I103" s="21"/>
      <c r="J103" s="361"/>
      <c r="K103" s="21"/>
      <c r="L103" s="21"/>
      <c r="M103" s="21"/>
      <c r="N103" s="21"/>
      <c r="O103" s="320"/>
      <c r="P103" s="21"/>
      <c r="Q103" s="21"/>
    </row>
    <row r="104" spans="1:17">
      <c r="A104" s="21"/>
      <c r="B104" s="21"/>
      <c r="C104" s="21"/>
      <c r="D104" s="21"/>
      <c r="E104" s="21"/>
      <c r="F104" s="21"/>
      <c r="G104" s="21"/>
      <c r="H104" s="21"/>
      <c r="I104" s="21"/>
      <c r="J104" s="361"/>
      <c r="K104" s="21"/>
      <c r="L104" s="21"/>
      <c r="M104" s="21"/>
      <c r="N104" s="21"/>
      <c r="O104" s="320"/>
      <c r="P104" s="21"/>
      <c r="Q104" s="21"/>
    </row>
    <row r="105" spans="1:17">
      <c r="A105" s="21"/>
      <c r="B105" s="21"/>
      <c r="C105" s="21"/>
      <c r="D105" s="21"/>
      <c r="E105" s="21"/>
      <c r="F105" s="21"/>
      <c r="G105" s="21"/>
      <c r="H105" s="21"/>
      <c r="I105" s="21"/>
      <c r="J105" s="361"/>
      <c r="K105" s="21"/>
      <c r="L105" s="21"/>
      <c r="M105" s="21"/>
      <c r="N105" s="21"/>
      <c r="O105" s="320"/>
      <c r="P105" s="21"/>
      <c r="Q105" s="21"/>
    </row>
    <row r="106" spans="1:17">
      <c r="A106" s="21"/>
      <c r="B106" s="21"/>
      <c r="C106" s="21"/>
      <c r="D106" s="21"/>
      <c r="E106" s="21"/>
      <c r="F106" s="21"/>
      <c r="G106" s="21"/>
      <c r="H106" s="21"/>
      <c r="I106" s="21"/>
      <c r="J106" s="361"/>
      <c r="K106" s="21"/>
      <c r="L106" s="21"/>
      <c r="M106" s="21"/>
      <c r="N106" s="21"/>
      <c r="O106" s="320"/>
      <c r="P106" s="21"/>
      <c r="Q106" s="21"/>
    </row>
    <row r="107" spans="1:17">
      <c r="A107" s="21"/>
      <c r="B107" s="21"/>
      <c r="C107" s="21"/>
      <c r="D107" s="21"/>
      <c r="E107" s="21"/>
      <c r="F107" s="21"/>
      <c r="G107" s="21"/>
      <c r="H107" s="21"/>
      <c r="I107" s="21"/>
      <c r="J107" s="361"/>
      <c r="K107" s="21"/>
      <c r="L107" s="21"/>
      <c r="M107" s="21"/>
      <c r="N107" s="21"/>
      <c r="O107" s="320"/>
      <c r="P107" s="21"/>
      <c r="Q107" s="21"/>
    </row>
    <row r="108" spans="1:17">
      <c r="A108" s="21"/>
      <c r="B108" s="21"/>
      <c r="C108" s="21"/>
      <c r="D108" s="21"/>
      <c r="E108" s="21"/>
      <c r="F108" s="21"/>
      <c r="G108" s="21"/>
      <c r="H108" s="21"/>
      <c r="I108" s="21"/>
      <c r="J108" s="361"/>
      <c r="K108" s="21"/>
      <c r="L108" s="21"/>
      <c r="M108" s="21"/>
      <c r="N108" s="21"/>
      <c r="O108" s="320"/>
      <c r="P108" s="21"/>
      <c r="Q108" s="21"/>
    </row>
    <row r="109" spans="1:17">
      <c r="A109" s="21"/>
      <c r="B109" s="21"/>
      <c r="C109" s="21"/>
      <c r="D109" s="21"/>
      <c r="E109" s="21"/>
      <c r="F109" s="21"/>
      <c r="G109" s="21"/>
      <c r="H109" s="21"/>
      <c r="I109" s="21"/>
      <c r="J109" s="361"/>
      <c r="K109" s="21"/>
      <c r="L109" s="21"/>
      <c r="M109" s="21"/>
      <c r="N109" s="21"/>
      <c r="O109" s="320"/>
      <c r="P109" s="21"/>
      <c r="Q109" s="21"/>
    </row>
  </sheetData>
  <mergeCells count="6">
    <mergeCell ref="B77:C77"/>
    <mergeCell ref="D1:M1"/>
    <mergeCell ref="B6:F6"/>
    <mergeCell ref="C28:F28"/>
    <mergeCell ref="B35:P35"/>
    <mergeCell ref="B37:P37"/>
  </mergeCells>
  <phoneticPr fontId="2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40"/>
  <sheetViews>
    <sheetView showGridLines="0" topLeftCell="A28" zoomScale="90" zoomScaleNormal="90" zoomScaleSheetLayoutView="100" zoomScalePageLayoutView="60" workbookViewId="0">
      <selection activeCell="M24" sqref="M24"/>
    </sheetView>
  </sheetViews>
  <sheetFormatPr defaultColWidth="12" defaultRowHeight="11.25"/>
  <cols>
    <col min="1" max="1" width="10.1640625" customWidth="1"/>
    <col min="2" max="2" width="15.6640625" bestFit="1" customWidth="1"/>
    <col min="3" max="3" width="12" customWidth="1"/>
    <col min="4" max="5" width="21" customWidth="1"/>
    <col min="6" max="7" width="18" customWidth="1"/>
    <col min="8" max="8" width="22.83203125" customWidth="1"/>
    <col min="9" max="9" width="15.33203125" customWidth="1"/>
    <col min="10" max="11" width="9.33203125" customWidth="1"/>
    <col min="12" max="12" width="15.83203125" customWidth="1"/>
  </cols>
  <sheetData>
    <row r="1" spans="1:12" s="1" customFormat="1" ht="42.75" customHeight="1" thickBot="1">
      <c r="A1" s="32"/>
      <c r="B1" s="29"/>
      <c r="C1" s="594" t="s">
        <v>66</v>
      </c>
      <c r="D1" s="594"/>
      <c r="E1" s="594"/>
      <c r="F1" s="594"/>
      <c r="G1" s="594"/>
      <c r="H1" s="594"/>
      <c r="I1" s="95" t="str">
        <f>'TECHNICAL SHEET GARMENT'!J1</f>
        <v>WINTER 2018/19</v>
      </c>
      <c r="J1" s="29"/>
      <c r="K1" s="29"/>
      <c r="L1" s="30"/>
    </row>
    <row r="2" spans="1:12" s="3" customFormat="1" ht="14.85" customHeight="1">
      <c r="A2" s="120" t="str">
        <f>'TECHNICAL SHEET GARMENT'!A2</f>
        <v>LFV11494 (10844 FW17/18)</v>
      </c>
      <c r="B2" s="53"/>
      <c r="C2" s="53"/>
      <c r="D2" s="599" t="str">
        <f>'TECHNICAL SHEET GARMENT'!C2</f>
        <v>LD MACHABY SOFTSHELL</v>
      </c>
      <c r="E2" s="599"/>
      <c r="F2" s="599"/>
      <c r="G2" s="599"/>
      <c r="H2" s="53"/>
      <c r="I2" s="119" t="s">
        <v>2</v>
      </c>
      <c r="J2" s="54" t="str">
        <f>'TECHNICAL SHEET GARMENT'!K2</f>
        <v>VI BULK</v>
      </c>
      <c r="K2" s="7"/>
      <c r="L2" s="55"/>
    </row>
    <row r="3" spans="1:12" s="2" customFormat="1" ht="14.85" customHeight="1" thickBot="1">
      <c r="A3" s="98" t="s">
        <v>1</v>
      </c>
      <c r="B3" s="50">
        <f ca="1">'TECHNICAL SHEET GARMENT'!B3</f>
        <v>43833</v>
      </c>
      <c r="C3" s="51"/>
      <c r="D3" s="51"/>
      <c r="E3" s="247" t="s">
        <v>65</v>
      </c>
      <c r="F3" s="233" t="str">
        <f>('TECHNICAL SHEET GARMENT'!G3)</f>
        <v>Marjorie</v>
      </c>
      <c r="G3" s="51"/>
      <c r="H3" s="51"/>
      <c r="I3" s="121" t="str">
        <f>'TECHNICAL SHEET GARMENT'!J3</f>
        <v xml:space="preserve">SUPPLIER : </v>
      </c>
      <c r="J3" s="68"/>
      <c r="K3" s="96" t="str">
        <f>'TECHNICAL SHEET GARMENT'!L3</f>
        <v xml:space="preserve">PRIMA CHANNEL </v>
      </c>
      <c r="L3" s="52"/>
    </row>
    <row r="4" spans="1:12" s="1" customFormat="1" ht="16.5">
      <c r="A4" s="595"/>
      <c r="B4" s="596"/>
      <c r="C4" s="596"/>
      <c r="D4" s="596"/>
      <c r="E4" s="596"/>
      <c r="F4" s="38"/>
      <c r="G4" s="38"/>
      <c r="H4" s="38"/>
      <c r="I4" s="38"/>
      <c r="J4" s="38"/>
      <c r="K4" s="38"/>
      <c r="L4" s="45"/>
    </row>
    <row r="5" spans="1:12" s="1" customFormat="1" ht="16.5">
      <c r="A5" s="597"/>
      <c r="B5" s="598"/>
      <c r="C5" s="598"/>
      <c r="D5" s="598"/>
      <c r="E5" s="598"/>
      <c r="F5" s="40"/>
      <c r="G5" s="40"/>
      <c r="H5" s="40"/>
      <c r="I5" s="40"/>
      <c r="J5" s="40"/>
      <c r="K5" s="40"/>
      <c r="L5" s="46"/>
    </row>
    <row r="6" spans="1:12" s="1" customForma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</row>
    <row r="7" spans="1:12" s="1" customForma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>
      <c r="A13" s="39"/>
      <c r="B13" s="40"/>
      <c r="C13" s="40" t="s">
        <v>43</v>
      </c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s="1" customForma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s="1" customFormat="1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s="1" customFormat="1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s="1" customForma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 s="1" customForma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s="1" customForma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s="1" customForma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 s="1" customForma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s="1" customForma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s="1" customFormat="1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s="1" customFormat="1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s="1" customForma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s="1" customFormat="1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s="1" customForma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s="1" customForma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s="1" customForma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s="1" customForma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s="1" customForma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s="1" customForma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</row>
    <row r="38" spans="1:12" s="1" customFormat="1" ht="63" customHeight="1" thickBot="1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9"/>
    </row>
    <row r="39" spans="1:12" s="1" customFormat="1"/>
    <row r="40" spans="1:12" s="1" customFormat="1"/>
  </sheetData>
  <mergeCells count="4">
    <mergeCell ref="C1:H1"/>
    <mergeCell ref="A4:E4"/>
    <mergeCell ref="A5:E5"/>
    <mergeCell ref="D2:G2"/>
  </mergeCells>
  <phoneticPr fontId="20" type="noConversion"/>
  <printOptions horizontalCentered="1"/>
  <pageMargins left="0.39370078740157483" right="0.39370078740157483" top="0.39370078740157483" bottom="0.39370078740157483" header="0.39370078740157483" footer="0.3937007874015748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38"/>
  <sheetViews>
    <sheetView view="pageBreakPreview" topLeftCell="A19" zoomScale="90" zoomScaleNormal="100" zoomScaleSheetLayoutView="90" zoomScalePageLayoutView="60" workbookViewId="0">
      <selection activeCell="L31" sqref="L31"/>
    </sheetView>
  </sheetViews>
  <sheetFormatPr defaultColWidth="12" defaultRowHeight="11.25"/>
  <cols>
    <col min="1" max="1" width="12" customWidth="1"/>
    <col min="2" max="2" width="15.1640625" customWidth="1"/>
    <col min="3" max="3" width="15" customWidth="1"/>
    <col min="4" max="4" width="18.1640625" customWidth="1"/>
    <col min="5" max="5" width="23.5" customWidth="1"/>
    <col min="6" max="6" width="22.5" customWidth="1"/>
    <col min="7" max="7" width="15.6640625" customWidth="1"/>
    <col min="8" max="8" width="12.33203125" customWidth="1"/>
    <col min="9" max="9" width="12" customWidth="1"/>
    <col min="10" max="10" width="8.33203125" customWidth="1"/>
  </cols>
  <sheetData>
    <row r="1" spans="1:12" ht="38.25" customHeight="1" thickBot="1">
      <c r="A1" s="32"/>
      <c r="B1" s="29"/>
      <c r="C1" s="594" t="s">
        <v>115</v>
      </c>
      <c r="D1" s="594"/>
      <c r="E1" s="594"/>
      <c r="F1" s="594"/>
      <c r="G1" s="594"/>
      <c r="H1" s="594"/>
      <c r="I1" s="95" t="str">
        <f>'TECHNICAL SHEET GARMENT'!J1</f>
        <v>WINTER 2018/19</v>
      </c>
      <c r="J1" s="29"/>
      <c r="K1" s="29"/>
      <c r="L1" s="30"/>
    </row>
    <row r="2" spans="1:12" ht="19.5">
      <c r="A2" s="120" t="str">
        <f>'TECHNICAL SHEET GARMENT'!A2</f>
        <v>LFV11494 (10844 FW17/18)</v>
      </c>
      <c r="B2" s="53"/>
      <c r="C2" s="53"/>
      <c r="D2" s="599" t="str">
        <f>'TECHNICAL SHEET GARMENT'!C2</f>
        <v>LD MACHABY SOFTSHELL</v>
      </c>
      <c r="E2" s="599"/>
      <c r="F2" s="599"/>
      <c r="G2" s="599"/>
      <c r="H2" s="53"/>
      <c r="I2" s="119" t="s">
        <v>2</v>
      </c>
      <c r="J2" s="54" t="str">
        <f>'TECHNICAL SHEET GARMENT'!K2</f>
        <v>VI BULK</v>
      </c>
      <c r="K2" s="7"/>
      <c r="L2" s="55"/>
    </row>
    <row r="3" spans="1:12" ht="17.25" thickBot="1">
      <c r="A3" s="98" t="s">
        <v>1</v>
      </c>
      <c r="B3" s="50">
        <f ca="1">'TECHNICAL SHEET GARMENT'!B3</f>
        <v>43833</v>
      </c>
      <c r="C3" s="51"/>
      <c r="D3" s="51"/>
      <c r="E3" s="247" t="s">
        <v>65</v>
      </c>
      <c r="F3" s="233" t="str">
        <f>('TECHNICAL SHEET GARMENT'!G3)</f>
        <v>Marjorie</v>
      </c>
      <c r="G3" s="51"/>
      <c r="H3" s="51"/>
      <c r="I3" s="121" t="str">
        <f>'TECHNICAL SHEET GARMENT'!J3</f>
        <v xml:space="preserve">SUPPLIER : </v>
      </c>
      <c r="J3" s="68"/>
      <c r="K3" s="96" t="str">
        <f>'TECHNICAL SHEET GARMENT'!L3</f>
        <v xml:space="preserve">PRIMA CHANNEL </v>
      </c>
      <c r="L3" s="52"/>
    </row>
    <row r="4" spans="1:12" ht="16.5">
      <c r="A4" s="595"/>
      <c r="B4" s="596"/>
      <c r="C4" s="596"/>
      <c r="D4" s="596"/>
      <c r="E4" s="596"/>
      <c r="F4" s="38"/>
      <c r="G4" s="38"/>
      <c r="H4" s="38"/>
      <c r="I4" s="38"/>
      <c r="J4" s="38"/>
      <c r="K4" s="38"/>
      <c r="L4" s="45"/>
    </row>
    <row r="5" spans="1:12" ht="16.5">
      <c r="A5" s="597"/>
      <c r="B5" s="598"/>
      <c r="C5" s="598"/>
      <c r="D5" s="598"/>
      <c r="E5" s="598"/>
      <c r="F5" s="40"/>
      <c r="G5" s="40"/>
      <c r="H5" s="40"/>
      <c r="I5" s="40"/>
      <c r="J5" s="40"/>
      <c r="K5" s="40"/>
      <c r="L5" s="46"/>
    </row>
    <row r="6" spans="1:12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</row>
    <row r="7" spans="1:12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>
      <c r="A13" s="39"/>
      <c r="B13" s="40"/>
      <c r="C13" s="40" t="s">
        <v>43</v>
      </c>
      <c r="D13" s="40"/>
      <c r="E13" s="40"/>
      <c r="F13" s="40"/>
      <c r="G13" s="40"/>
      <c r="H13" s="40"/>
      <c r="I13" s="40"/>
      <c r="J13" s="40"/>
      <c r="K13" s="40"/>
      <c r="L13" s="46"/>
    </row>
    <row r="14" spans="1:12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ht="12" thickBo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9"/>
    </row>
    <row r="38" spans="1:12" ht="56.2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</sheetData>
  <mergeCells count="4">
    <mergeCell ref="C1:H1"/>
    <mergeCell ref="D2:G2"/>
    <mergeCell ref="A4:E4"/>
    <mergeCell ref="A5:E5"/>
  </mergeCells>
  <phoneticPr fontId="20" type="noConversion"/>
  <printOptions horizontalCentered="1"/>
  <pageMargins left="3.937007874015748E-2" right="3.937007874015748E-2" top="0.15748031496062992" bottom="0.15748031496062992" header="0.11811023622047245" footer="0.11811023622047245"/>
  <pageSetup paperSize="9"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1"/>
  <sheetViews>
    <sheetView showGridLines="0" view="pageBreakPreview" zoomScaleNormal="100" zoomScaleSheetLayoutView="100" workbookViewId="0">
      <selection activeCell="E37" sqref="E37"/>
    </sheetView>
  </sheetViews>
  <sheetFormatPr defaultColWidth="12" defaultRowHeight="11.25"/>
  <cols>
    <col min="1" max="1" width="10.1640625" customWidth="1"/>
    <col min="2" max="2" width="15.6640625" customWidth="1"/>
    <col min="3" max="3" width="12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2"/>
      <c r="B1" s="29"/>
      <c r="C1" s="594" t="s">
        <v>3</v>
      </c>
      <c r="D1" s="594"/>
      <c r="E1" s="594"/>
      <c r="F1" s="594"/>
      <c r="G1" s="594"/>
      <c r="H1" s="594"/>
      <c r="I1" s="95" t="str">
        <f>'TECHNICAL SHEET GARMENT'!J1</f>
        <v>WINTER 2018/19</v>
      </c>
      <c r="J1" s="29"/>
      <c r="K1" s="29"/>
      <c r="L1" s="30"/>
    </row>
    <row r="2" spans="1:12" s="3" customFormat="1" ht="15" customHeight="1">
      <c r="A2" s="120" t="str">
        <f>'TECHNICAL SHEET GARMENT'!A2</f>
        <v>LFV11494 (10844 FW17/18)</v>
      </c>
      <c r="B2" s="53"/>
      <c r="C2" s="53"/>
      <c r="D2" s="599" t="str">
        <f>'TECHNICAL SHEET GARMENT'!C2</f>
        <v>LD MACHABY SOFTSHELL</v>
      </c>
      <c r="E2" s="599"/>
      <c r="F2" s="599"/>
      <c r="G2" s="599"/>
      <c r="H2" s="53"/>
      <c r="I2" s="119" t="s">
        <v>2</v>
      </c>
      <c r="J2" s="54" t="str">
        <f>'TECHNICAL SHEET GARMENT'!K2</f>
        <v>VI BULK</v>
      </c>
      <c r="L2" s="55"/>
    </row>
    <row r="3" spans="1:12" s="2" customFormat="1" ht="15" customHeight="1" thickBot="1">
      <c r="A3" s="98" t="s">
        <v>1</v>
      </c>
      <c r="B3" s="50">
        <f ca="1">'TECHNICAL SHEET GARMENT'!B3</f>
        <v>43833</v>
      </c>
      <c r="C3" s="51"/>
      <c r="D3" s="51"/>
      <c r="E3" s="247" t="s">
        <v>65</v>
      </c>
      <c r="F3" s="248" t="str">
        <f>('TECHNICAL SHEET GARMENT'!G3)</f>
        <v>Marjorie</v>
      </c>
      <c r="G3" s="51"/>
      <c r="H3" s="51"/>
      <c r="I3" s="121" t="str">
        <f>'TECHNICAL SHEET GARMENT'!J3</f>
        <v xml:space="preserve">SUPPLIER : </v>
      </c>
      <c r="J3" s="68"/>
      <c r="K3" s="96" t="str">
        <f>'TECHNICAL SHEET GARMENT'!L3</f>
        <v xml:space="preserve">PRIMA CHANNEL </v>
      </c>
      <c r="L3" s="52"/>
    </row>
    <row r="4" spans="1:12" s="1" customFormat="1" ht="16.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44"/>
    </row>
    <row r="5" spans="1:12" s="1" customFormat="1" ht="16.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5"/>
    </row>
    <row r="6" spans="1:12" s="1" customForma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6"/>
    </row>
    <row r="7" spans="1:12" s="1" customForma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6"/>
    </row>
    <row r="8" spans="1:12" s="1" customForma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6"/>
    </row>
    <row r="9" spans="1:12" s="1" customFormat="1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6"/>
    </row>
    <row r="10" spans="1:12" s="1" customFormat="1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6"/>
    </row>
    <row r="11" spans="1:12" s="1" customFormat="1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6"/>
    </row>
    <row r="12" spans="1:12" s="1" customFormat="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6"/>
    </row>
    <row r="13" spans="1:12" s="1" customFormat="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6"/>
    </row>
    <row r="14" spans="1:12" s="1" customForma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6"/>
    </row>
    <row r="15" spans="1:12" s="1" customFormat="1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6"/>
    </row>
    <row r="16" spans="1:12" s="1" customForma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6"/>
    </row>
    <row r="17" spans="1:12" s="1" customForma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6"/>
    </row>
    <row r="18" spans="1:12" s="1" customFormat="1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6"/>
    </row>
    <row r="19" spans="1:12" s="1" customFormat="1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6"/>
    </row>
    <row r="20" spans="1:12" s="1" customForma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6"/>
    </row>
    <row r="21" spans="1:12" s="1" customForma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6"/>
    </row>
    <row r="22" spans="1:12" s="1" customForma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6"/>
    </row>
    <row r="23" spans="1:12" s="1" customForma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6"/>
    </row>
    <row r="24" spans="1:12" s="1" customForma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6"/>
    </row>
    <row r="25" spans="1:12" s="1" customForma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6"/>
    </row>
    <row r="26" spans="1:12" s="1" customFormat="1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6"/>
    </row>
    <row r="27" spans="1:12" s="1" customFormat="1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6"/>
    </row>
    <row r="28" spans="1:12" s="1" customFormat="1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6"/>
    </row>
    <row r="29" spans="1:12" s="1" customFormat="1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6"/>
    </row>
    <row r="30" spans="1:12" s="1" customForma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6"/>
    </row>
    <row r="31" spans="1:12" s="1" customForma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6"/>
    </row>
    <row r="32" spans="1:12" s="1" customForma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6"/>
    </row>
    <row r="33" spans="1:12" s="1" customForma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6"/>
    </row>
    <row r="34" spans="1:12" s="1" customFormat="1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6"/>
    </row>
    <row r="35" spans="1:12" s="1" customForma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6"/>
    </row>
    <row r="36" spans="1:12" s="1" customForma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6"/>
    </row>
    <row r="37" spans="1:12" s="1" customForma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6"/>
    </row>
    <row r="38" spans="1:12" s="1" customForma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6"/>
    </row>
    <row r="39" spans="1:12" s="1" customFormat="1" ht="12" thickBot="1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9"/>
    </row>
    <row r="40" spans="1:12" s="1" customFormat="1"/>
    <row r="41" spans="1:12" s="1" customFormat="1"/>
  </sheetData>
  <mergeCells count="2">
    <mergeCell ref="C1:H1"/>
    <mergeCell ref="D2:G2"/>
  </mergeCells>
  <phoneticPr fontId="20" type="noConversion"/>
  <printOptions horizontalCentered="1"/>
  <pageMargins left="0.39370078740157483" right="0.39370078740157483" top="0.39370078740157483" bottom="0.39370078740157483" header="0.39370078740157483" footer="0.3937007874015748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34"/>
  <sheetViews>
    <sheetView showGridLines="0" view="pageBreakPreview" topLeftCell="A6" zoomScale="70" zoomScaleNormal="70" zoomScaleSheetLayoutView="70" workbookViewId="0">
      <selection activeCell="A13" sqref="A13:D13"/>
    </sheetView>
  </sheetViews>
  <sheetFormatPr defaultColWidth="12" defaultRowHeight="11.25"/>
  <cols>
    <col min="1" max="1" width="12.33203125" style="1" customWidth="1"/>
    <col min="2" max="2" width="33.5" style="1" customWidth="1"/>
    <col min="3" max="3" width="26" style="1" customWidth="1"/>
    <col min="4" max="4" width="17" style="1" customWidth="1"/>
    <col min="5" max="5" width="17.83203125" style="1" customWidth="1"/>
    <col min="6" max="6" width="36" customWidth="1"/>
    <col min="7" max="7" width="11.33203125" customWidth="1"/>
    <col min="8" max="9" width="34.33203125" style="23" customWidth="1"/>
    <col min="10" max="10" width="33.83203125" style="23" customWidth="1"/>
    <col min="11" max="16" width="9.1640625" customWidth="1"/>
    <col min="17" max="18" width="7.6640625" customWidth="1"/>
  </cols>
  <sheetData>
    <row r="1" spans="1:22" s="1" customFormat="1" ht="43.5" customHeight="1">
      <c r="A1" s="56"/>
      <c r="B1" s="57"/>
      <c r="C1" s="585" t="s">
        <v>4</v>
      </c>
      <c r="D1" s="585"/>
      <c r="E1" s="585"/>
      <c r="F1" s="585"/>
      <c r="G1" s="585"/>
      <c r="H1" s="585"/>
      <c r="I1" s="585"/>
      <c r="J1" s="585"/>
      <c r="K1" s="58" t="str">
        <f>'TECHNICAL SHEET GARMENT'!J1</f>
        <v>WINTER 2018/19</v>
      </c>
      <c r="L1" s="57"/>
      <c r="M1" s="57"/>
      <c r="N1" s="57"/>
      <c r="O1" s="57"/>
      <c r="P1" s="59"/>
    </row>
    <row r="2" spans="1:22" s="3" customFormat="1" ht="21" customHeight="1">
      <c r="A2" s="178" t="str">
        <f>'TECHNICAL SHEET GARMENT'!A2</f>
        <v>LFV11494 (10844 FW17/18)</v>
      </c>
      <c r="B2" s="61"/>
      <c r="C2" s="60"/>
      <c r="D2" s="61"/>
      <c r="E2" s="60"/>
      <c r="F2" s="639" t="str">
        <f>('TECHNICAL SHEET GARMENT'!C2)</f>
        <v>LD MACHABY SOFTSHELL</v>
      </c>
      <c r="G2" s="639"/>
      <c r="H2" s="639"/>
      <c r="I2" s="639"/>
      <c r="J2" s="70"/>
      <c r="K2" s="60" t="s">
        <v>2</v>
      </c>
      <c r="L2" s="66" t="str">
        <f>'TECHNICAL SHEET GARMENT'!K2</f>
        <v>VI BULK</v>
      </c>
      <c r="M2" s="60"/>
      <c r="N2" s="60"/>
      <c r="O2" s="60"/>
      <c r="P2" s="62"/>
    </row>
    <row r="3" spans="1:22" s="2" customFormat="1" ht="21" customHeight="1" thickBot="1">
      <c r="A3" s="223" t="s">
        <v>1</v>
      </c>
      <c r="B3" s="234">
        <f ca="1">('TECHNICAL SHEET GARMENT'!B3)</f>
        <v>43833</v>
      </c>
      <c r="C3" s="224"/>
      <c r="D3" s="224"/>
      <c r="E3" s="222"/>
      <c r="F3" s="640" t="s">
        <v>65</v>
      </c>
      <c r="G3" s="640"/>
      <c r="H3" s="333" t="str">
        <f>('TECHNICAL SHEET GARMENT'!G3)</f>
        <v>Marjorie</v>
      </c>
      <c r="I3" s="334"/>
      <c r="J3" s="335"/>
      <c r="K3" s="78" t="str">
        <f>'TECHNICAL SHEET GARMENT'!J3</f>
        <v xml:space="preserve">SUPPLIER : </v>
      </c>
      <c r="L3" s="224"/>
      <c r="M3" s="225"/>
      <c r="N3" s="225" t="str">
        <f>'TECHNICAL SHEET GARMENT'!L3</f>
        <v xml:space="preserve">PRIMA CHANNEL </v>
      </c>
      <c r="O3" s="225"/>
      <c r="P3" s="226"/>
    </row>
    <row r="4" spans="1:22" s="242" customFormat="1" ht="44.25" customHeight="1" thickBot="1">
      <c r="A4" s="239" t="s">
        <v>67</v>
      </c>
      <c r="B4" s="230"/>
      <c r="C4" s="241"/>
      <c r="D4" s="241"/>
      <c r="E4" s="330" t="s">
        <v>120</v>
      </c>
      <c r="F4" s="241"/>
      <c r="G4" s="241"/>
      <c r="H4" s="332" t="s">
        <v>145</v>
      </c>
      <c r="I4" s="332" t="s">
        <v>169</v>
      </c>
      <c r="J4" s="332" t="s">
        <v>170</v>
      </c>
      <c r="K4" s="336"/>
      <c r="L4" s="231"/>
      <c r="M4" s="241"/>
      <c r="N4" s="241"/>
      <c r="O4" s="241"/>
      <c r="P4" s="232"/>
      <c r="Q4" s="13"/>
      <c r="R4" s="14"/>
      <c r="S4" s="14"/>
      <c r="T4" s="15"/>
      <c r="U4" s="15"/>
      <c r="V4" s="15"/>
    </row>
    <row r="5" spans="1:22" s="84" customFormat="1" ht="54" customHeight="1">
      <c r="A5" s="610" t="s">
        <v>188</v>
      </c>
      <c r="B5" s="611"/>
      <c r="C5" s="611"/>
      <c r="D5" s="612"/>
      <c r="E5" s="243" t="s">
        <v>119</v>
      </c>
      <c r="F5" s="613" t="s">
        <v>71</v>
      </c>
      <c r="G5" s="614"/>
      <c r="H5" s="393" t="s">
        <v>146</v>
      </c>
      <c r="I5" s="393" t="s">
        <v>171</v>
      </c>
      <c r="J5" s="393" t="s">
        <v>177</v>
      </c>
      <c r="K5" s="227"/>
      <c r="L5" s="227"/>
      <c r="M5" s="227"/>
      <c r="N5" s="228"/>
      <c r="O5" s="228"/>
      <c r="P5" s="229"/>
      <c r="Q5" s="83"/>
      <c r="R5" s="12"/>
      <c r="S5" s="12"/>
      <c r="T5" s="8"/>
      <c r="U5" s="8"/>
      <c r="V5" s="8"/>
    </row>
    <row r="6" spans="1:22" s="84" customFormat="1" ht="78" customHeight="1">
      <c r="A6" s="602" t="s">
        <v>118</v>
      </c>
      <c r="B6" s="603"/>
      <c r="C6" s="603"/>
      <c r="D6" s="604"/>
      <c r="E6" s="243" t="s">
        <v>45</v>
      </c>
      <c r="F6" s="263" t="s">
        <v>135</v>
      </c>
      <c r="G6" s="264"/>
      <c r="H6" s="272" t="s">
        <v>147</v>
      </c>
      <c r="I6" s="272" t="s">
        <v>183</v>
      </c>
      <c r="J6" s="272" t="s">
        <v>183</v>
      </c>
      <c r="K6" s="227"/>
      <c r="L6" s="227"/>
      <c r="M6" s="227"/>
      <c r="N6" s="228"/>
      <c r="O6" s="228"/>
      <c r="P6" s="229"/>
      <c r="Q6" s="83"/>
      <c r="R6" s="12"/>
      <c r="S6" s="12"/>
      <c r="T6" s="8"/>
      <c r="U6" s="8"/>
      <c r="V6" s="8"/>
    </row>
    <row r="7" spans="1:22" s="84" customFormat="1" ht="77.25" customHeight="1">
      <c r="A7" s="644" t="s">
        <v>98</v>
      </c>
      <c r="B7" s="645"/>
      <c r="C7" s="645"/>
      <c r="D7" s="646"/>
      <c r="E7" s="221" t="s">
        <v>45</v>
      </c>
      <c r="F7" s="600" t="s">
        <v>78</v>
      </c>
      <c r="G7" s="601"/>
      <c r="H7" s="272" t="s">
        <v>147</v>
      </c>
      <c r="I7" s="272" t="s">
        <v>183</v>
      </c>
      <c r="J7" s="272" t="s">
        <v>183</v>
      </c>
      <c r="K7" s="82"/>
      <c r="L7" s="82"/>
      <c r="M7" s="82"/>
      <c r="N7" s="89"/>
      <c r="O7" s="89"/>
      <c r="P7" s="179"/>
      <c r="Q7" s="83"/>
      <c r="R7" s="12"/>
      <c r="S7" s="12"/>
      <c r="T7" s="8"/>
      <c r="U7" s="8"/>
      <c r="V7" s="8"/>
    </row>
    <row r="8" spans="1:22" s="84" customFormat="1" ht="54" customHeight="1">
      <c r="A8" s="615" t="s">
        <v>60</v>
      </c>
      <c r="B8" s="616"/>
      <c r="C8" s="616"/>
      <c r="D8" s="617"/>
      <c r="E8" s="221" t="s">
        <v>45</v>
      </c>
      <c r="F8" s="600" t="s">
        <v>136</v>
      </c>
      <c r="G8" s="601"/>
      <c r="H8" s="172" t="s">
        <v>121</v>
      </c>
      <c r="I8" s="172" t="s">
        <v>121</v>
      </c>
      <c r="J8" s="172" t="s">
        <v>121</v>
      </c>
      <c r="K8" s="82"/>
      <c r="L8" s="82"/>
      <c r="M8" s="89"/>
      <c r="N8" s="89"/>
      <c r="O8" s="89"/>
      <c r="P8" s="179"/>
      <c r="Q8" s="8"/>
      <c r="R8" s="8"/>
      <c r="S8" s="8"/>
      <c r="T8" s="8"/>
      <c r="U8" s="8"/>
    </row>
    <row r="9" spans="1:22" s="242" customFormat="1" ht="24.75" customHeight="1">
      <c r="A9" s="618" t="s">
        <v>68</v>
      </c>
      <c r="B9" s="619"/>
      <c r="C9" s="619"/>
      <c r="D9" s="619"/>
      <c r="E9" s="619"/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20"/>
      <c r="Q9" s="16"/>
      <c r="R9" s="15"/>
      <c r="S9" s="15"/>
      <c r="T9" s="15"/>
      <c r="U9" s="15"/>
      <c r="V9" s="15"/>
    </row>
    <row r="10" spans="1:22" s="242" customFormat="1" ht="39" customHeight="1">
      <c r="A10" s="180"/>
      <c r="B10" s="86" t="s">
        <v>5</v>
      </c>
      <c r="C10" s="175"/>
      <c r="D10" s="176" t="s">
        <v>59</v>
      </c>
      <c r="E10" s="167" t="s">
        <v>58</v>
      </c>
      <c r="F10" s="18" t="s">
        <v>12</v>
      </c>
      <c r="G10" s="177" t="s">
        <v>7</v>
      </c>
      <c r="H10" s="331" t="str">
        <f>H5</f>
        <v>ASPHALTE</v>
      </c>
      <c r="I10" s="167" t="str">
        <f>I5</f>
        <v>PORT ROYAL</v>
      </c>
      <c r="J10" s="167" t="str">
        <f>J5</f>
        <v>NORTH SEA</v>
      </c>
      <c r="K10" s="18" t="s">
        <v>100</v>
      </c>
      <c r="L10" s="18" t="s">
        <v>8</v>
      </c>
      <c r="M10" s="19" t="s">
        <v>9</v>
      </c>
      <c r="N10" s="18" t="s">
        <v>10</v>
      </c>
      <c r="O10" s="18" t="s">
        <v>11</v>
      </c>
      <c r="P10" s="181" t="s">
        <v>21</v>
      </c>
      <c r="S10" s="17"/>
      <c r="T10" s="649"/>
      <c r="U10" s="649"/>
      <c r="V10" s="649"/>
    </row>
    <row r="11" spans="1:22" s="81" customFormat="1" ht="70.5" customHeight="1">
      <c r="A11" s="650" t="s">
        <v>178</v>
      </c>
      <c r="B11" s="651"/>
      <c r="C11" s="652"/>
      <c r="D11" s="134"/>
      <c r="E11" s="162" t="s">
        <v>46</v>
      </c>
      <c r="F11" s="123" t="s">
        <v>141</v>
      </c>
      <c r="G11" s="161">
        <v>1</v>
      </c>
      <c r="H11" s="328" t="s">
        <v>179</v>
      </c>
      <c r="I11" s="328" t="s">
        <v>180</v>
      </c>
      <c r="J11" s="328" t="s">
        <v>181</v>
      </c>
      <c r="K11" s="80"/>
      <c r="L11" s="80"/>
      <c r="M11" s="388"/>
      <c r="N11" s="80"/>
      <c r="O11" s="168"/>
      <c r="P11" s="182"/>
    </row>
    <row r="12" spans="1:22" s="81" customFormat="1" ht="69.75" customHeight="1">
      <c r="A12" s="653" t="s">
        <v>140</v>
      </c>
      <c r="B12" s="651"/>
      <c r="C12" s="652"/>
      <c r="D12" s="134"/>
      <c r="E12" s="162" t="s">
        <v>46</v>
      </c>
      <c r="F12" s="123" t="s">
        <v>142</v>
      </c>
      <c r="G12" s="161">
        <v>2</v>
      </c>
      <c r="H12" s="328">
        <v>156</v>
      </c>
      <c r="I12" s="328">
        <v>864</v>
      </c>
      <c r="J12" s="328">
        <v>118</v>
      </c>
      <c r="K12" s="80"/>
      <c r="L12" s="80"/>
      <c r="M12" s="388"/>
      <c r="N12" s="80"/>
      <c r="O12" s="168"/>
      <c r="P12" s="182"/>
    </row>
    <row r="13" spans="1:22" s="81" customFormat="1" ht="60" customHeight="1">
      <c r="A13" s="654" t="s">
        <v>172</v>
      </c>
      <c r="B13" s="654"/>
      <c r="C13" s="654"/>
      <c r="D13" s="424" t="s">
        <v>173</v>
      </c>
      <c r="E13" s="134" t="s">
        <v>174</v>
      </c>
      <c r="F13" s="133" t="s">
        <v>117</v>
      </c>
      <c r="G13" s="161">
        <v>1</v>
      </c>
      <c r="H13" s="251" t="s">
        <v>44</v>
      </c>
      <c r="I13" s="251" t="s">
        <v>44</v>
      </c>
      <c r="J13" s="425" t="s">
        <v>177</v>
      </c>
      <c r="K13" s="80"/>
      <c r="L13" s="80"/>
      <c r="M13" s="90"/>
      <c r="N13" s="80"/>
      <c r="O13" s="168"/>
      <c r="P13" s="182"/>
    </row>
    <row r="14" spans="1:22" s="242" customFormat="1" ht="24.75" customHeight="1">
      <c r="A14" s="618" t="s">
        <v>13</v>
      </c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20"/>
      <c r="Q14" s="16"/>
      <c r="R14" s="15"/>
      <c r="S14" s="15"/>
      <c r="T14" s="15"/>
      <c r="U14" s="15"/>
      <c r="V14" s="15"/>
    </row>
    <row r="15" spans="1:22" s="242" customFormat="1" ht="105.75" customHeight="1">
      <c r="A15" s="647" t="s">
        <v>81</v>
      </c>
      <c r="B15" s="624"/>
      <c r="C15" s="625"/>
      <c r="D15" s="161"/>
      <c r="E15" s="162" t="s">
        <v>148</v>
      </c>
      <c r="F15" s="123" t="s">
        <v>69</v>
      </c>
      <c r="G15" s="161">
        <v>1</v>
      </c>
      <c r="H15" s="424">
        <v>40013</v>
      </c>
      <c r="I15" s="162" t="s">
        <v>186</v>
      </c>
      <c r="J15" s="424">
        <v>30061</v>
      </c>
      <c r="K15" s="153"/>
      <c r="L15" s="153"/>
      <c r="M15" s="92"/>
      <c r="N15" s="91"/>
      <c r="O15" s="91"/>
      <c r="P15" s="183"/>
      <c r="Q15" s="16"/>
      <c r="R15" s="15"/>
      <c r="S15" s="15"/>
      <c r="T15" s="15"/>
      <c r="U15" s="15"/>
      <c r="V15" s="15"/>
    </row>
    <row r="16" spans="1:22" s="242" customFormat="1" ht="105.75" customHeight="1">
      <c r="A16" s="655" t="s">
        <v>80</v>
      </c>
      <c r="B16" s="624"/>
      <c r="C16" s="625"/>
      <c r="D16" s="161"/>
      <c r="E16" s="162" t="s">
        <v>148</v>
      </c>
      <c r="F16" s="123" t="s">
        <v>82</v>
      </c>
      <c r="G16" s="161">
        <v>1</v>
      </c>
      <c r="H16" s="424">
        <v>40013</v>
      </c>
      <c r="I16" s="162" t="s">
        <v>186</v>
      </c>
      <c r="J16" s="424">
        <v>30061</v>
      </c>
      <c r="K16" s="153"/>
      <c r="L16" s="153"/>
      <c r="M16" s="92"/>
      <c r="N16" s="91"/>
      <c r="O16" s="91"/>
      <c r="P16" s="183"/>
      <c r="Q16" s="16"/>
      <c r="R16" s="15"/>
      <c r="S16" s="15"/>
      <c r="T16" s="15"/>
      <c r="U16" s="15"/>
      <c r="V16" s="15"/>
    </row>
    <row r="17" spans="1:22" s="242" customFormat="1" ht="19.5">
      <c r="A17" s="184" t="s">
        <v>70</v>
      </c>
      <c r="B17" s="143"/>
      <c r="C17" s="244"/>
      <c r="D17" s="244"/>
      <c r="E17" s="244"/>
      <c r="F17" s="244"/>
      <c r="G17" s="244"/>
      <c r="H17" s="144"/>
      <c r="I17" s="144"/>
      <c r="J17" s="144"/>
      <c r="K17" s="244"/>
      <c r="L17" s="145"/>
      <c r="M17" s="146"/>
      <c r="N17" s="244"/>
      <c r="O17" s="244"/>
      <c r="P17" s="185"/>
      <c r="Q17" s="16"/>
      <c r="R17" s="15"/>
      <c r="S17" s="15"/>
      <c r="T17" s="15"/>
      <c r="U17" s="15"/>
      <c r="V17" s="15"/>
    </row>
    <row r="18" spans="1:22" s="81" customFormat="1" ht="103.5" customHeight="1">
      <c r="A18" s="643" t="s">
        <v>111</v>
      </c>
      <c r="B18" s="643"/>
      <c r="C18" s="643"/>
      <c r="D18" s="266" t="s">
        <v>112</v>
      </c>
      <c r="E18" s="134" t="s">
        <v>106</v>
      </c>
      <c r="F18" s="135" t="s">
        <v>84</v>
      </c>
      <c r="G18" s="136">
        <v>1</v>
      </c>
      <c r="H18" s="629" t="s">
        <v>44</v>
      </c>
      <c r="I18" s="630"/>
      <c r="J18" s="630"/>
      <c r="K18" s="153"/>
      <c r="L18" s="153"/>
      <c r="M18" s="92"/>
      <c r="N18" s="91"/>
      <c r="O18" s="91"/>
      <c r="P18" s="183"/>
    </row>
    <row r="19" spans="1:22" s="81" customFormat="1" ht="100.5" customHeight="1">
      <c r="A19" s="605" t="s">
        <v>72</v>
      </c>
      <c r="B19" s="606"/>
      <c r="C19" s="607"/>
      <c r="D19" s="136" t="s">
        <v>83</v>
      </c>
      <c r="E19" s="134" t="s">
        <v>57</v>
      </c>
      <c r="F19" s="135" t="s">
        <v>47</v>
      </c>
      <c r="G19" s="136">
        <v>1</v>
      </c>
      <c r="H19" s="629" t="s">
        <v>48</v>
      </c>
      <c r="I19" s="630"/>
      <c r="J19" s="630"/>
      <c r="K19" s="153"/>
      <c r="L19" s="153"/>
      <c r="M19" s="92"/>
      <c r="N19" s="91"/>
      <c r="O19" s="91"/>
      <c r="P19" s="183"/>
    </row>
    <row r="20" spans="1:22" s="81" customFormat="1" ht="136.5" customHeight="1">
      <c r="A20" s="623" t="s">
        <v>165</v>
      </c>
      <c r="B20" s="624"/>
      <c r="C20" s="625"/>
      <c r="D20" s="329" t="s">
        <v>166</v>
      </c>
      <c r="E20" s="162" t="s">
        <v>57</v>
      </c>
      <c r="F20" s="135" t="s">
        <v>47</v>
      </c>
      <c r="G20" s="136">
        <v>1</v>
      </c>
      <c r="H20" s="629" t="s">
        <v>121</v>
      </c>
      <c r="I20" s="630"/>
      <c r="J20" s="630"/>
      <c r="K20" s="153"/>
      <c r="L20" s="153"/>
      <c r="M20" s="92"/>
      <c r="N20" s="91"/>
      <c r="O20" s="91"/>
      <c r="P20" s="183"/>
    </row>
    <row r="21" spans="1:22" s="81" customFormat="1" ht="99" customHeight="1">
      <c r="A21" s="633" t="s">
        <v>51</v>
      </c>
      <c r="B21" s="641"/>
      <c r="C21" s="642"/>
      <c r="D21" s="161" t="s">
        <v>50</v>
      </c>
      <c r="E21" s="162" t="s">
        <v>57</v>
      </c>
      <c r="F21" s="123" t="s">
        <v>54</v>
      </c>
      <c r="G21" s="161">
        <v>1</v>
      </c>
      <c r="H21" s="629" t="s">
        <v>55</v>
      </c>
      <c r="I21" s="630"/>
      <c r="J21" s="630"/>
      <c r="K21" s="153"/>
      <c r="L21" s="153"/>
      <c r="M21" s="92"/>
      <c r="N21" s="91"/>
      <c r="O21" s="91"/>
      <c r="P21" s="183"/>
    </row>
    <row r="22" spans="1:22" s="242" customFormat="1" ht="19.5">
      <c r="A22" s="618" t="s">
        <v>42</v>
      </c>
      <c r="B22" s="619"/>
      <c r="C22" s="619"/>
      <c r="D22" s="619"/>
      <c r="E22" s="619"/>
      <c r="F22" s="619"/>
      <c r="G22" s="619"/>
      <c r="H22" s="619"/>
      <c r="I22" s="619"/>
      <c r="J22" s="619"/>
      <c r="K22" s="619"/>
      <c r="L22" s="619"/>
      <c r="M22" s="619"/>
      <c r="N22" s="619"/>
      <c r="O22" s="619"/>
      <c r="P22" s="620"/>
      <c r="Q22" s="16"/>
      <c r="R22" s="15"/>
      <c r="S22" s="15"/>
      <c r="T22" s="15"/>
      <c r="U22" s="15"/>
      <c r="V22" s="15"/>
    </row>
    <row r="23" spans="1:22" s="271" customFormat="1" ht="207" customHeight="1">
      <c r="A23" s="605" t="s">
        <v>149</v>
      </c>
      <c r="B23" s="606"/>
      <c r="C23" s="607"/>
      <c r="D23" s="458" t="s">
        <v>194</v>
      </c>
      <c r="E23" s="251" t="s">
        <v>150</v>
      </c>
      <c r="F23" s="402"/>
      <c r="G23" s="136">
        <v>1</v>
      </c>
      <c r="H23" s="608" t="s">
        <v>121</v>
      </c>
      <c r="I23" s="609"/>
      <c r="J23" s="609"/>
      <c r="K23" s="267"/>
      <c r="L23" s="267"/>
      <c r="M23" s="268"/>
      <c r="N23" s="269"/>
      <c r="O23" s="269"/>
      <c r="P23" s="270"/>
    </row>
    <row r="24" spans="1:22" s="271" customFormat="1" ht="207" customHeight="1">
      <c r="A24" s="626" t="s">
        <v>49</v>
      </c>
      <c r="B24" s="627"/>
      <c r="C24" s="628"/>
      <c r="D24" s="425" t="s">
        <v>193</v>
      </c>
      <c r="E24" s="327" t="s">
        <v>106</v>
      </c>
      <c r="F24" s="265" t="s">
        <v>109</v>
      </c>
      <c r="G24" s="266">
        <v>1</v>
      </c>
      <c r="H24" s="608" t="s">
        <v>121</v>
      </c>
      <c r="I24" s="609"/>
      <c r="J24" s="609"/>
      <c r="K24" s="267"/>
      <c r="L24" s="267"/>
      <c r="M24" s="268"/>
      <c r="N24" s="269"/>
      <c r="O24" s="269"/>
      <c r="P24" s="270"/>
    </row>
    <row r="25" spans="1:22" s="271" customFormat="1" ht="209.25" customHeight="1">
      <c r="A25" s="636" t="s">
        <v>110</v>
      </c>
      <c r="B25" s="637"/>
      <c r="C25" s="638"/>
      <c r="D25" s="426" t="s">
        <v>187</v>
      </c>
      <c r="E25" s="328" t="s">
        <v>106</v>
      </c>
      <c r="F25" s="265" t="s">
        <v>161</v>
      </c>
      <c r="G25" s="266">
        <v>1</v>
      </c>
      <c r="H25" s="608" t="s">
        <v>121</v>
      </c>
      <c r="I25" s="609"/>
      <c r="J25" s="609"/>
      <c r="K25" s="267"/>
      <c r="L25" s="267"/>
      <c r="M25" s="268"/>
      <c r="N25" s="269"/>
      <c r="O25" s="269"/>
      <c r="P25" s="270"/>
    </row>
    <row r="26" spans="1:22" s="81" customFormat="1" ht="162" customHeight="1">
      <c r="A26" s="631" t="s">
        <v>143</v>
      </c>
      <c r="B26" s="631"/>
      <c r="C26" s="632"/>
      <c r="D26" s="417" t="s">
        <v>144</v>
      </c>
      <c r="E26" s="328" t="s">
        <v>106</v>
      </c>
      <c r="F26" s="265"/>
      <c r="G26" s="161">
        <v>1</v>
      </c>
      <c r="H26" s="608" t="s">
        <v>121</v>
      </c>
      <c r="I26" s="609"/>
      <c r="J26" s="609"/>
      <c r="K26" s="267"/>
      <c r="L26" s="267"/>
      <c r="M26" s="268"/>
      <c r="N26" s="269"/>
      <c r="O26" s="269"/>
      <c r="P26" s="270"/>
      <c r="Q26" s="271"/>
    </row>
    <row r="27" spans="1:22" s="81" customFormat="1" ht="89.25" customHeight="1">
      <c r="A27" s="648" t="s">
        <v>52</v>
      </c>
      <c r="B27" s="641"/>
      <c r="C27" s="642"/>
      <c r="D27" s="161"/>
      <c r="E27" s="162" t="s">
        <v>45</v>
      </c>
      <c r="F27" s="133"/>
      <c r="G27" s="161">
        <v>2</v>
      </c>
      <c r="H27" s="237"/>
      <c r="I27" s="238"/>
      <c r="J27" s="238"/>
      <c r="K27" s="153"/>
      <c r="L27" s="153"/>
      <c r="M27" s="92"/>
      <c r="N27" s="91"/>
      <c r="O27" s="91"/>
      <c r="P27" s="183"/>
      <c r="Q27" s="271"/>
    </row>
    <row r="28" spans="1:22" s="81" customFormat="1" ht="95.25" customHeight="1">
      <c r="A28" s="633" t="s">
        <v>134</v>
      </c>
      <c r="B28" s="634"/>
      <c r="C28" s="635"/>
      <c r="D28" s="161"/>
      <c r="E28" s="162" t="s">
        <v>45</v>
      </c>
      <c r="F28" s="133"/>
      <c r="G28" s="161">
        <v>1</v>
      </c>
      <c r="H28" s="375"/>
      <c r="I28" s="376"/>
      <c r="J28" s="376"/>
      <c r="K28" s="153"/>
      <c r="L28" s="153"/>
      <c r="M28" s="92"/>
      <c r="N28" s="91"/>
      <c r="O28" s="91"/>
      <c r="P28" s="183"/>
    </row>
    <row r="29" spans="1:22" s="81" customFormat="1" ht="99.75" customHeight="1">
      <c r="A29" s="648" t="s">
        <v>53</v>
      </c>
      <c r="B29" s="641"/>
      <c r="C29" s="642"/>
      <c r="D29" s="161"/>
      <c r="E29" s="162" t="s">
        <v>45</v>
      </c>
      <c r="F29" s="133"/>
      <c r="G29" s="161">
        <v>1</v>
      </c>
      <c r="H29" s="629"/>
      <c r="I29" s="630"/>
      <c r="J29" s="630"/>
      <c r="K29" s="153"/>
      <c r="L29" s="153"/>
      <c r="M29" s="92"/>
      <c r="N29" s="91"/>
      <c r="O29" s="91"/>
      <c r="P29" s="183"/>
    </row>
    <row r="30" spans="1:22" s="81" customFormat="1" ht="75" customHeight="1" thickBot="1">
      <c r="A30" s="186"/>
      <c r="B30" s="187"/>
      <c r="C30" s="188"/>
      <c r="D30" s="87"/>
      <c r="E30" s="189" t="s">
        <v>45</v>
      </c>
      <c r="F30" s="190"/>
      <c r="G30" s="87">
        <v>1</v>
      </c>
      <c r="H30" s="621"/>
      <c r="I30" s="622"/>
      <c r="J30" s="622"/>
      <c r="K30" s="88"/>
      <c r="L30" s="88"/>
      <c r="M30" s="191"/>
      <c r="N30" s="192"/>
      <c r="O30" s="192"/>
      <c r="P30" s="193"/>
    </row>
    <row r="31" spans="1:22" s="10" customFormat="1" ht="15.75">
      <c r="H31" s="20"/>
      <c r="I31" s="20"/>
      <c r="J31" s="20"/>
    </row>
    <row r="32" spans="1:22" s="242" customFormat="1" ht="15.75">
      <c r="H32" s="245"/>
      <c r="I32" s="245"/>
      <c r="J32" s="245"/>
    </row>
    <row r="33" spans="8:10" s="1" customFormat="1">
      <c r="H33" s="23"/>
      <c r="I33" s="23"/>
      <c r="J33" s="23"/>
    </row>
    <row r="34" spans="8:10" s="1" customFormat="1">
      <c r="H34" s="23"/>
      <c r="I34" s="23"/>
      <c r="J34" s="23"/>
    </row>
  </sheetData>
  <mergeCells count="40">
    <mergeCell ref="A29:C29"/>
    <mergeCell ref="H29:J29"/>
    <mergeCell ref="A27:C27"/>
    <mergeCell ref="T10:V10"/>
    <mergeCell ref="A11:C11"/>
    <mergeCell ref="A12:C12"/>
    <mergeCell ref="A13:C13"/>
    <mergeCell ref="A16:C16"/>
    <mergeCell ref="A19:C19"/>
    <mergeCell ref="H19:J19"/>
    <mergeCell ref="F2:I2"/>
    <mergeCell ref="F3:G3"/>
    <mergeCell ref="A21:C21"/>
    <mergeCell ref="H21:J21"/>
    <mergeCell ref="A22:P22"/>
    <mergeCell ref="A18:C18"/>
    <mergeCell ref="H18:J18"/>
    <mergeCell ref="A7:D7"/>
    <mergeCell ref="A15:C15"/>
    <mergeCell ref="A14:P14"/>
    <mergeCell ref="H30:J30"/>
    <mergeCell ref="A20:C20"/>
    <mergeCell ref="A24:C24"/>
    <mergeCell ref="H24:J24"/>
    <mergeCell ref="H20:J20"/>
    <mergeCell ref="A26:C26"/>
    <mergeCell ref="H26:J26"/>
    <mergeCell ref="A28:C28"/>
    <mergeCell ref="A25:C25"/>
    <mergeCell ref="H25:J25"/>
    <mergeCell ref="F7:G7"/>
    <mergeCell ref="A6:D6"/>
    <mergeCell ref="A23:C23"/>
    <mergeCell ref="H23:J23"/>
    <mergeCell ref="C1:J1"/>
    <mergeCell ref="A5:D5"/>
    <mergeCell ref="F5:G5"/>
    <mergeCell ref="A8:D8"/>
    <mergeCell ref="F8:G8"/>
    <mergeCell ref="A9:P9"/>
  </mergeCells>
  <phoneticPr fontId="20" type="noConversion"/>
  <printOptions horizontalCentered="1"/>
  <pageMargins left="0.23622047244094491" right="0.23622047244094491" top="0" bottom="0" header="0.31496062992125984" footer="0.31496062992125984"/>
  <pageSetup paperSize="9" scale="6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8"/>
  <sheetViews>
    <sheetView showGridLines="0" view="pageBreakPreview" topLeftCell="A4" zoomScale="65" zoomScaleNormal="85" zoomScaleSheetLayoutView="65" workbookViewId="0">
      <selection activeCell="I17" sqref="I17"/>
    </sheetView>
  </sheetViews>
  <sheetFormatPr defaultColWidth="12" defaultRowHeight="11.25"/>
  <cols>
    <col min="1" max="1" width="12.1640625" customWidth="1"/>
    <col min="2" max="2" width="22.6640625" customWidth="1"/>
    <col min="3" max="3" width="12" customWidth="1"/>
    <col min="4" max="4" width="17" customWidth="1"/>
    <col min="5" max="5" width="16.5" customWidth="1"/>
    <col min="6" max="6" width="15.83203125" customWidth="1"/>
    <col min="7" max="7" width="12" customWidth="1"/>
    <col min="8" max="8" width="26" customWidth="1"/>
    <col min="9" max="9" width="24.33203125" customWidth="1"/>
    <col min="10" max="10" width="12" customWidth="1"/>
    <col min="11" max="11" width="22" customWidth="1"/>
    <col min="12" max="12" width="26.33203125" customWidth="1"/>
  </cols>
  <sheetData>
    <row r="1" spans="1:12" s="1" customFormat="1" ht="42.75" customHeight="1" thickBot="1">
      <c r="A1" s="32"/>
      <c r="B1" s="29"/>
      <c r="C1" s="29"/>
      <c r="D1" s="28"/>
      <c r="E1" s="73" t="s">
        <v>13</v>
      </c>
      <c r="F1" s="29"/>
      <c r="G1" s="29"/>
      <c r="H1" s="29"/>
      <c r="I1" s="29"/>
      <c r="J1" s="31" t="str">
        <f>'TECHNICAL SHEET GARMENT'!J1</f>
        <v>WINTER 2018/19</v>
      </c>
      <c r="K1" s="29"/>
      <c r="L1" s="30"/>
    </row>
    <row r="2" spans="1:12" s="3" customFormat="1" ht="19.5">
      <c r="A2" s="124" t="str">
        <f>'TECHNICAL SHEET GARMENT'!A2</f>
        <v>LFV11494 (10844 FW17/18)</v>
      </c>
      <c r="B2" s="75"/>
      <c r="C2" s="75"/>
      <c r="D2" s="659" t="str">
        <f>'TECHNICAL SHEET GARMENT'!C2</f>
        <v>LD MACHABY SOFTSHELL</v>
      </c>
      <c r="E2" s="659"/>
      <c r="F2" s="659"/>
      <c r="G2" s="659"/>
      <c r="H2" s="659"/>
      <c r="I2" s="659"/>
      <c r="J2" s="75" t="s">
        <v>2</v>
      </c>
      <c r="K2" s="76" t="str">
        <f>'TECHNICAL SHEET GARMENT'!K2</f>
        <v>VI BULK</v>
      </c>
      <c r="L2" s="77"/>
    </row>
    <row r="3" spans="1:12" s="2" customFormat="1" ht="17.25" thickBot="1">
      <c r="A3" s="122" t="s">
        <v>1</v>
      </c>
      <c r="B3" s="50">
        <f ca="1">'TECHNICAL SHEET GARMENT'!B3</f>
        <v>43833</v>
      </c>
      <c r="C3" s="64"/>
      <c r="D3" s="64"/>
      <c r="E3" s="640" t="s">
        <v>65</v>
      </c>
      <c r="F3" s="640"/>
      <c r="G3" s="246" t="str">
        <f>('TECHNICAL SHEET GARMENT'!G3)</f>
        <v>Marjorie</v>
      </c>
      <c r="H3" s="64"/>
      <c r="I3" s="64"/>
      <c r="J3" s="78" t="str">
        <f>'TECHNICAL SHEET GARMENT'!J3</f>
        <v xml:space="preserve">SUPPLIER : </v>
      </c>
      <c r="K3" s="64"/>
      <c r="L3" s="97" t="str">
        <f>'TECHNICAL SHEET GARMENT'!L3</f>
        <v xml:space="preserve">PRIMA CHANNEL </v>
      </c>
    </row>
    <row r="4" spans="1:12" s="2" customFormat="1" ht="20.25" thickBot="1">
      <c r="A4" s="194" t="s">
        <v>12</v>
      </c>
      <c r="B4" s="173"/>
      <c r="C4" s="174"/>
      <c r="D4" s="174"/>
      <c r="E4" s="174"/>
      <c r="F4" s="72"/>
      <c r="G4" s="72"/>
      <c r="H4" s="195"/>
      <c r="I4" s="196" t="s">
        <v>6</v>
      </c>
      <c r="J4" s="197"/>
      <c r="K4" s="198"/>
      <c r="L4" s="199"/>
    </row>
    <row r="5" spans="1:12" s="1" customFormat="1" ht="231" customHeight="1" thickBot="1">
      <c r="A5" s="660" t="s">
        <v>79</v>
      </c>
      <c r="B5" s="661"/>
      <c r="C5" s="661"/>
      <c r="D5" s="661"/>
      <c r="E5" s="661"/>
      <c r="F5" s="661"/>
      <c r="G5" s="662"/>
      <c r="H5" s="663" t="s">
        <v>87</v>
      </c>
      <c r="I5" s="664"/>
      <c r="J5" s="664"/>
      <c r="K5" s="664"/>
      <c r="L5" s="665"/>
    </row>
    <row r="6" spans="1:12" s="1" customFormat="1" ht="197.25" customHeight="1" thickBot="1">
      <c r="A6" s="660" t="s">
        <v>85</v>
      </c>
      <c r="B6" s="661"/>
      <c r="C6" s="661"/>
      <c r="D6" s="661"/>
      <c r="E6" s="661"/>
      <c r="F6" s="661"/>
      <c r="G6" s="662"/>
      <c r="H6" s="663" t="s">
        <v>86</v>
      </c>
      <c r="I6" s="666"/>
      <c r="J6" s="235"/>
      <c r="K6" s="235"/>
      <c r="L6" s="236"/>
    </row>
    <row r="7" spans="1:12" s="1" customFormat="1" ht="90.75" customHeight="1" thickBot="1">
      <c r="A7" s="660" t="s">
        <v>116</v>
      </c>
      <c r="B7" s="661"/>
      <c r="C7" s="661"/>
      <c r="D7" s="661"/>
      <c r="E7" s="661"/>
      <c r="F7" s="661"/>
      <c r="G7" s="662"/>
      <c r="H7" s="656" t="s">
        <v>107</v>
      </c>
      <c r="I7" s="657"/>
      <c r="J7" s="657"/>
      <c r="K7" s="657"/>
      <c r="L7" s="658"/>
    </row>
    <row r="8" spans="1:12" ht="14.25" customHeight="1"/>
  </sheetData>
  <mergeCells count="8">
    <mergeCell ref="H7:L7"/>
    <mergeCell ref="E3:F3"/>
    <mergeCell ref="D2:I2"/>
    <mergeCell ref="A5:G5"/>
    <mergeCell ref="H5:L5"/>
    <mergeCell ref="H6:I6"/>
    <mergeCell ref="A7:G7"/>
    <mergeCell ref="A6:G6"/>
  </mergeCells>
  <phoneticPr fontId="20" type="noConversion"/>
  <printOptions horizontalCentered="1"/>
  <pageMargins left="0.39370078740157483" right="0.39370078740157483" top="0.39370078740157483" bottom="0.39370078740157483" header="0.39370078740157483" footer="0.39370078740157483"/>
  <pageSetup paperSize="9" scale="8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X45"/>
  <sheetViews>
    <sheetView showGridLines="0" view="pageBreakPreview" topLeftCell="A25" zoomScale="60" zoomScaleNormal="85" workbookViewId="0">
      <selection activeCell="F31" sqref="F31"/>
    </sheetView>
  </sheetViews>
  <sheetFormatPr defaultColWidth="12" defaultRowHeight="11.25"/>
  <cols>
    <col min="1" max="1" width="11.5" style="157" customWidth="1"/>
    <col min="2" max="2" width="20.83203125" style="157" customWidth="1"/>
    <col min="3" max="3" width="20.33203125" style="157" customWidth="1"/>
    <col min="4" max="4" width="12" style="157"/>
    <col min="5" max="5" width="29.83203125" style="157" customWidth="1"/>
    <col min="6" max="6" width="84.33203125" style="157" bestFit="1" customWidth="1"/>
    <col min="7" max="7" width="20.6640625" style="157" customWidth="1"/>
    <col min="8" max="13" width="15.83203125" style="157" customWidth="1"/>
    <col min="14" max="15" width="12.6640625" style="157" customWidth="1"/>
    <col min="16" max="16" width="81.5" style="157" customWidth="1"/>
    <col min="17" max="16384" width="12" style="157"/>
  </cols>
  <sheetData>
    <row r="1" spans="1:24" s="1" customFormat="1" ht="43.5" customHeight="1">
      <c r="A1" s="56"/>
      <c r="B1" s="57"/>
      <c r="C1" s="585" t="s">
        <v>4</v>
      </c>
      <c r="D1" s="585"/>
      <c r="E1" s="585"/>
      <c r="F1" s="585"/>
      <c r="G1" s="585"/>
      <c r="H1" s="585"/>
      <c r="I1" s="585"/>
      <c r="J1" s="585"/>
      <c r="K1" s="58" t="str">
        <f>'TECHNICAL SHEET GARMENT'!J1</f>
        <v>WINTER 2018/19</v>
      </c>
      <c r="L1" s="57"/>
      <c r="M1" s="57"/>
      <c r="N1" s="57"/>
      <c r="O1" s="300"/>
    </row>
    <row r="2" spans="1:24" s="307" customFormat="1" ht="21" customHeight="1">
      <c r="A2" s="301" t="str">
        <f>'TECHNICAL SHEET GARMENT'!A2</f>
        <v>LFV11494 (10844 FW17/18)</v>
      </c>
      <c r="B2" s="302"/>
      <c r="C2" s="303"/>
      <c r="D2" s="302"/>
      <c r="E2" s="303"/>
      <c r="F2" s="673" t="str">
        <f>('TECHNICAL SHEET GARMENT'!C2)</f>
        <v>LD MACHABY SOFTSHELL</v>
      </c>
      <c r="G2" s="673"/>
      <c r="H2" s="673"/>
      <c r="I2" s="304"/>
      <c r="J2" s="304"/>
      <c r="K2" s="303" t="s">
        <v>2</v>
      </c>
      <c r="L2" s="305" t="str">
        <f>'TECHNICAL SHEET GARMENT'!K2</f>
        <v>VI BULK</v>
      </c>
      <c r="M2" s="303"/>
      <c r="N2" s="303"/>
      <c r="O2" s="306"/>
    </row>
    <row r="3" spans="1:24" s="315" customFormat="1" ht="21" customHeight="1" thickBot="1">
      <c r="A3" s="308" t="s">
        <v>1</v>
      </c>
      <c r="B3" s="309">
        <f ca="1">('TECHNICAL SHEET GARMENT'!B3)</f>
        <v>43833</v>
      </c>
      <c r="C3" s="310"/>
      <c r="D3" s="310"/>
      <c r="E3" s="311"/>
      <c r="F3" s="674" t="s">
        <v>65</v>
      </c>
      <c r="G3" s="674"/>
      <c r="H3" s="316" t="str">
        <f>'TECHNICAL SHEET GARMENT'!G3</f>
        <v>Marjorie</v>
      </c>
      <c r="I3" s="312"/>
      <c r="J3" s="312"/>
      <c r="K3" s="313" t="str">
        <f>'TECHNICAL SHEET GARMENT'!J3</f>
        <v xml:space="preserve">SUPPLIER : </v>
      </c>
      <c r="L3" s="310"/>
      <c r="M3" s="675" t="str">
        <f>'TECHNICAL SHEET GARMENT'!L3</f>
        <v xml:space="preserve">PRIMA CHANNEL </v>
      </c>
      <c r="N3" s="675"/>
      <c r="O3" s="314"/>
    </row>
    <row r="4" spans="1:24" s="276" customFormat="1" ht="15.75">
      <c r="A4" s="273"/>
      <c r="B4" s="274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P4" s="454"/>
      <c r="Q4" s="454"/>
      <c r="R4" s="454"/>
      <c r="S4" s="454"/>
      <c r="T4" s="454"/>
    </row>
    <row r="5" spans="1:24" ht="17.25" thickBot="1">
      <c r="A5" s="160"/>
      <c r="B5" s="277" t="s">
        <v>15</v>
      </c>
      <c r="C5" s="277"/>
      <c r="D5" s="158"/>
      <c r="E5" s="158"/>
      <c r="F5" s="158"/>
      <c r="G5" s="415" t="s">
        <v>160</v>
      </c>
      <c r="H5" s="416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</row>
    <row r="6" spans="1:24" customFormat="1" ht="25.5" customHeight="1">
      <c r="A6" s="102"/>
      <c r="B6" s="667" t="s">
        <v>12</v>
      </c>
      <c r="C6" s="668"/>
      <c r="D6" s="668"/>
      <c r="E6" s="668"/>
      <c r="F6" s="668"/>
      <c r="G6" s="669"/>
      <c r="H6" s="670"/>
      <c r="I6" s="671"/>
      <c r="J6" s="671"/>
      <c r="K6" s="671"/>
      <c r="L6" s="671"/>
      <c r="M6" s="672"/>
      <c r="N6" s="278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26.25">
      <c r="B7" s="403" t="s">
        <v>22</v>
      </c>
      <c r="C7" s="404"/>
      <c r="D7" s="404"/>
      <c r="E7" s="404"/>
      <c r="F7" s="404"/>
      <c r="G7" s="405" t="s">
        <v>16</v>
      </c>
      <c r="H7" s="537" t="s">
        <v>100</v>
      </c>
      <c r="I7" s="537" t="s">
        <v>8</v>
      </c>
      <c r="J7" s="538" t="s">
        <v>9</v>
      </c>
      <c r="K7" s="539" t="s">
        <v>10</v>
      </c>
      <c r="L7" s="540" t="s">
        <v>11</v>
      </c>
      <c r="M7" s="541" t="s">
        <v>21</v>
      </c>
      <c r="O7" s="158"/>
      <c r="P7" s="249"/>
      <c r="Q7" s="158"/>
      <c r="R7" s="158"/>
      <c r="S7" s="158"/>
      <c r="T7" s="158"/>
      <c r="U7" s="158"/>
      <c r="V7" s="158"/>
      <c r="W7" s="158"/>
      <c r="X7" s="158"/>
    </row>
    <row r="8" spans="1:24" ht="36.75">
      <c r="B8" s="279" t="s">
        <v>29</v>
      </c>
      <c r="C8" s="280" t="s">
        <v>155</v>
      </c>
      <c r="D8" s="281"/>
      <c r="E8" s="282"/>
      <c r="F8" s="561" t="s">
        <v>239</v>
      </c>
      <c r="G8" s="283" t="s">
        <v>19</v>
      </c>
      <c r="H8" s="542">
        <f>J8-4.8</f>
        <v>33.200000000000003</v>
      </c>
      <c r="I8" s="543">
        <f>J8-2.4</f>
        <v>35.6</v>
      </c>
      <c r="J8" s="544">
        <v>38</v>
      </c>
      <c r="K8" s="543">
        <f>J8+2.4</f>
        <v>40.4</v>
      </c>
      <c r="L8" s="543">
        <f>J8+4.8</f>
        <v>42.8</v>
      </c>
      <c r="M8" s="543">
        <f>J8+7.2</f>
        <v>45.2</v>
      </c>
      <c r="O8" s="158"/>
      <c r="P8" s="249"/>
      <c r="Q8" s="249"/>
      <c r="R8" s="156"/>
      <c r="S8" s="156"/>
      <c r="T8" s="158"/>
      <c r="U8" s="158"/>
      <c r="V8" s="158"/>
      <c r="W8" s="158"/>
      <c r="X8" s="158"/>
    </row>
    <row r="9" spans="1:24" ht="36.75">
      <c r="B9" s="284" t="s">
        <v>30</v>
      </c>
      <c r="C9" s="285" t="s">
        <v>17</v>
      </c>
      <c r="D9" s="286"/>
      <c r="E9" s="287"/>
      <c r="F9" s="562" t="s">
        <v>218</v>
      </c>
      <c r="G9" s="288" t="s">
        <v>18</v>
      </c>
      <c r="H9" s="545">
        <f>SUM(J9-6)</f>
        <v>45.5</v>
      </c>
      <c r="I9" s="546">
        <f>SUM(J9-3)</f>
        <v>48.5</v>
      </c>
      <c r="J9" s="547">
        <v>51.5</v>
      </c>
      <c r="K9" s="546">
        <f>SUM(J9+3)</f>
        <v>54.5</v>
      </c>
      <c r="L9" s="548">
        <f>SUM(J9+6)</f>
        <v>57.5</v>
      </c>
      <c r="M9" s="549">
        <f>J9+10</f>
        <v>61.5</v>
      </c>
      <c r="O9" s="158"/>
      <c r="P9" s="249"/>
      <c r="Q9" s="249"/>
      <c r="R9" s="156"/>
      <c r="S9" s="156"/>
      <c r="T9" s="158"/>
      <c r="U9" s="158"/>
      <c r="V9" s="158"/>
      <c r="W9" s="158"/>
      <c r="X9" s="158"/>
    </row>
    <row r="10" spans="1:24" ht="36.75">
      <c r="B10" s="284" t="s">
        <v>31</v>
      </c>
      <c r="C10" s="285" t="s">
        <v>101</v>
      </c>
      <c r="D10" s="286"/>
      <c r="E10" s="287"/>
      <c r="F10" s="562" t="s">
        <v>219</v>
      </c>
      <c r="G10" s="288" t="s">
        <v>18</v>
      </c>
      <c r="H10" s="545">
        <f>SUM(J10-6)</f>
        <v>41.5</v>
      </c>
      <c r="I10" s="546">
        <f>SUM(J10-3)</f>
        <v>44.5</v>
      </c>
      <c r="J10" s="547">
        <v>47.5</v>
      </c>
      <c r="K10" s="546">
        <f>SUM(J10+3)</f>
        <v>50.5</v>
      </c>
      <c r="L10" s="548">
        <f>SUM(J10+6)</f>
        <v>53.5</v>
      </c>
      <c r="M10" s="549">
        <f>J10+10</f>
        <v>57.5</v>
      </c>
      <c r="O10" s="158"/>
      <c r="P10" s="249"/>
      <c r="Q10" s="249"/>
      <c r="R10" s="156"/>
      <c r="S10" s="156"/>
      <c r="T10" s="158"/>
      <c r="U10" s="158"/>
      <c r="V10" s="158"/>
      <c r="W10" s="158"/>
      <c r="X10" s="158"/>
    </row>
    <row r="11" spans="1:24" ht="36.75">
      <c r="B11" s="289" t="s">
        <v>32</v>
      </c>
      <c r="C11" s="406" t="s">
        <v>156</v>
      </c>
      <c r="D11" s="407"/>
      <c r="E11" s="408"/>
      <c r="F11" s="562" t="s">
        <v>220</v>
      </c>
      <c r="G11" s="283" t="s">
        <v>18</v>
      </c>
      <c r="H11" s="545">
        <f>SUM(J11-6)</f>
        <v>47.5</v>
      </c>
      <c r="I11" s="546">
        <f>SUM(J11-3)</f>
        <v>50.5</v>
      </c>
      <c r="J11" s="547">
        <v>53.5</v>
      </c>
      <c r="K11" s="546">
        <f>SUM(J11+3)</f>
        <v>56.5</v>
      </c>
      <c r="L11" s="548">
        <f>SUM(J11+6)</f>
        <v>59.5</v>
      </c>
      <c r="M11" s="549">
        <f>J11+10</f>
        <v>63.5</v>
      </c>
      <c r="O11" s="158"/>
      <c r="P11" s="249"/>
      <c r="Q11" s="249"/>
      <c r="R11" s="156"/>
      <c r="S11" s="156"/>
      <c r="T11" s="158"/>
      <c r="U11" s="158"/>
      <c r="V11" s="158"/>
      <c r="W11" s="158"/>
      <c r="X11" s="158"/>
    </row>
    <row r="12" spans="1:24" ht="36.75">
      <c r="B12" s="289" t="s">
        <v>61</v>
      </c>
      <c r="C12" s="409" t="s">
        <v>122</v>
      </c>
      <c r="D12" s="343"/>
      <c r="E12" s="344"/>
      <c r="F12" s="563" t="s">
        <v>221</v>
      </c>
      <c r="G12" s="283" t="s">
        <v>18</v>
      </c>
      <c r="H12" s="550">
        <f>SUM(J12-2)</f>
        <v>64</v>
      </c>
      <c r="I12" s="548">
        <f>SUM(J12)</f>
        <v>66</v>
      </c>
      <c r="J12" s="547">
        <v>66</v>
      </c>
      <c r="K12" s="548">
        <f>SUM(J12)</f>
        <v>66</v>
      </c>
      <c r="L12" s="548">
        <f>SUM(J12+2)</f>
        <v>68</v>
      </c>
      <c r="M12" s="549">
        <f>J12+4</f>
        <v>70</v>
      </c>
      <c r="O12" s="158"/>
      <c r="P12" s="249"/>
      <c r="Q12" s="249"/>
      <c r="R12" s="141"/>
      <c r="S12" s="141"/>
      <c r="T12" s="158"/>
      <c r="U12" s="158"/>
      <c r="V12" s="158"/>
      <c r="W12" s="158"/>
      <c r="X12" s="158"/>
    </row>
    <row r="13" spans="1:24" ht="36.75">
      <c r="B13" s="345" t="s">
        <v>27</v>
      </c>
      <c r="C13" s="346" t="s">
        <v>33</v>
      </c>
      <c r="D13" s="344"/>
      <c r="E13" s="344"/>
      <c r="F13" s="562" t="s">
        <v>222</v>
      </c>
      <c r="G13" s="283" t="s">
        <v>102</v>
      </c>
      <c r="H13" s="550">
        <f>SUM(J13-1.5)</f>
        <v>10</v>
      </c>
      <c r="I13" s="548">
        <f>SUM(J13-0.75)</f>
        <v>10.75</v>
      </c>
      <c r="J13" s="547">
        <v>11.5</v>
      </c>
      <c r="K13" s="548">
        <f>SUM(J13+0.75)</f>
        <v>12.25</v>
      </c>
      <c r="L13" s="548">
        <f>SUM(J13+1.5)</f>
        <v>13</v>
      </c>
      <c r="M13" s="549">
        <f>J13+2.5</f>
        <v>14</v>
      </c>
      <c r="O13" s="158"/>
      <c r="P13" s="249"/>
      <c r="Q13" s="249"/>
      <c r="R13" s="156"/>
      <c r="S13" s="156"/>
      <c r="T13" s="158"/>
      <c r="U13" s="158"/>
      <c r="V13" s="158"/>
      <c r="W13" s="158"/>
      <c r="X13" s="158"/>
    </row>
    <row r="14" spans="1:24" ht="36.75">
      <c r="B14" s="289" t="s">
        <v>34</v>
      </c>
      <c r="C14" s="406" t="s">
        <v>103</v>
      </c>
      <c r="D14" s="407"/>
      <c r="E14" s="408"/>
      <c r="F14" s="562" t="s">
        <v>223</v>
      </c>
      <c r="G14" s="283" t="s">
        <v>19</v>
      </c>
      <c r="H14" s="545">
        <f>SUM(J14-2)</f>
        <v>18.5</v>
      </c>
      <c r="I14" s="546">
        <f>SUM(J14-1)</f>
        <v>19.5</v>
      </c>
      <c r="J14" s="547">
        <v>20.5</v>
      </c>
      <c r="K14" s="546">
        <f>SUM(J14+1)</f>
        <v>21.5</v>
      </c>
      <c r="L14" s="546">
        <f>SUM(J14+2)</f>
        <v>22.5</v>
      </c>
      <c r="M14" s="551">
        <f>SUM(J14+3)</f>
        <v>23.5</v>
      </c>
      <c r="O14" s="158"/>
      <c r="P14" s="249"/>
      <c r="Q14" s="474"/>
      <c r="R14" s="156"/>
      <c r="S14" s="156"/>
      <c r="T14" s="158"/>
      <c r="U14" s="158"/>
      <c r="V14" s="158"/>
      <c r="W14" s="158"/>
      <c r="X14" s="158"/>
    </row>
    <row r="15" spans="1:24" ht="36.75">
      <c r="B15" s="289" t="s">
        <v>35</v>
      </c>
      <c r="C15" s="406" t="s">
        <v>104</v>
      </c>
      <c r="D15" s="407"/>
      <c r="E15" s="408"/>
      <c r="F15" s="562" t="s">
        <v>224</v>
      </c>
      <c r="G15" s="283" t="s">
        <v>19</v>
      </c>
      <c r="H15" s="545">
        <f>SUM(J15-1.5)</f>
        <v>14</v>
      </c>
      <c r="I15" s="546">
        <f>SUM(J15-0.75)</f>
        <v>14.75</v>
      </c>
      <c r="J15" s="547">
        <v>15.5</v>
      </c>
      <c r="K15" s="546">
        <f>SUM(J15+0.75)</f>
        <v>16.25</v>
      </c>
      <c r="L15" s="546">
        <f>SUM(J15+1.5)</f>
        <v>17</v>
      </c>
      <c r="M15" s="551">
        <f>SUM(J15+2.25)</f>
        <v>17.75</v>
      </c>
      <c r="O15" s="158"/>
      <c r="P15" s="473"/>
      <c r="Q15" s="249"/>
      <c r="R15" s="156"/>
      <c r="S15" s="156"/>
      <c r="T15" s="158"/>
      <c r="U15" s="158"/>
      <c r="V15" s="158"/>
      <c r="W15" s="158"/>
      <c r="X15" s="158"/>
    </row>
    <row r="16" spans="1:24" ht="36.75">
      <c r="B16" s="289" t="s">
        <v>36</v>
      </c>
      <c r="C16" s="406" t="s">
        <v>157</v>
      </c>
      <c r="D16" s="407"/>
      <c r="E16" s="408"/>
      <c r="F16" s="562" t="s">
        <v>225</v>
      </c>
      <c r="G16" s="283" t="s">
        <v>19</v>
      </c>
      <c r="H16" s="545">
        <f>SUM(J16-1.2)</f>
        <v>11.3</v>
      </c>
      <c r="I16" s="546">
        <f>SUM(J16-0.6)</f>
        <v>11.9</v>
      </c>
      <c r="J16" s="547">
        <v>12.5</v>
      </c>
      <c r="K16" s="546">
        <f>SUM(J16+0.6)</f>
        <v>13.1</v>
      </c>
      <c r="L16" s="546">
        <f>SUM(J16+1.2)</f>
        <v>13.7</v>
      </c>
      <c r="M16" s="551">
        <f>SUM(J16+1.8)</f>
        <v>14.3</v>
      </c>
      <c r="O16" s="158"/>
      <c r="P16" s="249"/>
      <c r="Q16" s="473"/>
      <c r="R16" s="156"/>
      <c r="S16" s="156"/>
      <c r="T16" s="158"/>
      <c r="U16" s="158"/>
      <c r="V16" s="158"/>
      <c r="W16" s="158"/>
      <c r="X16" s="158"/>
    </row>
    <row r="17" spans="2:24" ht="36.75">
      <c r="B17" s="345" t="s">
        <v>37</v>
      </c>
      <c r="C17" s="410" t="s">
        <v>105</v>
      </c>
      <c r="D17" s="411"/>
      <c r="E17" s="412"/>
      <c r="F17" s="564" t="s">
        <v>226</v>
      </c>
      <c r="G17" s="283" t="s">
        <v>18</v>
      </c>
      <c r="H17" s="550">
        <f>SUM(J17-1.6)</f>
        <v>61.4</v>
      </c>
      <c r="I17" s="548">
        <f>SUM(J17-0.8)</f>
        <v>62.2</v>
      </c>
      <c r="J17" s="547">
        <v>63</v>
      </c>
      <c r="K17" s="548">
        <f>SUM(J17+0.8)</f>
        <v>63.8</v>
      </c>
      <c r="L17" s="548">
        <f>SUM(J17+1.6)</f>
        <v>64.599999999999994</v>
      </c>
      <c r="M17" s="549">
        <f>SUM(J17+2.4)</f>
        <v>65.400000000000006</v>
      </c>
      <c r="O17" s="158"/>
      <c r="P17" s="249"/>
      <c r="Q17" s="249"/>
      <c r="R17" s="156"/>
      <c r="S17" s="156"/>
      <c r="T17" s="158"/>
      <c r="U17" s="158"/>
      <c r="V17" s="158"/>
      <c r="W17" s="158"/>
      <c r="X17" s="158"/>
    </row>
    <row r="18" spans="2:24" ht="36.75">
      <c r="B18" s="347" t="s">
        <v>23</v>
      </c>
      <c r="C18" s="348"/>
      <c r="D18" s="348"/>
      <c r="E18" s="348"/>
      <c r="F18" s="521"/>
      <c r="G18" s="349"/>
      <c r="H18" s="552"/>
      <c r="I18" s="552"/>
      <c r="J18" s="553"/>
      <c r="K18" s="552"/>
      <c r="L18" s="554"/>
      <c r="M18" s="555"/>
      <c r="O18" s="158"/>
      <c r="P18" s="475"/>
      <c r="Q18" s="249"/>
      <c r="R18" s="156"/>
      <c r="S18" s="156"/>
      <c r="T18" s="158"/>
      <c r="U18" s="158"/>
      <c r="V18" s="158"/>
      <c r="W18" s="158"/>
      <c r="X18" s="158"/>
    </row>
    <row r="19" spans="2:24" ht="36.75">
      <c r="B19" s="279" t="s">
        <v>38</v>
      </c>
      <c r="C19" s="292" t="s">
        <v>158</v>
      </c>
      <c r="D19" s="281"/>
      <c r="E19" s="282"/>
      <c r="F19" s="564" t="s">
        <v>227</v>
      </c>
      <c r="G19" s="283" t="s">
        <v>19</v>
      </c>
      <c r="H19" s="550">
        <f>J19-3.6</f>
        <v>35.9</v>
      </c>
      <c r="I19" s="548">
        <f>J19-1.8</f>
        <v>37.700000000000003</v>
      </c>
      <c r="J19" s="547">
        <v>39.5</v>
      </c>
      <c r="K19" s="548">
        <f>J19+1.8</f>
        <v>41.3</v>
      </c>
      <c r="L19" s="548">
        <f>J19+3.6</f>
        <v>43.1</v>
      </c>
      <c r="M19" s="549">
        <f>J19+5.4</f>
        <v>44.9</v>
      </c>
      <c r="O19" s="158"/>
      <c r="P19" s="249"/>
      <c r="Q19" s="475"/>
      <c r="R19" s="455"/>
      <c r="S19" s="455"/>
      <c r="T19" s="158"/>
      <c r="U19" s="158"/>
      <c r="V19" s="158"/>
      <c r="W19" s="158"/>
      <c r="X19" s="158"/>
    </row>
    <row r="20" spans="2:24" ht="36.75">
      <c r="B20" s="413" t="s">
        <v>8</v>
      </c>
      <c r="C20" s="414" t="s">
        <v>20</v>
      </c>
      <c r="D20" s="411"/>
      <c r="E20" s="412"/>
      <c r="F20" s="564" t="s">
        <v>228</v>
      </c>
      <c r="G20" s="283" t="s">
        <v>18</v>
      </c>
      <c r="H20" s="550">
        <f>SUM(J20-2)</f>
        <v>65</v>
      </c>
      <c r="I20" s="548">
        <f>SUM(J20)</f>
        <v>67</v>
      </c>
      <c r="J20" s="547">
        <v>67</v>
      </c>
      <c r="K20" s="548">
        <f>SUM(J20)</f>
        <v>67</v>
      </c>
      <c r="L20" s="548">
        <f>SUM(J20+2)</f>
        <v>69</v>
      </c>
      <c r="M20" s="549">
        <f>J20+4</f>
        <v>71</v>
      </c>
      <c r="O20" s="158"/>
      <c r="P20" s="249"/>
      <c r="Q20" s="249"/>
      <c r="R20" s="156"/>
      <c r="S20" s="156"/>
      <c r="T20" s="158"/>
      <c r="U20" s="158"/>
      <c r="V20" s="158"/>
      <c r="W20" s="158"/>
      <c r="X20" s="158"/>
    </row>
    <row r="21" spans="2:24" ht="36.75">
      <c r="B21" s="347" t="s">
        <v>24</v>
      </c>
      <c r="C21" s="348"/>
      <c r="D21" s="348"/>
      <c r="E21" s="348"/>
      <c r="F21" s="521"/>
      <c r="G21" s="349"/>
      <c r="H21" s="552"/>
      <c r="I21" s="552"/>
      <c r="J21" s="556"/>
      <c r="K21" s="552"/>
      <c r="L21" s="554"/>
      <c r="M21" s="555"/>
      <c r="O21" s="158"/>
      <c r="P21" s="475"/>
      <c r="Q21" s="249"/>
      <c r="R21" s="156"/>
      <c r="S21" s="156"/>
      <c r="T21" s="158"/>
      <c r="U21" s="158"/>
      <c r="V21" s="158"/>
      <c r="W21" s="158"/>
      <c r="X21" s="158"/>
    </row>
    <row r="22" spans="2:24" ht="33.75">
      <c r="B22" s="295" t="s">
        <v>123</v>
      </c>
      <c r="C22" s="296" t="s">
        <v>124</v>
      </c>
      <c r="D22" s="297"/>
      <c r="E22" s="298"/>
      <c r="F22" s="565" t="s">
        <v>229</v>
      </c>
      <c r="G22" s="288" t="s">
        <v>18</v>
      </c>
      <c r="H22" s="545">
        <f>SUM(J22-1.2)</f>
        <v>18.8</v>
      </c>
      <c r="I22" s="546">
        <f>SUM(J22-0.6)</f>
        <v>19.399999999999999</v>
      </c>
      <c r="J22" s="557">
        <v>20</v>
      </c>
      <c r="K22" s="546">
        <f>SUM(J22+0.6)</f>
        <v>20.6</v>
      </c>
      <c r="L22" s="548">
        <f>SUM(J22+1.2)</f>
        <v>21.2</v>
      </c>
      <c r="M22" s="549">
        <f>J22+1.8</f>
        <v>21.8</v>
      </c>
      <c r="O22" s="158"/>
      <c r="P22" s="476"/>
      <c r="Q22" s="475"/>
      <c r="R22" s="455"/>
      <c r="S22" s="455"/>
      <c r="T22" s="158"/>
      <c r="U22" s="158"/>
      <c r="V22" s="158"/>
      <c r="W22" s="158"/>
      <c r="X22" s="158"/>
    </row>
    <row r="23" spans="2:24" ht="33.75">
      <c r="B23" s="295" t="s">
        <v>125</v>
      </c>
      <c r="C23" s="296" t="s">
        <v>126</v>
      </c>
      <c r="D23" s="297"/>
      <c r="E23" s="298"/>
      <c r="F23" s="565" t="s">
        <v>230</v>
      </c>
      <c r="G23" s="288" t="s">
        <v>18</v>
      </c>
      <c r="H23" s="545">
        <f>SUM(J23-0.6)</f>
        <v>7.4</v>
      </c>
      <c r="I23" s="546">
        <f>SUM(J23-0.3)</f>
        <v>7.7</v>
      </c>
      <c r="J23" s="557">
        <v>8</v>
      </c>
      <c r="K23" s="546">
        <f>SUM(J23+0.3)</f>
        <v>8.3000000000000007</v>
      </c>
      <c r="L23" s="548">
        <f>SUM(J23+0.6)</f>
        <v>8.6</v>
      </c>
      <c r="M23" s="549">
        <f>J23+0.9</f>
        <v>8.9</v>
      </c>
      <c r="O23" s="158"/>
      <c r="P23" s="476"/>
      <c r="Q23" s="476"/>
      <c r="R23" s="456"/>
      <c r="S23" s="456"/>
      <c r="T23" s="158"/>
      <c r="U23" s="158"/>
      <c r="V23" s="158"/>
      <c r="W23" s="158"/>
      <c r="X23" s="158"/>
    </row>
    <row r="24" spans="2:24" ht="36.75">
      <c r="B24" s="295" t="s">
        <v>39</v>
      </c>
      <c r="C24" s="296" t="s">
        <v>90</v>
      </c>
      <c r="D24" s="297"/>
      <c r="E24" s="298"/>
      <c r="F24" s="561" t="s">
        <v>231</v>
      </c>
      <c r="G24" s="288" t="s">
        <v>18</v>
      </c>
      <c r="H24" s="545">
        <f>SUM(J24-3)</f>
        <v>49</v>
      </c>
      <c r="I24" s="546">
        <f>SUM(J24-1.5)</f>
        <v>50.5</v>
      </c>
      <c r="J24" s="557">
        <v>52</v>
      </c>
      <c r="K24" s="546">
        <f>SUM(J24+1.5)</f>
        <v>53.5</v>
      </c>
      <c r="L24" s="546">
        <f>SUM(J24+3)</f>
        <v>55</v>
      </c>
      <c r="M24" s="551">
        <f>SUM(J24+4.5)</f>
        <v>56.5</v>
      </c>
      <c r="O24" s="158"/>
      <c r="P24" s="473"/>
      <c r="Q24" s="476"/>
      <c r="R24" s="456"/>
      <c r="S24" s="456"/>
      <c r="T24" s="158"/>
      <c r="U24" s="158"/>
      <c r="V24" s="158"/>
      <c r="W24" s="158"/>
      <c r="X24" s="158"/>
    </row>
    <row r="25" spans="2:24" ht="36.75">
      <c r="B25" s="347" t="s">
        <v>25</v>
      </c>
      <c r="C25" s="348"/>
      <c r="D25" s="348"/>
      <c r="E25" s="348"/>
      <c r="F25" s="521"/>
      <c r="G25" s="349"/>
      <c r="H25" s="552"/>
      <c r="I25" s="552"/>
      <c r="J25" s="556"/>
      <c r="K25" s="552"/>
      <c r="L25" s="554"/>
      <c r="M25" s="555"/>
      <c r="O25" s="158"/>
      <c r="P25" s="475"/>
      <c r="Q25" s="475"/>
      <c r="R25" s="455"/>
      <c r="S25" s="455"/>
      <c r="T25" s="158"/>
      <c r="U25" s="158"/>
      <c r="V25" s="158"/>
      <c r="W25" s="158"/>
      <c r="X25" s="158"/>
    </row>
    <row r="26" spans="2:24" ht="36.75">
      <c r="B26" s="295" t="s">
        <v>127</v>
      </c>
      <c r="C26" s="296" t="s">
        <v>128</v>
      </c>
      <c r="D26" s="297"/>
      <c r="E26" s="298"/>
      <c r="F26" s="562" t="s">
        <v>232</v>
      </c>
      <c r="G26" s="288" t="s">
        <v>18</v>
      </c>
      <c r="H26" s="545">
        <f>SUM(J26-1.2)</f>
        <v>48.8</v>
      </c>
      <c r="I26" s="546">
        <f>SUM(J26-0.6)</f>
        <v>49.4</v>
      </c>
      <c r="J26" s="557">
        <v>50</v>
      </c>
      <c r="K26" s="546">
        <f>SUM(J26+0.6)</f>
        <v>50.6</v>
      </c>
      <c r="L26" s="548">
        <f>SUM(J26+1.2)</f>
        <v>51.2</v>
      </c>
      <c r="M26" s="549">
        <f>J26+1.8</f>
        <v>51.8</v>
      </c>
      <c r="O26" s="158"/>
      <c r="P26" s="249"/>
      <c r="Q26" s="249"/>
      <c r="R26" s="156"/>
      <c r="S26" s="156"/>
      <c r="T26" s="158"/>
      <c r="U26" s="158"/>
      <c r="V26" s="158"/>
      <c r="W26" s="158"/>
      <c r="X26" s="158"/>
    </row>
    <row r="27" spans="2:24" ht="36.75">
      <c r="B27" s="295" t="s">
        <v>40</v>
      </c>
      <c r="C27" s="299" t="s">
        <v>129</v>
      </c>
      <c r="D27" s="286"/>
      <c r="E27" s="287"/>
      <c r="F27" s="562" t="s">
        <v>233</v>
      </c>
      <c r="G27" s="288" t="s">
        <v>19</v>
      </c>
      <c r="H27" s="545">
        <f>SUM(J27-1.4)</f>
        <v>23.1</v>
      </c>
      <c r="I27" s="546">
        <f>SUM(J27-0.7)</f>
        <v>23.8</v>
      </c>
      <c r="J27" s="557">
        <v>24.5</v>
      </c>
      <c r="K27" s="546">
        <f>SUM(J27+0.7)</f>
        <v>25.2</v>
      </c>
      <c r="L27" s="546">
        <f>SUM(J27+1.4)</f>
        <v>25.9</v>
      </c>
      <c r="M27" s="551">
        <f>J27+2.1</f>
        <v>26.6</v>
      </c>
      <c r="O27" s="158"/>
      <c r="P27" s="249"/>
      <c r="Q27" s="249"/>
      <c r="R27" s="156"/>
      <c r="S27" s="156"/>
      <c r="T27" s="158"/>
      <c r="U27" s="158"/>
      <c r="V27" s="158"/>
      <c r="W27" s="158"/>
      <c r="X27" s="158"/>
    </row>
    <row r="28" spans="2:24" ht="36.75">
      <c r="B28" s="293" t="s">
        <v>41</v>
      </c>
      <c r="C28" s="294" t="s">
        <v>138</v>
      </c>
      <c r="D28" s="290"/>
      <c r="E28" s="291"/>
      <c r="F28" s="566" t="s">
        <v>234</v>
      </c>
      <c r="G28" s="389" t="s">
        <v>19</v>
      </c>
      <c r="H28" s="545">
        <f>SUM(J28)</f>
        <v>33</v>
      </c>
      <c r="I28" s="546">
        <f>SUM(J28)</f>
        <v>33</v>
      </c>
      <c r="J28" s="557">
        <v>33</v>
      </c>
      <c r="K28" s="546">
        <f>SUM(J28+0.45)</f>
        <v>33.450000000000003</v>
      </c>
      <c r="L28" s="548">
        <f>SUM(J28+0.9)</f>
        <v>33.9</v>
      </c>
      <c r="M28" s="549">
        <f>J28+1.35</f>
        <v>34.35</v>
      </c>
      <c r="O28" s="158"/>
      <c r="P28" s="249"/>
      <c r="Q28" s="249"/>
      <c r="R28" s="457"/>
      <c r="S28" s="457"/>
      <c r="T28" s="158"/>
      <c r="U28" s="158"/>
      <c r="V28" s="158"/>
      <c r="W28" s="158"/>
      <c r="X28" s="158"/>
    </row>
    <row r="29" spans="2:24" ht="36.75">
      <c r="B29" s="295" t="s">
        <v>93</v>
      </c>
      <c r="C29" s="285" t="s">
        <v>130</v>
      </c>
      <c r="D29" s="286"/>
      <c r="E29" s="287"/>
      <c r="F29" s="566" t="s">
        <v>235</v>
      </c>
      <c r="G29" s="288" t="s">
        <v>19</v>
      </c>
      <c r="H29" s="545">
        <f>SUM(J29)</f>
        <v>34</v>
      </c>
      <c r="I29" s="546">
        <f>SUM(J29)</f>
        <v>34</v>
      </c>
      <c r="J29" s="557">
        <v>34</v>
      </c>
      <c r="K29" s="546">
        <f>SUM(J29+0.45)</f>
        <v>34.450000000000003</v>
      </c>
      <c r="L29" s="548">
        <f>SUM(J29+0.9)</f>
        <v>34.9</v>
      </c>
      <c r="M29" s="549">
        <f>J29+1.35</f>
        <v>35.35</v>
      </c>
      <c r="O29" s="158"/>
      <c r="P29" s="249"/>
      <c r="Q29" s="249"/>
      <c r="R29" s="156"/>
      <c r="S29" s="156"/>
      <c r="T29" s="158"/>
      <c r="U29" s="158"/>
      <c r="V29" s="158"/>
      <c r="W29" s="158"/>
      <c r="X29" s="158"/>
    </row>
    <row r="30" spans="2:24" ht="36.75">
      <c r="B30" s="110" t="s">
        <v>95</v>
      </c>
      <c r="C30" s="215" t="s">
        <v>159</v>
      </c>
      <c r="D30" s="71"/>
      <c r="E30" s="112"/>
      <c r="F30" s="566" t="s">
        <v>236</v>
      </c>
      <c r="G30" s="165" t="s">
        <v>19</v>
      </c>
      <c r="H30" s="545">
        <f>SUM(J30)</f>
        <v>9</v>
      </c>
      <c r="I30" s="546">
        <f>SUM(J30)</f>
        <v>9</v>
      </c>
      <c r="J30" s="557">
        <v>9</v>
      </c>
      <c r="K30" s="546">
        <f>SUM(J30)</f>
        <v>9</v>
      </c>
      <c r="L30" s="546">
        <f>SUM(J30)</f>
        <v>9</v>
      </c>
      <c r="M30" s="551">
        <f>SUM(K30)</f>
        <v>9</v>
      </c>
      <c r="O30" s="158"/>
      <c r="P30" s="249"/>
      <c r="Q30" s="249"/>
      <c r="R30" s="156"/>
      <c r="S30" s="156"/>
      <c r="T30" s="158"/>
      <c r="U30" s="158"/>
      <c r="V30" s="158"/>
      <c r="W30" s="158"/>
      <c r="X30" s="158"/>
    </row>
    <row r="31" spans="2:24" ht="36.75">
      <c r="B31" s="350" t="s">
        <v>131</v>
      </c>
      <c r="C31" s="351"/>
      <c r="D31" s="351"/>
      <c r="E31" s="351"/>
      <c r="F31" s="524"/>
      <c r="G31" s="352"/>
      <c r="H31" s="552"/>
      <c r="I31" s="552"/>
      <c r="J31" s="556"/>
      <c r="K31" s="552"/>
      <c r="L31" s="554"/>
      <c r="M31" s="555"/>
      <c r="O31" s="158"/>
      <c r="P31" s="475"/>
      <c r="Q31" s="475"/>
      <c r="R31" s="455"/>
      <c r="S31" s="455"/>
      <c r="T31" s="158"/>
      <c r="U31" s="158"/>
      <c r="V31" s="158"/>
      <c r="W31" s="158"/>
      <c r="X31" s="158"/>
    </row>
    <row r="32" spans="2:24" ht="36.75">
      <c r="B32" s="279" t="s">
        <v>76</v>
      </c>
      <c r="C32" s="292" t="s">
        <v>132</v>
      </c>
      <c r="D32" s="281"/>
      <c r="E32" s="282"/>
      <c r="F32" s="561" t="s">
        <v>237</v>
      </c>
      <c r="G32" s="283" t="s">
        <v>19</v>
      </c>
      <c r="H32" s="550">
        <f>SUM(J32-2)</f>
        <v>65</v>
      </c>
      <c r="I32" s="548">
        <f>SUM(J32)</f>
        <v>67</v>
      </c>
      <c r="J32" s="547">
        <v>67</v>
      </c>
      <c r="K32" s="548">
        <f>SUM(J32)</f>
        <v>67</v>
      </c>
      <c r="L32" s="548">
        <f>SUM(J32+2)</f>
        <v>69</v>
      </c>
      <c r="M32" s="549">
        <f>J32+4</f>
        <v>71</v>
      </c>
      <c r="O32" s="158"/>
      <c r="P32" s="249"/>
      <c r="Q32" s="249"/>
      <c r="R32" s="156"/>
      <c r="S32" s="156"/>
      <c r="T32" s="158"/>
      <c r="U32" s="158"/>
      <c r="V32" s="158"/>
      <c r="W32" s="158"/>
      <c r="X32" s="158"/>
    </row>
    <row r="33" spans="2:24" ht="37.5" thickBot="1">
      <c r="B33" s="295" t="s">
        <v>91</v>
      </c>
      <c r="C33" s="296" t="s">
        <v>133</v>
      </c>
      <c r="D33" s="297"/>
      <c r="E33" s="298"/>
      <c r="F33" s="567" t="s">
        <v>238</v>
      </c>
      <c r="G33" s="288" t="s">
        <v>19</v>
      </c>
      <c r="H33" s="558">
        <f>SUM(J33-1)</f>
        <v>17</v>
      </c>
      <c r="I33" s="558">
        <f>J33</f>
        <v>18</v>
      </c>
      <c r="J33" s="547">
        <v>18</v>
      </c>
      <c r="K33" s="558">
        <f>J33</f>
        <v>18</v>
      </c>
      <c r="L33" s="559">
        <f>SUM(J33+1)</f>
        <v>19</v>
      </c>
      <c r="M33" s="560">
        <f>SUM(J33+1)</f>
        <v>19</v>
      </c>
      <c r="O33" s="158"/>
      <c r="P33" s="249"/>
      <c r="Q33" s="249"/>
      <c r="R33" s="156"/>
      <c r="S33" s="156"/>
      <c r="T33" s="158"/>
      <c r="U33" s="158"/>
      <c r="V33" s="158"/>
      <c r="W33" s="158"/>
      <c r="X33" s="158"/>
    </row>
    <row r="34" spans="2:24">
      <c r="O34" s="158"/>
      <c r="P34" s="158"/>
      <c r="Q34" s="158"/>
      <c r="R34" s="158"/>
      <c r="S34" s="158"/>
      <c r="T34" s="158"/>
      <c r="U34" s="158"/>
      <c r="V34" s="158"/>
      <c r="W34" s="158"/>
      <c r="X34" s="158"/>
    </row>
    <row r="35" spans="2:24">
      <c r="O35" s="158"/>
      <c r="P35" s="158"/>
      <c r="Q35" s="158"/>
      <c r="R35" s="158"/>
      <c r="S35" s="158"/>
      <c r="T35" s="158"/>
      <c r="U35" s="158"/>
      <c r="V35" s="158"/>
      <c r="W35" s="158"/>
      <c r="X35" s="158"/>
    </row>
    <row r="36" spans="2:24">
      <c r="O36" s="158"/>
      <c r="P36" s="158"/>
      <c r="Q36" s="158"/>
      <c r="R36" s="158"/>
      <c r="S36" s="158"/>
      <c r="T36" s="158"/>
      <c r="U36" s="158"/>
      <c r="V36" s="158"/>
      <c r="W36" s="158"/>
      <c r="X36" s="158"/>
    </row>
    <row r="37" spans="2:24">
      <c r="O37" s="158"/>
      <c r="P37" s="158"/>
      <c r="Q37" s="158"/>
      <c r="R37" s="158"/>
      <c r="S37" s="158"/>
      <c r="T37" s="158"/>
      <c r="U37" s="158"/>
      <c r="V37" s="158"/>
      <c r="W37" s="158"/>
      <c r="X37" s="158"/>
    </row>
    <row r="38" spans="2:24">
      <c r="O38" s="158"/>
      <c r="P38" s="158"/>
      <c r="Q38" s="158"/>
      <c r="R38" s="158"/>
      <c r="S38" s="158"/>
      <c r="T38" s="158"/>
      <c r="U38" s="158"/>
      <c r="V38" s="158"/>
      <c r="W38" s="158"/>
      <c r="X38" s="158"/>
    </row>
    <row r="39" spans="2:24">
      <c r="O39" s="158"/>
      <c r="P39" s="158"/>
      <c r="Q39" s="158"/>
      <c r="R39" s="158"/>
      <c r="S39" s="158"/>
      <c r="T39" s="158"/>
      <c r="U39" s="158"/>
      <c r="V39" s="158"/>
      <c r="W39" s="158"/>
      <c r="X39" s="158"/>
    </row>
    <row r="40" spans="2:24">
      <c r="O40" s="158"/>
      <c r="P40" s="158"/>
      <c r="Q40" s="158"/>
      <c r="R40" s="158"/>
      <c r="S40" s="158"/>
      <c r="T40" s="158"/>
      <c r="U40" s="158"/>
      <c r="V40" s="158"/>
      <c r="W40" s="158"/>
      <c r="X40" s="158"/>
    </row>
    <row r="41" spans="2:24">
      <c r="O41" s="158"/>
      <c r="P41" s="158"/>
      <c r="Q41" s="158"/>
      <c r="R41" s="158"/>
      <c r="S41" s="158"/>
      <c r="T41" s="158"/>
      <c r="U41" s="158"/>
      <c r="V41" s="158"/>
      <c r="W41" s="158"/>
      <c r="X41" s="158"/>
    </row>
    <row r="42" spans="2:24">
      <c r="O42" s="158"/>
      <c r="P42" s="158"/>
    </row>
    <row r="43" spans="2:24">
      <c r="O43" s="158"/>
      <c r="P43" s="158"/>
    </row>
    <row r="44" spans="2:24">
      <c r="O44" s="158"/>
      <c r="P44" s="158"/>
    </row>
    <row r="45" spans="2:24">
      <c r="O45" s="158"/>
      <c r="P45" s="158"/>
    </row>
  </sheetData>
  <sheetProtection formatRows="0" insertColumns="0" deleteColumns="0" deleteRows="0"/>
  <mergeCells count="6">
    <mergeCell ref="B6:G6"/>
    <mergeCell ref="H6:M6"/>
    <mergeCell ref="C1:J1"/>
    <mergeCell ref="F2:H2"/>
    <mergeCell ref="F3:G3"/>
    <mergeCell ref="M3:N3"/>
  </mergeCells>
  <phoneticPr fontId="20" type="noConversion"/>
  <printOptions horizontalCentered="1"/>
  <pageMargins left="0.23622047244094491" right="0.23622047244094491" top="0.55118110236220474" bottom="0.15748031496062992" header="0.11811023622047245" footer="0.11811023622047245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8</vt:i4>
      </vt:variant>
    </vt:vector>
  </HeadingPairs>
  <TitlesOfParts>
    <vt:vector size="19" baseType="lpstr">
      <vt:lpstr>TECHNICAL SHEET GARMENT</vt:lpstr>
      <vt:lpstr> JKT COUNTER SAMPLE</vt:lpstr>
      <vt:lpstr>COMMENT</vt:lpstr>
      <vt:lpstr>DETAILS OUTER JKT 1</vt:lpstr>
      <vt:lpstr>DETAILS INSIDE JKT</vt:lpstr>
      <vt:lpstr>COLOR SKETCH</vt:lpstr>
      <vt:lpstr>COLOR COMBINATION</vt:lpstr>
      <vt:lpstr>MARKING</vt:lpstr>
      <vt:lpstr>JKT SIZE SPEC </vt:lpstr>
      <vt:lpstr>JACKET SKETCH MEASUREMENTS</vt:lpstr>
      <vt:lpstr>HANG TAGS</vt:lpstr>
      <vt:lpstr>' JKT COUNTER SAMPLE'!Print_Area</vt:lpstr>
      <vt:lpstr>'COLOR COMBINATION'!Print_Area</vt:lpstr>
      <vt:lpstr>'COLOR SKETCH'!Print_Area</vt:lpstr>
      <vt:lpstr>COMMENT!Print_Area</vt:lpstr>
      <vt:lpstr>'HANG TAGS'!Print_Area</vt:lpstr>
      <vt:lpstr>'JKT SIZE SPEC '!Print_Area</vt:lpstr>
      <vt:lpstr>'TECHNICAL SHEET GARMENT'!Print_Area</vt:lpstr>
      <vt:lpstr>COMMENT!Print_Titles</vt:lpstr>
    </vt:vector>
  </TitlesOfParts>
  <Company>lafuma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Steve Hsu</cp:lastModifiedBy>
  <cp:lastPrinted>2018-01-24T10:59:08Z</cp:lastPrinted>
  <dcterms:created xsi:type="dcterms:W3CDTF">2011-09-29T10:06:07Z</dcterms:created>
  <dcterms:modified xsi:type="dcterms:W3CDTF">2020-01-03T12:23:40Z</dcterms:modified>
</cp:coreProperties>
</file>