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65" windowWidth="15090" windowHeight="8415" tabRatio="917" activeTab="3"/>
  </bookViews>
  <sheets>
    <sheet name="TECHNICAL SHEET GARMENT" sheetId="1" r:id="rId1"/>
    <sheet name="WOMEN JKT COUNTER SAMPLE" sheetId="10" r:id="rId2"/>
    <sheet name="COMMENT" sheetId="39" r:id="rId3"/>
    <sheet name="DETAILS OUTER JKT 1" sheetId="29" r:id="rId4"/>
    <sheet name="DETAILS LINING JKT 1" sheetId="24" r:id="rId5"/>
    <sheet name="DETAILS INNER JKT 2 " sheetId="35" r:id="rId6"/>
    <sheet name="DETAILS LINING JKT 2" sheetId="34" r:id="rId7"/>
    <sheet name="CONNECTION DETAILS" sheetId="38" r:id="rId8"/>
    <sheet name="COLOR SKETCH" sheetId="4" r:id="rId9"/>
    <sheet name="COLOR COMBINATION" sheetId="8" r:id="rId10"/>
    <sheet name="MARKING" sheetId="9" r:id="rId11"/>
    <sheet name="WOMEN JKT SIZE SPEC " sheetId="27" r:id="rId12"/>
    <sheet name="JACKET SKETCH MEASUREMENTS" sheetId="12" r:id="rId13"/>
    <sheet name="HANG TAGS" sheetId="37" r:id="rId14"/>
  </sheets>
  <definedNames>
    <definedName name="_xlnm.Print_Area" localSheetId="9">'COLOR COMBINATION'!$A$1:$Q$58</definedName>
    <definedName name="_xlnm.Print_Area" localSheetId="8">'COLOR SKETCH'!$A$1:$L$39</definedName>
    <definedName name="_xlnm.Print_Area" localSheetId="2">COMMENT!$116:$160</definedName>
    <definedName name="_xlnm.Print_Area" localSheetId="4">'DETAILS LINING JKT 1'!$A$1:$J$41</definedName>
    <definedName name="_xlnm.Print_Area" localSheetId="3">'DETAILS OUTER JKT 1'!$A$1:$L$37</definedName>
    <definedName name="_xlnm.Print_Area" localSheetId="13">'HANG TAGS'!$A$1:$M$37</definedName>
    <definedName name="_xlnm.Print_Area" localSheetId="12">'JACKET SKETCH MEASUREMENTS'!$A$1:$M$44</definedName>
    <definedName name="_xlnm.Print_Area" localSheetId="10">MARKING!$A$1:$L$9</definedName>
    <definedName name="_xlnm.Print_Area" localSheetId="1">'WOMEN JKT COUNTER SAMPLE'!$1:$64</definedName>
    <definedName name="_xlnm.Print_Area" localSheetId="11">'WOMEN JKT SIZE SPEC '!$A$1:$N$63</definedName>
    <definedName name="_xlnm.Print_Titles" localSheetId="2">COMMENT!$1:$4</definedName>
    <definedName name="_xlnm.Print_Titles" localSheetId="1">'WOMEN JKT COUNTER SAMPLE'!$1:$5</definedName>
  </definedNames>
  <calcPr calcId="144525" fullCalcOnLoad="1"/>
</workbook>
</file>

<file path=xl/calcChain.xml><?xml version="1.0" encoding="utf-8"?>
<calcChain xmlns="http://schemas.openxmlformats.org/spreadsheetml/2006/main">
  <c r="M64" i="10" l="1"/>
  <c r="M60" i="10"/>
  <c r="M59" i="10"/>
  <c r="M58" i="10"/>
  <c r="M55" i="10"/>
  <c r="M50" i="10"/>
  <c r="M49" i="10"/>
  <c r="M48" i="10"/>
  <c r="M47" i="10"/>
  <c r="M46" i="10"/>
  <c r="M45" i="10"/>
  <c r="M44" i="10"/>
  <c r="M43" i="10"/>
  <c r="M42" i="10"/>
  <c r="M33" i="10"/>
  <c r="M32" i="10"/>
  <c r="M24" i="10"/>
  <c r="M22" i="10"/>
  <c r="M17" i="10"/>
  <c r="M15" i="10"/>
  <c r="M13" i="10"/>
  <c r="M12" i="10"/>
  <c r="M10" i="10"/>
  <c r="P4" i="39"/>
  <c r="N4" i="39"/>
  <c r="P3" i="39"/>
  <c r="B3" i="39"/>
  <c r="A3" i="39"/>
  <c r="O2" i="39"/>
  <c r="B2" i="39"/>
  <c r="A2" i="39"/>
  <c r="N1" i="39"/>
  <c r="J10" i="8"/>
  <c r="J35" i="8"/>
  <c r="I10" i="8"/>
  <c r="I35" i="8"/>
  <c r="H10" i="8"/>
  <c r="H35" i="8"/>
  <c r="I2" i="24"/>
  <c r="N4" i="27"/>
  <c r="N3" i="27"/>
  <c r="M40" i="27"/>
  <c r="L40" i="27"/>
  <c r="K40" i="27"/>
  <c r="I40" i="27"/>
  <c r="H40" i="27"/>
  <c r="B2" i="10"/>
  <c r="B3" i="37"/>
  <c r="B2" i="37"/>
  <c r="B3" i="12"/>
  <c r="B2" i="12"/>
  <c r="B3" i="27"/>
  <c r="B2" i="27"/>
  <c r="A3" i="27"/>
  <c r="A2" i="27"/>
  <c r="B3" i="10"/>
  <c r="A3" i="10"/>
  <c r="A2" i="10"/>
  <c r="B3" i="9"/>
  <c r="B2" i="9"/>
  <c r="B3" i="8"/>
  <c r="B2" i="8"/>
  <c r="B3" i="4"/>
  <c r="B2" i="4"/>
  <c r="B3" i="38"/>
  <c r="B2" i="38"/>
  <c r="B3" i="34"/>
  <c r="B2" i="34"/>
  <c r="B3" i="35"/>
  <c r="B2" i="35"/>
  <c r="B3" i="24"/>
  <c r="B2" i="24"/>
  <c r="B3" i="29"/>
  <c r="B2" i="29"/>
  <c r="M62" i="27"/>
  <c r="L62" i="27"/>
  <c r="K62" i="27"/>
  <c r="I62" i="27"/>
  <c r="H62" i="27"/>
  <c r="M61" i="27"/>
  <c r="L61" i="27"/>
  <c r="K61" i="27"/>
  <c r="I61" i="27"/>
  <c r="H61" i="27"/>
  <c r="L59" i="27"/>
  <c r="K59" i="27"/>
  <c r="M59" i="27"/>
  <c r="I59" i="27"/>
  <c r="H59" i="27"/>
  <c r="M58" i="27"/>
  <c r="L58" i="27"/>
  <c r="K58" i="27"/>
  <c r="I58" i="27"/>
  <c r="H58" i="27"/>
  <c r="M57" i="27"/>
  <c r="L57" i="27"/>
  <c r="K57" i="27"/>
  <c r="I57" i="27"/>
  <c r="H57" i="27"/>
  <c r="M56" i="27"/>
  <c r="L56" i="27"/>
  <c r="K56" i="27"/>
  <c r="I56" i="27"/>
  <c r="H56" i="27"/>
  <c r="M55" i="27"/>
  <c r="L55" i="27"/>
  <c r="K55" i="27"/>
  <c r="I55" i="27"/>
  <c r="H55" i="27"/>
  <c r="M53" i="27"/>
  <c r="L53" i="27"/>
  <c r="K53" i="27"/>
  <c r="I53" i="27"/>
  <c r="H53" i="27"/>
  <c r="M52" i="27"/>
  <c r="L52" i="27"/>
  <c r="K52" i="27"/>
  <c r="I52" i="27"/>
  <c r="H52" i="27"/>
  <c r="M50" i="27"/>
  <c r="L50" i="27"/>
  <c r="K50" i="27"/>
  <c r="I50" i="27"/>
  <c r="H50" i="27"/>
  <c r="M49" i="27"/>
  <c r="L49" i="27"/>
  <c r="K49" i="27"/>
  <c r="I49" i="27"/>
  <c r="H49" i="27"/>
  <c r="M48" i="27"/>
  <c r="L48" i="27"/>
  <c r="K48" i="27"/>
  <c r="I48" i="27"/>
  <c r="H48" i="27"/>
  <c r="M47" i="27"/>
  <c r="L47" i="27"/>
  <c r="K47" i="27"/>
  <c r="I47" i="27"/>
  <c r="H47" i="27"/>
  <c r="M46" i="27"/>
  <c r="L46" i="27"/>
  <c r="K46" i="27"/>
  <c r="I46" i="27"/>
  <c r="H46" i="27"/>
  <c r="M45" i="27"/>
  <c r="L45" i="27"/>
  <c r="K45" i="27"/>
  <c r="I45" i="27"/>
  <c r="H45" i="27"/>
  <c r="M44" i="27"/>
  <c r="L44" i="27"/>
  <c r="K44" i="27"/>
  <c r="I44" i="27"/>
  <c r="H44" i="27"/>
  <c r="M43" i="27"/>
  <c r="L43" i="27"/>
  <c r="K43" i="27"/>
  <c r="I43" i="27"/>
  <c r="H43" i="27"/>
  <c r="M42" i="27"/>
  <c r="L42" i="27"/>
  <c r="K42" i="27"/>
  <c r="I42" i="27"/>
  <c r="H42" i="27"/>
  <c r="M41" i="27"/>
  <c r="L41" i="27"/>
  <c r="K41" i="27"/>
  <c r="I41" i="27"/>
  <c r="H41" i="27"/>
  <c r="M2" i="27"/>
  <c r="M36" i="27"/>
  <c r="L36" i="27"/>
  <c r="K36" i="27"/>
  <c r="I36" i="27"/>
  <c r="H36" i="27"/>
  <c r="M35" i="27"/>
  <c r="L35" i="27"/>
  <c r="K35" i="27"/>
  <c r="I35" i="27"/>
  <c r="H35" i="27"/>
  <c r="M33" i="27"/>
  <c r="L33" i="27"/>
  <c r="K33" i="27"/>
  <c r="I33" i="27"/>
  <c r="H33" i="27"/>
  <c r="M32" i="27"/>
  <c r="L32" i="27"/>
  <c r="K32" i="27"/>
  <c r="I32" i="27"/>
  <c r="H32" i="27"/>
  <c r="M31" i="27"/>
  <c r="L31" i="27"/>
  <c r="K31" i="27"/>
  <c r="I31" i="27"/>
  <c r="H31" i="27"/>
  <c r="M30" i="27"/>
  <c r="L30" i="27"/>
  <c r="K30" i="27"/>
  <c r="I30" i="27"/>
  <c r="H30" i="27"/>
  <c r="L28" i="27"/>
  <c r="K28" i="27"/>
  <c r="M28" i="27"/>
  <c r="I28" i="27"/>
  <c r="H28" i="27"/>
  <c r="M27" i="27"/>
  <c r="L27" i="27"/>
  <c r="K27" i="27"/>
  <c r="I27" i="27"/>
  <c r="H27" i="27"/>
  <c r="M26" i="27"/>
  <c r="L26" i="27"/>
  <c r="K26" i="27"/>
  <c r="I26" i="27"/>
  <c r="H26" i="27"/>
  <c r="M25" i="27"/>
  <c r="L25" i="27"/>
  <c r="K25" i="27"/>
  <c r="I25" i="27"/>
  <c r="H25" i="27"/>
  <c r="M24" i="27"/>
  <c r="L24" i="27"/>
  <c r="K24" i="27"/>
  <c r="I24" i="27"/>
  <c r="H24" i="27"/>
  <c r="M22" i="27"/>
  <c r="L22" i="27"/>
  <c r="K22" i="27"/>
  <c r="I22" i="27"/>
  <c r="H22" i="27"/>
  <c r="M21" i="27"/>
  <c r="L21" i="27"/>
  <c r="K21" i="27"/>
  <c r="I21" i="27"/>
  <c r="H21" i="27"/>
  <c r="M19" i="27"/>
  <c r="L19" i="27"/>
  <c r="K19" i="27"/>
  <c r="I19" i="27"/>
  <c r="H19" i="27"/>
  <c r="M18" i="27"/>
  <c r="L18" i="27"/>
  <c r="K18" i="27"/>
  <c r="I18" i="27"/>
  <c r="H18" i="27"/>
  <c r="M17" i="27"/>
  <c r="L17" i="27"/>
  <c r="K17" i="27"/>
  <c r="I17" i="27"/>
  <c r="H17" i="27"/>
  <c r="M16" i="27"/>
  <c r="L16" i="27"/>
  <c r="K16" i="27"/>
  <c r="I16" i="27"/>
  <c r="H16" i="27"/>
  <c r="M15" i="27"/>
  <c r="L15" i="27"/>
  <c r="K15" i="27"/>
  <c r="I15" i="27"/>
  <c r="H15" i="27"/>
  <c r="M14" i="27"/>
  <c r="L14" i="27"/>
  <c r="K14" i="27"/>
  <c r="I14" i="27"/>
  <c r="H14" i="27"/>
  <c r="M13" i="27"/>
  <c r="L13" i="27"/>
  <c r="K13" i="27"/>
  <c r="I13" i="27"/>
  <c r="H13" i="27"/>
  <c r="M12" i="27"/>
  <c r="L12" i="27"/>
  <c r="K12" i="27"/>
  <c r="I12" i="27"/>
  <c r="H12" i="27"/>
  <c r="M11" i="27"/>
  <c r="L11" i="27"/>
  <c r="K11" i="27"/>
  <c r="I11" i="27"/>
  <c r="H11" i="27"/>
  <c r="M10" i="27"/>
  <c r="L10" i="27"/>
  <c r="K10" i="27"/>
  <c r="I10" i="27"/>
  <c r="H10" i="27"/>
  <c r="M9" i="27"/>
  <c r="L9" i="27"/>
  <c r="K9" i="27"/>
  <c r="I9" i="27"/>
  <c r="H9" i="27"/>
  <c r="J17" i="8"/>
  <c r="J2" i="29"/>
  <c r="A3" i="37"/>
  <c r="A3" i="12"/>
  <c r="A3" i="9"/>
  <c r="A3" i="8"/>
  <c r="A3" i="4"/>
  <c r="A3" i="38"/>
  <c r="A3" i="34"/>
  <c r="A3" i="35"/>
  <c r="A3" i="24"/>
  <c r="A3" i="29"/>
  <c r="M2" i="37"/>
  <c r="B4" i="37"/>
  <c r="K4" i="37"/>
  <c r="M4" i="37"/>
  <c r="M2" i="12"/>
  <c r="B4" i="12"/>
  <c r="L4" i="27"/>
  <c r="K4" i="38"/>
  <c r="I4" i="38"/>
  <c r="K3" i="38"/>
  <c r="I3" i="38"/>
  <c r="J2" i="38"/>
  <c r="A2" i="38"/>
  <c r="I1" i="38"/>
  <c r="K35" i="8"/>
  <c r="M3" i="37"/>
  <c r="K3" i="37"/>
  <c r="A2" i="37"/>
  <c r="K1" i="37"/>
  <c r="M4" i="12"/>
  <c r="K4" i="12"/>
  <c r="M3" i="12"/>
  <c r="K3" i="12"/>
  <c r="A2" i="12"/>
  <c r="K1" i="12"/>
  <c r="L1" i="27"/>
  <c r="P4" i="10"/>
  <c r="N4" i="10"/>
  <c r="P3" i="10"/>
  <c r="O2" i="10"/>
  <c r="N1" i="10"/>
  <c r="L4" i="9"/>
  <c r="J4" i="9"/>
  <c r="L3" i="9"/>
  <c r="K2" i="9"/>
  <c r="A2" i="9"/>
  <c r="J1" i="9"/>
  <c r="K17" i="8"/>
  <c r="I17" i="8"/>
  <c r="H17" i="8"/>
  <c r="O4" i="8"/>
  <c r="L4" i="8"/>
  <c r="O3" i="8"/>
  <c r="M2" i="8"/>
  <c r="A2" i="8"/>
  <c r="L1" i="8"/>
  <c r="K4" i="4"/>
  <c r="I4" i="4"/>
  <c r="K3" i="4"/>
  <c r="I3" i="4"/>
  <c r="J2" i="4"/>
  <c r="A2" i="4"/>
  <c r="I1" i="4"/>
  <c r="K4" i="34"/>
  <c r="I4" i="34"/>
  <c r="K3" i="34"/>
  <c r="I3" i="34"/>
  <c r="J2" i="34"/>
  <c r="A2" i="34"/>
  <c r="I1" i="34"/>
  <c r="K4" i="35"/>
  <c r="I4" i="35"/>
  <c r="K3" i="35"/>
  <c r="I3" i="35"/>
  <c r="J2" i="35"/>
  <c r="A2" i="35"/>
  <c r="I1" i="35"/>
  <c r="I4" i="24"/>
  <c r="H4" i="24"/>
  <c r="I3" i="24"/>
  <c r="H3" i="24"/>
  <c r="A2" i="24"/>
  <c r="H1" i="24"/>
  <c r="K4" i="29"/>
  <c r="I4" i="29"/>
  <c r="K3" i="29"/>
  <c r="I3" i="29"/>
  <c r="A2" i="29"/>
  <c r="I1" i="29"/>
  <c r="B4" i="1"/>
  <c r="B4" i="38"/>
  <c r="B4" i="39"/>
  <c r="B4" i="34"/>
  <c r="B4" i="24"/>
  <c r="B4" i="4"/>
  <c r="B4" i="10"/>
  <c r="B4" i="8"/>
  <c r="B4" i="9"/>
  <c r="B4" i="27"/>
  <c r="B4" i="35"/>
  <c r="B4" i="29"/>
</calcChain>
</file>

<file path=xl/sharedStrings.xml><?xml version="1.0" encoding="utf-8"?>
<sst xmlns="http://schemas.openxmlformats.org/spreadsheetml/2006/main" count="1017" uniqueCount="327">
  <si>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</si>
  <si>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</si>
  <si>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</si>
  <si>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</si>
  <si>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</si>
  <si>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</si>
  <si>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</si>
  <si>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</si>
  <si>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</si>
  <si>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</si>
  <si>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</si>
  <si>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</si>
  <si>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</si>
  <si>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</si>
  <si>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</si>
  <si>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</si>
  <si>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</si>
  <si>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</si>
  <si>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</si>
  <si>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</si>
  <si>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</si>
  <si>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</si>
  <si>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</si>
  <si>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</si>
  <si>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</si>
  <si>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</si>
  <si>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>BACK JACKET MEASUREMENTS (IN CM)</t>
  </si>
  <si>
    <t>COLLAR MEASUREMENTS (IN CM)</t>
  </si>
  <si>
    <t>HOOD LENGTH</t>
  </si>
  <si>
    <t>HOOD MEASUREMENTS (IN CM)</t>
  </si>
  <si>
    <t>HOW TO TAKE MEASUREMENTS</t>
  </si>
  <si>
    <t>KA</t>
  </si>
  <si>
    <t>B</t>
  </si>
  <si>
    <t>C</t>
  </si>
  <si>
    <t>D</t>
  </si>
  <si>
    <t>SHOULDER LENGHT</t>
  </si>
  <si>
    <t>LA</t>
  </si>
  <si>
    <t>LB</t>
  </si>
  <si>
    <t>LC'</t>
  </si>
  <si>
    <t>N</t>
  </si>
  <si>
    <t>TOTAL SLEEVE LENGHT</t>
  </si>
  <si>
    <t>R</t>
  </si>
  <si>
    <t>UB1</t>
  </si>
  <si>
    <t>UB2</t>
  </si>
  <si>
    <t>COLLAR LENGHT AT THE TOP EDGE</t>
  </si>
  <si>
    <t>UC1</t>
  </si>
  <si>
    <t xml:space="preserve">VA </t>
  </si>
  <si>
    <t>VB</t>
  </si>
  <si>
    <t xml:space="preserve"> HANG TAG</t>
  </si>
  <si>
    <t xml:space="preserve"> </t>
  </si>
  <si>
    <r>
      <t xml:space="preserve">LABELS </t>
    </r>
    <r>
      <rPr>
        <b/>
        <sz val="14"/>
        <color indexed="10"/>
        <rFont val="Calibri"/>
        <family val="2"/>
      </rPr>
      <t>INNER JKT</t>
    </r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</si>
  <si>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</t>
    </r>
  </si>
  <si>
    <r>
      <rPr>
        <b/>
        <sz val="12"/>
        <color indexed="10"/>
        <rFont val="Calibri"/>
        <family val="2"/>
      </rPr>
      <t>INNER JKT PRODUCT</t>
    </r>
    <r>
      <rPr>
        <b/>
        <sz val="12"/>
        <rFont val="Calibri"/>
        <family val="2"/>
      </rPr>
      <t xml:space="preserve">      MEASUREMENTS IN CM</t>
    </r>
  </si>
  <si>
    <t>XXXL</t>
  </si>
  <si>
    <t>DETAILS JKT</t>
  </si>
  <si>
    <t>DETAILS INNER JKT</t>
  </si>
  <si>
    <t>LOCAL</t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</si>
  <si>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</si>
  <si>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</si>
  <si>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FABRIC  </t>
    </r>
    <r>
      <rPr>
        <b/>
        <sz val="14"/>
        <color indexed="10"/>
        <rFont val="Calibri"/>
        <family val="2"/>
      </rPr>
      <t xml:space="preserve"> INNER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</si>
  <si>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</si>
  <si>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>HANGTAG LAFUMA CORPORATE</t>
  </si>
  <si>
    <t>GENCODE STICKER</t>
  </si>
  <si>
    <t>POLYBAG</t>
  </si>
  <si>
    <r>
      <t xml:space="preserve">MARKING  </t>
    </r>
    <r>
      <rPr>
        <b/>
        <sz val="12"/>
        <color indexed="10"/>
        <rFont val="Calibri"/>
        <family val="2"/>
      </rPr>
      <t>OUTER JKT</t>
    </r>
  </si>
  <si>
    <t xml:space="preserve">HOW TO ATTACH HANG TAGS </t>
  </si>
  <si>
    <t xml:space="preserve">   </t>
  </si>
  <si>
    <t xml:space="preserve">  </t>
  </si>
  <si>
    <r>
      <t xml:space="preserve">TRIMMING AND ACCESSORIES </t>
    </r>
    <r>
      <rPr>
        <b/>
        <sz val="14"/>
        <color indexed="10"/>
        <rFont val="Calibri"/>
        <family val="2"/>
      </rPr>
      <t>INNER  JKT</t>
    </r>
  </si>
  <si>
    <t>UA1</t>
  </si>
  <si>
    <t>NECK WIDTH</t>
  </si>
  <si>
    <t>UA2</t>
  </si>
  <si>
    <t>FRONT NECK DEPTH</t>
  </si>
  <si>
    <t>JA</t>
  </si>
  <si>
    <t>IA'</t>
  </si>
  <si>
    <r>
      <t xml:space="preserve">1/2 BOTTOM ROUND </t>
    </r>
    <r>
      <rPr>
        <sz val="12"/>
        <color indexed="10"/>
        <rFont val="Calibri"/>
        <family val="2"/>
      </rPr>
      <t>STRETCHED</t>
    </r>
  </si>
  <si>
    <t>TOTAL LENGHT FROM HPS</t>
  </si>
  <si>
    <t xml:space="preserve"> +/- 0.5 cm</t>
  </si>
  <si>
    <r>
      <t>1/2 CUFF WIDTH</t>
    </r>
    <r>
      <rPr>
        <sz val="12"/>
        <color indexed="10"/>
        <rFont val="Calibri"/>
        <family val="2"/>
      </rPr>
      <t xml:space="preserve"> STRETCHED</t>
    </r>
  </si>
  <si>
    <t>VHB</t>
  </si>
  <si>
    <t>HOOD HEIGHT ON SHOULDER POINT</t>
  </si>
  <si>
    <t>OTHER MEASUREMENTS (IN CM)</t>
  </si>
  <si>
    <t>Z1</t>
  </si>
  <si>
    <t>MIDDLE FRONT ZIPPER LENGHT</t>
  </si>
  <si>
    <t>Z2</t>
  </si>
  <si>
    <t>FRONT POCKET LENGHT</t>
  </si>
  <si>
    <t>SILICA GEL DMF U FREE
5gr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</si>
  <si>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</si>
  <si>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 xml:space="preserve">SUPPLIER : </t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</si>
  <si>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</si>
  <si>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>SUPPLIER</t>
  </si>
  <si>
    <t xml:space="preserve"> REF</t>
  </si>
  <si>
    <t>VHA</t>
  </si>
  <si>
    <t>HOOD HEIGHT ON FRONT</t>
  </si>
  <si>
    <t>NECKLINE LENGHT</t>
  </si>
  <si>
    <t>KD</t>
  </si>
  <si>
    <t>OUTER JACKET</t>
  </si>
  <si>
    <t>DETAILS LINING INNER JKT</t>
  </si>
  <si>
    <t>WINTER 2018/19</t>
  </si>
  <si>
    <r>
      <t xml:space="preserve">Measures to follow for making 1st c/s </t>
    </r>
    <r>
      <rPr>
        <sz val="10"/>
        <rFont val="Calibri"/>
        <family val="2"/>
      </rPr>
      <t>SIZE M</t>
    </r>
  </si>
  <si>
    <r>
      <t xml:space="preserve">FRONT BREADTH </t>
    </r>
    <r>
      <rPr>
        <sz val="12"/>
        <color indexed="10"/>
        <rFont val="Calibri"/>
        <family val="2"/>
      </rPr>
      <t>AT 13CM FROM HPS</t>
    </r>
  </si>
  <si>
    <r>
      <t xml:space="preserve">1/2 WAIST ROUND </t>
    </r>
    <r>
      <rPr>
        <sz val="12"/>
        <color indexed="10"/>
        <rFont val="Calibri"/>
        <family val="2"/>
      </rPr>
      <t>AT 42CM FROM HPS</t>
    </r>
  </si>
  <si>
    <t>ARMHOLE HEIGHT</t>
  </si>
  <si>
    <r>
      <t xml:space="preserve">BACK BREADTH </t>
    </r>
    <r>
      <rPr>
        <sz val="12"/>
        <color indexed="10"/>
        <rFont val="Calibri"/>
        <family val="2"/>
      </rPr>
      <t>AT 13CM FROM HPS</t>
    </r>
  </si>
  <si>
    <t>COLLAR HEIGHT AT CENTER BACK</t>
  </si>
  <si>
    <r>
      <t xml:space="preserve">1/2 ELBOW WIDTH </t>
    </r>
    <r>
      <rPr>
        <sz val="12"/>
        <color indexed="10"/>
        <rFont val="Calibri"/>
        <family val="2"/>
      </rPr>
      <t>AT 27CM FROM BOTTOM</t>
    </r>
  </si>
  <si>
    <t>CONNEXION DETAILS</t>
  </si>
  <si>
    <t xml:space="preserve">WOMEN JACKET SIZE SPEC </t>
  </si>
  <si>
    <t>FRONT FLEECE MEASUREMENTS (IN CM)</t>
  </si>
  <si>
    <t>BACK FLEECE MEASUREMENTS (IN CM)</t>
  </si>
  <si>
    <t>DETAILS LINING OUTER JKT</t>
  </si>
  <si>
    <t>DATE:</t>
  </si>
  <si>
    <t>LFV11534</t>
  </si>
  <si>
    <t>MARJORIE</t>
  </si>
  <si>
    <t>PRIMA CHANNEL</t>
  </si>
  <si>
    <r>
      <t>TAFFETAS LINING 210 T</t>
    </r>
    <r>
      <rPr>
        <sz val="12"/>
        <color indexed="8"/>
        <rFont val="Calibri"/>
        <family val="2"/>
      </rPr>
      <t xml:space="preserve"> ( local sourcing)</t>
    </r>
  </si>
  <si>
    <t>BODY / HOOD / POCKET BAG / SLEEVES LINING</t>
  </si>
  <si>
    <r>
      <t>SEAM TAPE CRITICAL</t>
    </r>
    <r>
      <rPr>
        <sz val="12"/>
        <color indexed="8"/>
        <rFont val="Calibri"/>
        <family val="2"/>
      </rPr>
      <t xml:space="preserve"> ( local sourcing)</t>
    </r>
  </si>
  <si>
    <t>HOOD / COLLAR / NECKLINE / SHOULDER</t>
  </si>
  <si>
    <r>
      <t>NON WOVEN</t>
    </r>
    <r>
      <rPr>
        <sz val="12"/>
        <color indexed="8"/>
        <rFont val="Calibri"/>
        <family val="2"/>
      </rPr>
      <t xml:space="preserve"> ( local sourcing)</t>
    </r>
  </si>
  <si>
    <t>FLAPS + EMBROIDERIES BACKSIDE</t>
  </si>
  <si>
    <t xml:space="preserve">SLEEVES  LINING </t>
  </si>
  <si>
    <r>
      <t>MESH</t>
    </r>
    <r>
      <rPr>
        <sz val="12"/>
        <color indexed="8"/>
        <rFont val="Calibri"/>
        <family val="2"/>
      </rPr>
      <t xml:space="preserve"> ( local sourcing)</t>
    </r>
  </si>
  <si>
    <t>POCKETS BAGS</t>
  </si>
  <si>
    <t>EMBROIDERIES BACKSIDE</t>
  </si>
  <si>
    <r>
      <rPr>
        <b/>
        <sz val="14"/>
        <color indexed="10"/>
        <rFont val="Calibri"/>
        <family val="2"/>
      </rPr>
      <t>DELRIN ZIPPER #5</t>
    </r>
    <r>
      <rPr>
        <sz val="14"/>
        <rFont val="Calibri"/>
        <family val="2"/>
      </rPr>
      <t xml:space="preserve">
1 WAY  - SEPARABLE -</t>
    </r>
    <r>
      <rPr>
        <b/>
        <sz val="14"/>
        <rFont val="Calibri"/>
        <family val="2"/>
      </rPr>
      <t xml:space="preserve"> AUTO-LOCK
SD51MA.RT</t>
    </r>
  </si>
  <si>
    <t>MAX
zipper</t>
  </si>
  <si>
    <t>Front zip</t>
  </si>
  <si>
    <r>
      <rPr>
        <b/>
        <sz val="12"/>
        <color indexed="10"/>
        <rFont val="Calibri"/>
        <family val="2"/>
      </rPr>
      <t xml:space="preserve">Zipper VISLON # 3 </t>
    </r>
    <r>
      <rPr>
        <b/>
        <sz val="12"/>
        <rFont val="Calibri"/>
        <family val="2"/>
      </rPr>
      <t xml:space="preserve">- 1WAY - SEPARABLE - </t>
    </r>
    <r>
      <rPr>
        <b/>
        <sz val="12"/>
        <color indexed="10"/>
        <rFont val="Calibri"/>
        <family val="2"/>
      </rPr>
      <t>LEFT INSERT</t>
    </r>
    <r>
      <rPr>
        <b/>
        <sz val="12"/>
        <rFont val="Calibri"/>
        <family val="2"/>
      </rPr>
      <t xml:space="preserve">
 VSOR-36 DA E P12 KENSIN MUSI N-ANTI NEWKOB4</t>
    </r>
  </si>
  <si>
    <t>YKK
zipper</t>
  </si>
  <si>
    <t>Front zip (inside jkt)
 / 3in1 system</t>
  </si>
  <si>
    <r>
      <rPr>
        <b/>
        <sz val="14"/>
        <color indexed="10"/>
        <rFont val="Calibri"/>
        <family val="2"/>
      </rPr>
      <t>NYLON ZIPPER INVERTED #5</t>
    </r>
    <r>
      <rPr>
        <sz val="14"/>
        <rFont val="Calibri"/>
        <family val="2"/>
      </rPr>
      <t xml:space="preserve">
1 WAY  - NON SEPARABLE - </t>
    </r>
    <r>
      <rPr>
        <b/>
        <sz val="14"/>
        <rFont val="Calibri"/>
        <family val="2"/>
      </rPr>
      <t>NON LOCK
SN52MAX</t>
    </r>
  </si>
  <si>
    <t>Hands pockets under flap</t>
  </si>
  <si>
    <t>DRAGON TIMES</t>
  </si>
  <si>
    <t xml:space="preserve">2,5mm ELASTIC CORD </t>
  </si>
  <si>
    <t>Waist adjustment  inside pkt (1)
Hood adjustment (1)</t>
  </si>
  <si>
    <t>UNITEX</t>
  </si>
  <si>
    <t>Waist adjustment  inside pkt (2)
Hood adjustment (2)</t>
  </si>
  <si>
    <t>Waist adjustment  inside pkt (2) 
Hood adjustment (2)</t>
  </si>
  <si>
    <t>10mm METAL EYELET</t>
  </si>
  <si>
    <t>Waist adjustment  (2)
Hood adjustment (2)</t>
  </si>
  <si>
    <t xml:space="preserve">12mm NYLON WEBBING </t>
  </si>
  <si>
    <t>JKT connection 
bottom sleeve (2)
back neckline (1)</t>
  </si>
  <si>
    <t>10mm PLASTIC SNAP</t>
  </si>
  <si>
    <t xml:space="preserve">Back hood adjustment
on  GARMENT  </t>
  </si>
  <si>
    <t xml:space="preserve">Back hood adjustment 
on  FLAP </t>
  </si>
  <si>
    <r>
      <rPr>
        <b/>
        <sz val="12"/>
        <color indexed="10"/>
        <rFont val="Calibri"/>
        <family val="2"/>
      </rPr>
      <t xml:space="preserve">Zipper VISLON # 3 </t>
    </r>
    <r>
      <rPr>
        <b/>
        <sz val="12"/>
        <rFont val="Calibri"/>
        <family val="2"/>
      </rPr>
      <t xml:space="preserve">- 1WAY - SEPARABLE - REVERSIBLE PULLER - </t>
    </r>
    <r>
      <rPr>
        <b/>
        <sz val="12"/>
        <color indexed="10"/>
        <rFont val="Calibri"/>
        <family val="2"/>
      </rPr>
      <t>RIGHT INSERT</t>
    </r>
    <r>
      <rPr>
        <b/>
        <sz val="12"/>
        <rFont val="Calibri"/>
        <family val="2"/>
      </rPr>
      <t xml:space="preserve">
VSOR-38 DU2 E P12 KENSIN MUSI N-ANTI NEWKOB4</t>
    </r>
  </si>
  <si>
    <t>JKT connection</t>
  </si>
  <si>
    <t>EMBROIDERY  LAFUMA 60 mm</t>
  </si>
  <si>
    <t>Right front / top</t>
  </si>
  <si>
    <t>EMBROIDERY LAFUMA FEUILLE 20 mm</t>
  </si>
  <si>
    <t>Left sleeve / top</t>
  </si>
  <si>
    <t>WOVEN LABEL CLIMACTIVE</t>
  </si>
  <si>
    <t>LW050-E</t>
  </si>
  <si>
    <t>TRIPLE STAR</t>
  </si>
  <si>
    <t>Insert in left side seam
7cm from bottom finish edge</t>
  </si>
  <si>
    <t>SML</t>
  </si>
  <si>
    <t xml:space="preserve">Neckline / centered </t>
  </si>
  <si>
    <t>Care Label &amp; P.O. Label</t>
  </si>
  <si>
    <t>LC011-E</t>
  </si>
  <si>
    <t xml:space="preserve">left side seam </t>
  </si>
  <si>
    <t>LW034-E</t>
  </si>
  <si>
    <t>HANG TAG CLIMACTIVE</t>
  </si>
  <si>
    <r>
      <t xml:space="preserve">HANG TAG </t>
    </r>
    <r>
      <rPr>
        <b/>
        <sz val="12"/>
        <rFont val="Calibri"/>
        <family val="2"/>
      </rPr>
      <t>MIX &amp; MATCH</t>
    </r>
  </si>
  <si>
    <t>RIGHT TOP FRONT 
* VERTICAL POSITION :8 cm above neckline
* ALONG FRONT: 1 ,5 cm from center flap</t>
  </si>
  <si>
    <t>Embroidery LEAF 20mm</t>
  </si>
  <si>
    <t xml:space="preserve">LEFT TOP SLEEVE 
8 cm from top sleeve </t>
  </si>
  <si>
    <t xml:space="preserve">WOVEN LABEL CLIMACTIVE
</t>
  </si>
  <si>
    <t>Comments - 24/04/2017</t>
  </si>
  <si>
    <t xml:space="preserve">This is the evolution of the LFV11194, be careful we have change the fabric and th style. </t>
  </si>
  <si>
    <t>Please send us the first sample in correct fabric, available colors &amp; trims trims</t>
  </si>
  <si>
    <r>
      <rPr>
        <b/>
        <sz val="12"/>
        <rFont val="Calibri"/>
        <family val="2"/>
      </rPr>
      <t>SHELL 1</t>
    </r>
    <r>
      <rPr>
        <b/>
        <sz val="12"/>
        <color indexed="10"/>
        <rFont val="Calibri"/>
        <family val="2"/>
      </rPr>
      <t xml:space="preserve">
06302 5K/5K</t>
    </r>
  </si>
  <si>
    <t>LIBOLON</t>
  </si>
  <si>
    <t xml:space="preserve">INNER JKT </t>
  </si>
  <si>
    <t>OUTER JKT</t>
  </si>
  <si>
    <r>
      <t xml:space="preserve">12mm FLAT METAL SNAP  
</t>
    </r>
    <r>
      <rPr>
        <sz val="12"/>
        <rFont val="Calibri"/>
        <family val="2"/>
      </rPr>
      <t>(male &amp; female)
INVISIBLE</t>
    </r>
  </si>
  <si>
    <t>5x Front opening 
2x cuff
5x hood + collar</t>
  </si>
  <si>
    <r>
      <t xml:space="preserve">12mm FLAT METAL SNAP  
</t>
    </r>
    <r>
      <rPr>
        <b/>
        <sz val="12"/>
        <color indexed="10"/>
        <rFont val="Calibri"/>
        <family val="2"/>
      </rPr>
      <t>MALE PART</t>
    </r>
  </si>
  <si>
    <r>
      <t xml:space="preserve">12mm FLAT METAL SNAP  
</t>
    </r>
    <r>
      <rPr>
        <b/>
        <sz val="12"/>
        <color indexed="10"/>
        <rFont val="Calibri"/>
        <family val="2"/>
      </rPr>
      <t>FEMALE PART</t>
    </r>
  </si>
  <si>
    <t>2x cuff</t>
  </si>
  <si>
    <t>3x top collar</t>
  </si>
  <si>
    <t>Hood adjustment (4)
Waist adjustment  inside pkt (4)</t>
  </si>
  <si>
    <t>VELCRO FEMALE ( rounded corner) velvet
20x100mm</t>
  </si>
  <si>
    <t>VELCRO MALE ( rounded corner) hook
20x60mm</t>
  </si>
  <si>
    <t xml:space="preserve">WOVEN LABEL
</t>
  </si>
  <si>
    <t>Front zipper</t>
  </si>
  <si>
    <t>left pocket zipper</t>
  </si>
  <si>
    <t>insert inside corporate HT</t>
  </si>
  <si>
    <t>INNER JACKET</t>
  </si>
  <si>
    <t>HT394325/NE</t>
  </si>
  <si>
    <r>
      <t xml:space="preserve">SIZE WOVEN LABEL </t>
    </r>
    <r>
      <rPr>
        <b/>
        <sz val="14"/>
        <color indexed="10"/>
        <rFont val="Calibri"/>
        <family val="2"/>
      </rPr>
      <t>MMG 
ALPHA WOMEN /TOP</t>
    </r>
  </si>
  <si>
    <t>LWS18-04</t>
  </si>
  <si>
    <t>1st sample measures size M the 01/06/2017</t>
  </si>
  <si>
    <t>Measures to follow for mahing SMS</t>
  </si>
  <si>
    <t>Comments on 1st sample the 01/06/2017</t>
  </si>
  <si>
    <t>COLLAR HEIGHT AT CENTER BACK &amp; FRONT</t>
  </si>
  <si>
    <t>Reduce collar height by 1cm to have 8,5cm</t>
  </si>
  <si>
    <t>Reduce hood lenght by 2cm to have 49cm (refer to picture below)</t>
  </si>
  <si>
    <t>Reduce front breadth by 2cm to have 35cm</t>
  </si>
  <si>
    <t>Reduce shoulder lenght by 0,5cm to have 11,5cm (it's 12cm on sample)</t>
  </si>
  <si>
    <t xml:space="preserve"> 06302 - LIBOLON / PR21 - LOCAL</t>
  </si>
  <si>
    <r>
      <rPr>
        <b/>
        <u/>
        <sz val="14"/>
        <color indexed="12"/>
        <rFont val="Calibri"/>
        <family val="2"/>
      </rPr>
      <t>FABRIC / SUPPLIER :</t>
    </r>
    <r>
      <rPr>
        <b/>
        <sz val="14"/>
        <color indexed="10"/>
        <rFont val="Calibri"/>
        <family val="2"/>
      </rPr>
      <t/>
    </r>
  </si>
  <si>
    <t>Please follow comments and improve before making SMS</t>
  </si>
  <si>
    <t>Centered front flap on the middle (refer to picture)</t>
  </si>
  <si>
    <t>Remove back shoulder yoke</t>
  </si>
  <si>
    <t>HEATHER GREY
4809</t>
  </si>
  <si>
    <t>HEATHER GREY</t>
  </si>
  <si>
    <t>CARBONE GREY</t>
  </si>
  <si>
    <t>BLACK
0247</t>
  </si>
  <si>
    <t>ANTHRACITE GREY</t>
  </si>
  <si>
    <t>POPPY
7603</t>
  </si>
  <si>
    <t>POPPY</t>
  </si>
  <si>
    <t>RUBY RED</t>
  </si>
  <si>
    <t>MMG CORD STOPPER
20MM+SLIT</t>
  </si>
  <si>
    <t>EIS15U-XMSTP01</t>
  </si>
  <si>
    <t>PLASTIC PEARL</t>
  </si>
  <si>
    <t>MMG WEBBING 5MM WIDTH</t>
  </si>
  <si>
    <t>EIS15U-XMTRE01</t>
  </si>
  <si>
    <t>YF ZIPPER</t>
  </si>
  <si>
    <t>CP-A1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</si>
  <si>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</si>
  <si>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</si>
  <si>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STANDARD</t>
  </si>
  <si>
    <t>PRINTED TAPE 5MM</t>
  </si>
  <si>
    <t>WB108-E</t>
  </si>
  <si>
    <t>BLACK</t>
  </si>
  <si>
    <t>ZP072-E</t>
  </si>
  <si>
    <t>Comments in Taipei on 15/07/2017</t>
  </si>
  <si>
    <t>Use zipper ZP072, only on front zipper</t>
  </si>
  <si>
    <t xml:space="preserve">Remove patched shell 1 on back neckline lining </t>
  </si>
  <si>
    <t>Use woven label LW034 i/o LW033 on back neckline lining</t>
  </si>
  <si>
    <t>Change fabric for TEXMACO E3400 i/o LOCAL PR21</t>
  </si>
  <si>
    <r>
      <t>SHELL 2</t>
    </r>
    <r>
      <rPr>
        <b/>
        <sz val="12"/>
        <color indexed="10"/>
        <rFont val="Calibri"/>
        <family val="2"/>
      </rPr>
      <t xml:space="preserve">
PR21 FLEECE</t>
    </r>
  </si>
  <si>
    <t>CLEAR</t>
  </si>
  <si>
    <t>WHITE</t>
  </si>
  <si>
    <t>Remove embroideries</t>
  </si>
  <si>
    <t>Remove Hang tag technowarm</t>
  </si>
  <si>
    <t>Remove label technowarm</t>
  </si>
  <si>
    <t>BLACK
580</t>
  </si>
  <si>
    <t>cord puller</t>
  </si>
  <si>
    <t>Front opening (1)</t>
  </si>
  <si>
    <t>ANTIC SILVER</t>
  </si>
  <si>
    <t>NOIR</t>
  </si>
  <si>
    <t>TON/TON</t>
  </si>
  <si>
    <t>DARK GREY
156</t>
  </si>
  <si>
    <t>POPPY
818</t>
  </si>
  <si>
    <t>ASIA PACIFIC</t>
  </si>
  <si>
    <r>
      <t>SHELL 2</t>
    </r>
    <r>
      <rPr>
        <b/>
        <sz val="12"/>
        <color indexed="10"/>
        <rFont val="Calibri"/>
        <family val="2"/>
      </rPr>
      <t xml:space="preserve">
E3400 </t>
    </r>
  </si>
  <si>
    <t>TARMAC
S489</t>
  </si>
  <si>
    <t xml:space="preserve">5mm POLYESTER WEBBING </t>
  </si>
  <si>
    <t>Comments on SMS the 21/11/2017</t>
  </si>
  <si>
    <t>SMS measure color BLACK the 27/11/2017</t>
  </si>
  <si>
    <t>Measures to follow for BULK size M</t>
  </si>
  <si>
    <t xml:space="preserve">SMALL
HT-394082-E
</t>
  </si>
  <si>
    <t>SMALL
HT394146-E</t>
  </si>
  <si>
    <t>HANG TAG</t>
  </si>
  <si>
    <t>Improve measures in yellow on chart above</t>
  </si>
  <si>
    <t>1/2 chest round should measure 50cm i/o 53cm on SMS</t>
  </si>
  <si>
    <t>1/2 waist round should measure 45cm i/o 49cm on SMS</t>
  </si>
  <si>
    <t>1/2 bottom round should measure 51cm i/o 54cm on SMS</t>
  </si>
  <si>
    <t>Hang tag corporate and climactive must be small # HT-394082-E &amp; HT-394146-E</t>
  </si>
  <si>
    <t>LD CALDO 3in1 HEATHER</t>
  </si>
  <si>
    <t>COLORS</t>
  </si>
  <si>
    <t>DARK GREY
183</t>
  </si>
  <si>
    <t>POPPY
186</t>
  </si>
  <si>
    <t>DARK GREY
40028</t>
  </si>
  <si>
    <t>On style HEATHER GREY, hand pocket zipper colors must be #183, Embroideries should be ming shang #40028 i/o S489</t>
  </si>
  <si>
    <t>On style POPPY, zipper cord puller should be POPPY, embroideries should be #186 i/o T144</t>
  </si>
  <si>
    <t>Cuff tab adjustement should be on front sleeve, not on back sleeve as SMS</t>
  </si>
  <si>
    <t>Move 2cm down front hood adjustement (eyelet, stopper, elastic cord)</t>
  </si>
  <si>
    <t>QUALITY</t>
  </si>
  <si>
    <t>INNER JACKET - on SMS one sleeve is longer than the other sleeve - improve</t>
  </si>
  <si>
    <t>OK BULK following comments</t>
  </si>
  <si>
    <t>V1BULK</t>
  </si>
  <si>
    <t>吊牌改為用#HT-394082-E (i/o #HT-394081-E)</t>
    <phoneticPr fontId="22" type="noConversion"/>
  </si>
  <si>
    <t>吊牌改為用#HT-394146-E (i/o #HT-394133-E)</t>
    <phoneticPr fontId="22" type="noConversion"/>
  </si>
  <si>
    <t>吊牌修改</t>
    <phoneticPr fontId="21" type="noConversion"/>
  </si>
  <si>
    <t>外夾克</t>
    <phoneticPr fontId="21" type="noConversion"/>
  </si>
  <si>
    <t>袖絆需位於袖口正面，非袖口下方(見右圖)</t>
    <phoneticPr fontId="22" type="noConversion"/>
  </si>
  <si>
    <t>帽簷調節位置(雞眼)下移2CM</t>
    <phoneticPr fontId="22" type="noConversion"/>
  </si>
  <si>
    <t>內夾克</t>
    <phoneticPr fontId="21" type="noConversion"/>
  </si>
  <si>
    <t>顏色修改</t>
    <phoneticPr fontId="21" type="noConversion"/>
  </si>
  <si>
    <t>品質改善</t>
    <phoneticPr fontId="21" type="noConversion"/>
  </si>
  <si>
    <t>依以上修正後可進行大貨</t>
    <phoneticPr fontId="22" type="noConversion"/>
  </si>
  <si>
    <t>內夾克的左右袖長不同，請改善</t>
    <phoneticPr fontId="22" type="noConversion"/>
  </si>
  <si>
    <t>請修正尺寸表中黃色標示處</t>
    <phoneticPr fontId="22" type="noConversion"/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</si>
  <si>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    </t>
    </r>
    <r>
      <rPr>
        <b/>
        <sz val="36"/>
        <rFont val="細明體"/>
        <family val="3"/>
        <charset val="136"/>
      </rPr>
      <t>外夾克</t>
    </r>
    <phoneticPr fontId="21" type="noConversion"/>
  </si>
  <si>
    <r>
      <rPr>
        <b/>
        <sz val="12"/>
        <color indexed="10"/>
        <rFont val="Calibri"/>
        <family val="2"/>
      </rPr>
      <t>INNER JKT PRODUCT</t>
    </r>
    <r>
      <rPr>
        <b/>
        <sz val="12"/>
        <rFont val="Calibri"/>
        <family val="2"/>
      </rPr>
      <t xml:space="preserve">      MEASUREMENTS IN CM    </t>
    </r>
    <r>
      <rPr>
        <b/>
        <sz val="36"/>
        <rFont val="細明體"/>
        <family val="3"/>
        <charset val="136"/>
      </rPr>
      <t>內夾克</t>
    </r>
    <phoneticPr fontId="21" type="noConversion"/>
  </si>
  <si>
    <t>大貨</t>
    <phoneticPr fontId="21" type="noConversion"/>
  </si>
  <si>
    <t>銷售樣</t>
    <phoneticPr fontId="21" type="noConversion"/>
  </si>
  <si>
    <t>上胸寬(領肩點下13cm)</t>
  </si>
  <si>
    <t>1/2胸圍(腋點量)</t>
  </si>
  <si>
    <t>1/2腰圍(領肩點下42cm)</t>
  </si>
  <si>
    <t>1/2下襬(平量)</t>
  </si>
  <si>
    <t>前身長(領肩點量)</t>
  </si>
  <si>
    <t>單肩寬</t>
  </si>
  <si>
    <t>袖襱直量</t>
  </si>
  <si>
    <t>1/2袖寬(腋點垂直量)</t>
  </si>
  <si>
    <t>1/2袖口寬(平量)</t>
  </si>
  <si>
    <t>袖長(肩點量)</t>
  </si>
  <si>
    <t>後身長(後領圍中心量)</t>
  </si>
  <si>
    <t>領寬</t>
  </si>
  <si>
    <t>前領深</t>
  </si>
  <si>
    <t>下領圍(不含拉鍊)</t>
  </si>
  <si>
    <t>上領圍(不含拉鍊)</t>
  </si>
  <si>
    <t>後領高</t>
  </si>
  <si>
    <t>帽中長</t>
  </si>
  <si>
    <t>1/2帽寬(領肩點上18cm)</t>
  </si>
  <si>
    <t>帽前高(開口處)</t>
  </si>
  <si>
    <t>帽前高(領肩點)</t>
  </si>
  <si>
    <t>門襟拉鍊長</t>
  </si>
  <si>
    <t>側袋開口長</t>
  </si>
  <si>
    <r>
      <t>1/2</t>
    </r>
    <r>
      <rPr>
        <b/>
        <sz val="22"/>
        <rFont val="細明體"/>
        <family val="3"/>
        <charset val="136"/>
      </rPr>
      <t>肘寬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袖口上</t>
    </r>
    <r>
      <rPr>
        <b/>
        <sz val="22"/>
        <rFont val="Calibri"/>
        <family val="2"/>
      </rPr>
      <t>27cm)</t>
    </r>
    <phoneticPr fontId="22" type="noConversion"/>
  </si>
  <si>
    <r>
      <rPr>
        <b/>
        <sz val="22"/>
        <rFont val="細明體"/>
        <family val="3"/>
        <charset val="136"/>
      </rPr>
      <t>後背寬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13cm)</t>
    </r>
    <phoneticPr fontId="22" type="noConversion"/>
  </si>
  <si>
    <t>1/2肘寬(袖口上27cm)</t>
  </si>
  <si>
    <t>門襟拉鍊長</t>
    <phoneticPr fontId="22" type="noConversion"/>
  </si>
  <si>
    <t>側袋開口長</t>
    <phoneticPr fontId="22" type="noConversion"/>
  </si>
  <si>
    <r>
      <t>1/2</t>
    </r>
    <r>
      <rPr>
        <b/>
        <sz val="22"/>
        <rFont val="細明體"/>
        <family val="3"/>
        <charset val="136"/>
      </rPr>
      <t>下襬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平量</t>
    </r>
    <r>
      <rPr>
        <b/>
        <sz val="22"/>
        <rFont val="Calibri"/>
        <family val="2"/>
      </rPr>
      <t>)</t>
    </r>
    <phoneticPr fontId="22" type="noConversion"/>
  </si>
  <si>
    <r>
      <t>1/2</t>
    </r>
    <r>
      <rPr>
        <b/>
        <sz val="22"/>
        <rFont val="細明體"/>
        <family val="3"/>
        <charset val="136"/>
      </rPr>
      <t>袖口寬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平量</t>
    </r>
    <r>
      <rPr>
        <b/>
        <sz val="22"/>
        <rFont val="Calibri"/>
        <family val="2"/>
      </rPr>
      <t>)</t>
    </r>
    <phoneticPr fontId="22" type="noConversion"/>
  </si>
  <si>
    <t>1/2胸圍需為50CM</t>
    <phoneticPr fontId="22" type="noConversion"/>
  </si>
  <si>
    <t>1/2腰圍需為45CM</t>
    <phoneticPr fontId="22" type="noConversion"/>
  </si>
  <si>
    <t>1/2下襬需為51CM</t>
    <phoneticPr fontId="22" type="noConversion"/>
  </si>
  <si>
    <t>色組#4809，側袋拉鍊顏色改為YKK#183, 繡花線色改為名翔#400528</t>
    <phoneticPr fontId="22" type="noConversion"/>
  </si>
  <si>
    <t>色組#7603，拉鍊拉片顏色改為POPPY，繡花線色改為名翔#186</t>
    <phoneticPr fontId="22" type="noConversion"/>
  </si>
  <si>
    <t>後背寬(領肩點下13cm)</t>
  </si>
  <si>
    <t>內夾克</t>
    <phoneticPr fontId="21" type="noConversion"/>
  </si>
  <si>
    <t>外夾克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</si>
</sst>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96" x14ac:knownFonts="1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sz val="10"/>
      <name val="Calibri"/>
      <family val="2"/>
    </font>
    <font>
      <b/>
      <sz val="16"/>
      <color indexed="10"/>
      <name val="Calibri"/>
      <family val="2"/>
    </font>
    <font>
      <b/>
      <sz val="14"/>
      <name val="Calibri"/>
      <family val="2"/>
    </font>
    <font>
      <b/>
      <u/>
      <sz val="14"/>
      <color indexed="12"/>
      <name val="Calibri"/>
      <family val="2"/>
    </font>
    <font>
      <sz val="14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b/>
      <sz val="20"/>
      <color indexed="10"/>
      <name val="Calibri"/>
      <family val="2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b/>
      <sz val="36"/>
      <name val="細明體"/>
      <family val="3"/>
      <charset val="136"/>
    </font>
    <font>
      <b/>
      <sz val="12"/>
      <name val="新細明體"/>
      <family val="1"/>
      <charset val="136"/>
    </font>
    <font>
      <b/>
      <sz val="20"/>
      <name val="Calibri"/>
      <family val="2"/>
    </font>
    <font>
      <b/>
      <sz val="22"/>
      <name val="Calibri"/>
      <family val="2"/>
    </font>
    <font>
      <sz val="20"/>
      <name val="Calibri"/>
      <family val="2"/>
    </font>
    <font>
      <b/>
      <sz val="22"/>
      <name val="細明體"/>
      <family val="3"/>
      <charset val="136"/>
    </font>
    <font>
      <b/>
      <sz val="28"/>
      <name val="新細明體"/>
      <family val="1"/>
      <charset val="136"/>
    </font>
    <font>
      <b/>
      <sz val="28"/>
      <name val="細明體"/>
      <family val="3"/>
      <charset val="136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sz val="8"/>
      <color rgb="FFFF000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b/>
      <sz val="9"/>
      <color rgb="FF0000FF"/>
      <name val="新細明體"/>
      <family val="1"/>
      <charset val="136"/>
      <scheme val="minor"/>
    </font>
    <font>
      <sz val="9"/>
      <color theme="0" tint="-0.499984740745262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9"/>
      <color theme="0" tint="-0.499984740745262"/>
      <name val="新細明體"/>
      <family val="1"/>
      <charset val="136"/>
      <scheme val="minor"/>
    </font>
    <font>
      <b/>
      <u/>
      <sz val="18"/>
      <color rgb="FFFF0000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b/>
      <sz val="12"/>
      <color rgb="FFFF0000"/>
      <name val="Calibri"/>
      <family val="2"/>
    </font>
    <font>
      <b/>
      <sz val="12"/>
      <color theme="0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sz val="9"/>
      <color rgb="FF0000FF"/>
      <name val="新細明體"/>
      <family val="1"/>
      <charset val="136"/>
      <scheme val="minor"/>
    </font>
    <font>
      <sz val="12"/>
      <color rgb="FF0000FF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b/>
      <sz val="14"/>
      <color rgb="FF0000FF"/>
      <name val="Calibri"/>
      <family val="2"/>
    </font>
    <font>
      <sz val="14"/>
      <name val="新細明體"/>
      <family val="1"/>
      <charset val="136"/>
      <scheme val="minor"/>
    </font>
    <font>
      <sz val="12"/>
      <color rgb="FFFF0000"/>
      <name val="Calibri"/>
      <family val="2"/>
    </font>
    <font>
      <b/>
      <sz val="9"/>
      <color rgb="FF0070C0"/>
      <name val="新細明體"/>
      <family val="1"/>
      <charset val="136"/>
      <scheme val="minor"/>
    </font>
    <font>
      <b/>
      <sz val="14"/>
      <color rgb="FFFF0000"/>
      <name val="Calibri"/>
      <family val="2"/>
    </font>
    <font>
      <sz val="12"/>
      <color theme="1"/>
      <name val="Calibri"/>
      <family val="2"/>
    </font>
    <font>
      <b/>
      <u/>
      <sz val="14"/>
      <color rgb="FFFF0000"/>
      <name val="新細明體"/>
      <family val="1"/>
      <charset val="136"/>
      <scheme val="minor"/>
    </font>
    <font>
      <b/>
      <u/>
      <sz val="14"/>
      <color theme="0" tint="-0.499984740745262"/>
      <name val="新細明體"/>
      <family val="1"/>
      <charset val="136"/>
      <scheme val="minor"/>
    </font>
    <font>
      <sz val="16"/>
      <color theme="1"/>
      <name val="Calibri"/>
      <family val="2"/>
    </font>
    <font>
      <b/>
      <sz val="14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24"/>
      <color theme="1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b/>
      <sz val="22"/>
      <color rgb="FFFF0000"/>
      <name val="新細明體"/>
      <family val="1"/>
      <charset val="136"/>
      <scheme val="minor"/>
    </font>
    <font>
      <sz val="22"/>
      <name val="新細明體"/>
      <family val="1"/>
      <charset val="136"/>
      <scheme val="minor"/>
    </font>
    <font>
      <b/>
      <sz val="22"/>
      <name val="新細明體"/>
      <family val="1"/>
      <charset val="136"/>
      <scheme val="minor"/>
    </font>
    <font>
      <b/>
      <sz val="20"/>
      <color rgb="FFFF0000"/>
      <name val="Calibri"/>
      <family val="2"/>
    </font>
    <font>
      <sz val="20"/>
      <color theme="1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50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0">
    <xf numFmtId="0" fontId="0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1" applyBorder="0"/>
  </cellStyleXfs>
  <cellXfs count="650">
    <xf numFmtId="0" fontId="0" fillId="0" borderId="0" xfId="0"/>
    <xf numFmtId="0" fontId="0" fillId="0" borderId="0" xfId="0" applyAlignment="1">
      <alignment vertical="center"/>
    </xf>
    <xf numFmtId="0" fontId="32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36" fillId="0" borderId="0" xfId="0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38" fillId="0" borderId="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42" fillId="0" borderId="0" xfId="0" applyFont="1" applyBorder="1" applyAlignment="1">
      <alignment vertical="center" wrapText="1"/>
    </xf>
    <xf numFmtId="0" fontId="42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 wrapText="1"/>
    </xf>
    <xf numFmtId="0" fontId="43" fillId="0" borderId="0" xfId="0" applyFont="1" applyBorder="1" applyAlignment="1">
      <alignment vertical="center"/>
    </xf>
    <xf numFmtId="0" fontId="44" fillId="5" borderId="4" xfId="0" applyFont="1" applyFill="1" applyBorder="1" applyAlignment="1">
      <alignment horizontal="center" vertical="center"/>
    </xf>
    <xf numFmtId="0" fontId="44" fillId="6" borderId="4" xfId="0" applyFont="1" applyFill="1" applyBorder="1" applyAlignment="1">
      <alignment horizontal="center" vertical="center"/>
    </xf>
    <xf numFmtId="0" fontId="39" fillId="0" borderId="0" xfId="0" applyFont="1" applyAlignment="1"/>
    <xf numFmtId="0" fontId="36" fillId="6" borderId="5" xfId="0" applyFont="1" applyFill="1" applyBorder="1" applyAlignment="1">
      <alignment vertical="center"/>
    </xf>
    <xf numFmtId="0" fontId="32" fillId="6" borderId="5" xfId="0" applyFont="1" applyFill="1" applyBorder="1" applyAlignment="1">
      <alignment vertical="center"/>
    </xf>
    <xf numFmtId="0" fontId="0" fillId="0" borderId="0" xfId="0" applyBorder="1"/>
    <xf numFmtId="0" fontId="35" fillId="0" borderId="0" xfId="0" applyFont="1" applyBorder="1" applyAlignment="1">
      <alignment vertical="center"/>
    </xf>
    <xf numFmtId="0" fontId="0" fillId="0" borderId="0" xfId="0" applyAlignment="1"/>
    <xf numFmtId="0" fontId="32" fillId="0" borderId="0" xfId="0" applyFont="1" applyAlignment="1"/>
    <xf numFmtId="0" fontId="38" fillId="0" borderId="6" xfId="0" applyFont="1" applyBorder="1" applyAlignment="1">
      <alignment vertical="center"/>
    </xf>
    <xf numFmtId="0" fontId="38" fillId="0" borderId="0" xfId="0" applyFont="1" applyBorder="1"/>
    <xf numFmtId="0" fontId="0" fillId="0" borderId="0" xfId="0" applyFill="1" applyBorder="1"/>
    <xf numFmtId="0" fontId="40" fillId="0" borderId="0" xfId="19" applyFont="1" applyBorder="1"/>
    <xf numFmtId="0" fontId="0" fillId="0" borderId="7" xfId="0" applyBorder="1" applyAlignment="1">
      <alignment vertical="center"/>
    </xf>
    <xf numFmtId="0" fontId="45" fillId="5" borderId="8" xfId="0" applyFont="1" applyFill="1" applyBorder="1" applyAlignment="1">
      <alignment horizontal="left" vertical="center" indent="8"/>
    </xf>
    <xf numFmtId="0" fontId="0" fillId="5" borderId="8" xfId="0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46" fillId="5" borderId="8" xfId="0" applyFont="1" applyFill="1" applyBorder="1" applyAlignment="1">
      <alignment horizontal="left" vertical="center" indent="1"/>
    </xf>
    <xf numFmtId="0" fontId="0" fillId="5" borderId="10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38" fillId="0" borderId="7" xfId="0" applyFont="1" applyFill="1" applyBorder="1" applyAlignment="1">
      <alignment vertical="center"/>
    </xf>
    <xf numFmtId="0" fontId="38" fillId="0" borderId="6" xfId="0" applyFont="1" applyFill="1" applyBorder="1" applyAlignment="1">
      <alignment vertical="center"/>
    </xf>
    <xf numFmtId="0" fontId="38" fillId="0" borderId="2" xfId="0" applyFont="1" applyFill="1" applyBorder="1" applyAlignment="1">
      <alignment vertical="center"/>
    </xf>
    <xf numFmtId="0" fontId="38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1" xfId="0" applyBorder="1" applyAlignment="1">
      <alignment vertical="center"/>
    </xf>
    <xf numFmtId="0" fontId="45" fillId="5" borderId="6" xfId="0" applyFont="1" applyFill="1" applyBorder="1" applyAlignment="1">
      <alignment horizontal="left" vertical="center" indent="2"/>
    </xf>
    <xf numFmtId="0" fontId="38" fillId="0" borderId="11" xfId="0" applyFont="1" applyFill="1" applyBorder="1" applyAlignment="1">
      <alignment vertical="center"/>
    </xf>
    <xf numFmtId="0" fontId="38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37" fillId="0" borderId="15" xfId="0" applyFont="1" applyFill="1" applyBorder="1" applyAlignment="1">
      <alignment vertical="center"/>
    </xf>
    <xf numFmtId="0" fontId="37" fillId="0" borderId="16" xfId="0" applyFont="1" applyFill="1" applyBorder="1" applyAlignment="1">
      <alignment vertical="center"/>
    </xf>
    <xf numFmtId="14" fontId="40" fillId="0" borderId="17" xfId="0" applyNumberFormat="1" applyFont="1" applyFill="1" applyBorder="1" applyAlignment="1">
      <alignment vertical="center"/>
    </xf>
    <xf numFmtId="0" fontId="37" fillId="0" borderId="17" xfId="0" applyFont="1" applyFill="1" applyBorder="1" applyAlignment="1">
      <alignment vertical="center"/>
    </xf>
    <xf numFmtId="0" fontId="37" fillId="0" borderId="18" xfId="0" applyFont="1" applyFill="1" applyBorder="1" applyAlignment="1">
      <alignment vertical="center"/>
    </xf>
    <xf numFmtId="0" fontId="36" fillId="0" borderId="1" xfId="0" applyFont="1" applyFill="1" applyBorder="1" applyAlignment="1">
      <alignment vertical="center"/>
    </xf>
    <xf numFmtId="0" fontId="47" fillId="0" borderId="1" xfId="0" applyFont="1" applyFill="1" applyBorder="1" applyAlignment="1">
      <alignment horizontal="left" vertical="center"/>
    </xf>
    <xf numFmtId="0" fontId="36" fillId="0" borderId="19" xfId="0" applyFont="1" applyFill="1" applyBorder="1" applyAlignment="1">
      <alignment vertical="center"/>
    </xf>
    <xf numFmtId="0" fontId="0" fillId="5" borderId="20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46" fillId="5" borderId="1" xfId="0" applyFont="1" applyFill="1" applyBorder="1" applyAlignment="1">
      <alignment horizontal="left" vertical="center" indent="1"/>
    </xf>
    <xf numFmtId="0" fontId="0" fillId="5" borderId="19" xfId="0" applyFill="1" applyBorder="1" applyAlignment="1">
      <alignment vertical="center"/>
    </xf>
    <xf numFmtId="0" fontId="36" fillId="0" borderId="15" xfId="0" applyFont="1" applyBorder="1" applyAlignment="1">
      <alignment vertical="center"/>
    </xf>
    <xf numFmtId="0" fontId="47" fillId="0" borderId="15" xfId="0" applyFont="1" applyBorder="1" applyAlignment="1">
      <alignment horizontal="left" vertical="center"/>
    </xf>
    <xf numFmtId="0" fontId="36" fillId="0" borderId="16" xfId="0" applyFont="1" applyBorder="1" applyAlignment="1">
      <alignment vertical="center"/>
    </xf>
    <xf numFmtId="0" fontId="37" fillId="0" borderId="15" xfId="0" applyFont="1" applyBorder="1" applyAlignment="1">
      <alignment vertical="center"/>
    </xf>
    <xf numFmtId="14" fontId="40" fillId="0" borderId="17" xfId="0" applyNumberFormat="1" applyFont="1" applyBorder="1" applyAlignment="1">
      <alignment vertical="center"/>
    </xf>
    <xf numFmtId="0" fontId="37" fillId="0" borderId="17" xfId="0" applyFont="1" applyBorder="1" applyAlignment="1">
      <alignment vertical="center"/>
    </xf>
    <xf numFmtId="0" fontId="47" fillId="0" borderId="15" xfId="0" applyFont="1" applyBorder="1" applyAlignment="1">
      <alignment horizontal="left" vertical="center" indent="2"/>
    </xf>
    <xf numFmtId="0" fontId="35" fillId="0" borderId="15" xfId="0" applyFont="1" applyBorder="1" applyAlignment="1">
      <alignment vertical="center"/>
    </xf>
    <xf numFmtId="0" fontId="35" fillId="0" borderId="17" xfId="0" applyFont="1" applyBorder="1" applyAlignment="1">
      <alignment vertical="center"/>
    </xf>
    <xf numFmtId="0" fontId="35" fillId="0" borderId="16" xfId="0" applyFont="1" applyBorder="1" applyAlignment="1">
      <alignment vertical="center"/>
    </xf>
    <xf numFmtId="0" fontId="35" fillId="0" borderId="18" xfId="0" applyFont="1" applyBorder="1" applyAlignment="1">
      <alignment vertical="center"/>
    </xf>
    <xf numFmtId="0" fontId="37" fillId="0" borderId="17" xfId="0" applyFont="1" applyBorder="1" applyAlignment="1"/>
    <xf numFmtId="0" fontId="35" fillId="0" borderId="17" xfId="0" applyFont="1" applyBorder="1" applyAlignment="1"/>
    <xf numFmtId="0" fontId="44" fillId="0" borderId="17" xfId="0" applyFont="1" applyFill="1" applyBorder="1" applyAlignment="1">
      <alignment vertical="center"/>
    </xf>
    <xf numFmtId="0" fontId="37" fillId="5" borderId="0" xfId="0" applyFont="1" applyFill="1" applyBorder="1" applyAlignment="1">
      <alignment vertical="center"/>
    </xf>
    <xf numFmtId="0" fontId="45" fillId="5" borderId="8" xfId="0" applyFont="1" applyFill="1" applyBorder="1" applyAlignment="1">
      <alignment horizontal="left" vertical="center" indent="12"/>
    </xf>
    <xf numFmtId="0" fontId="47" fillId="0" borderId="20" xfId="0" applyFont="1" applyBorder="1" applyAlignment="1">
      <alignment horizontal="left" vertical="center" indent="2"/>
    </xf>
    <xf numFmtId="0" fontId="36" fillId="0" borderId="1" xfId="0" applyFont="1" applyBorder="1" applyAlignment="1">
      <alignment vertical="center"/>
    </xf>
    <xf numFmtId="0" fontId="47" fillId="0" borderId="1" xfId="0" applyFont="1" applyBorder="1" applyAlignment="1">
      <alignment horizontal="left" vertical="center"/>
    </xf>
    <xf numFmtId="0" fontId="36" fillId="0" borderId="19" xfId="0" applyFont="1" applyBorder="1" applyAlignment="1">
      <alignment vertical="center"/>
    </xf>
    <xf numFmtId="0" fontId="44" fillId="0" borderId="17" xfId="0" applyFont="1" applyBorder="1" applyAlignment="1">
      <alignment horizontal="left" vertical="center"/>
    </xf>
    <xf numFmtId="0" fontId="47" fillId="0" borderId="19" xfId="0" applyFont="1" applyBorder="1" applyAlignment="1">
      <alignment horizontal="left" vertical="center"/>
    </xf>
    <xf numFmtId="184" fontId="48" fillId="0" borderId="21" xfId="0" applyNumberFormat="1" applyFont="1" applyBorder="1" applyAlignment="1">
      <alignment horizontal="center" vertical="center"/>
    </xf>
    <xf numFmtId="0" fontId="48" fillId="0" borderId="0" xfId="0" applyFont="1" applyAlignment="1">
      <alignment vertical="center"/>
    </xf>
    <xf numFmtId="0" fontId="38" fillId="0" borderId="21" xfId="0" applyFont="1" applyBorder="1" applyAlignment="1">
      <alignment vertical="center"/>
    </xf>
    <xf numFmtId="0" fontId="40" fillId="0" borderId="0" xfId="0" applyFont="1" applyBorder="1" applyAlignment="1">
      <alignment vertical="center" wrapText="1"/>
    </xf>
    <xf numFmtId="0" fontId="38" fillId="0" borderId="0" xfId="0" applyFont="1" applyAlignment="1">
      <alignment vertical="center"/>
    </xf>
    <xf numFmtId="0" fontId="44" fillId="5" borderId="5" xfId="0" applyFont="1" applyFill="1" applyBorder="1" applyAlignment="1">
      <alignment vertical="center"/>
    </xf>
    <xf numFmtId="0" fontId="48" fillId="0" borderId="22" xfId="0" applyFont="1" applyBorder="1" applyAlignment="1">
      <alignment horizontal="center" vertical="center"/>
    </xf>
    <xf numFmtId="0" fontId="48" fillId="0" borderId="22" xfId="0" applyFont="1" applyBorder="1" applyAlignment="1">
      <alignment vertical="center"/>
    </xf>
    <xf numFmtId="0" fontId="38" fillId="0" borderId="23" xfId="0" applyFont="1" applyBorder="1" applyAlignment="1">
      <alignment vertical="center"/>
    </xf>
    <xf numFmtId="184" fontId="48" fillId="0" borderId="23" xfId="0" applyNumberFormat="1" applyFont="1" applyBorder="1" applyAlignment="1">
      <alignment horizontal="center" vertical="center"/>
    </xf>
    <xf numFmtId="0" fontId="48" fillId="0" borderId="23" xfId="0" applyFont="1" applyBorder="1" applyAlignment="1">
      <alignment vertical="center"/>
    </xf>
    <xf numFmtId="185" fontId="44" fillId="0" borderId="21" xfId="0" applyNumberFormat="1" applyFont="1" applyBorder="1" applyAlignment="1">
      <alignment horizontal="center" vertical="center"/>
    </xf>
    <xf numFmtId="0" fontId="0" fillId="0" borderId="0" xfId="0" applyFont="1"/>
    <xf numFmtId="0" fontId="38" fillId="0" borderId="0" xfId="0" applyFont="1"/>
    <xf numFmtId="0" fontId="0" fillId="0" borderId="0" xfId="0" applyFont="1" applyAlignment="1">
      <alignment vertical="center"/>
    </xf>
    <xf numFmtId="0" fontId="0" fillId="0" borderId="0" xfId="0" applyFont="1" applyFill="1" applyBorder="1"/>
    <xf numFmtId="0" fontId="46" fillId="5" borderId="8" xfId="0" applyFont="1" applyFill="1" applyBorder="1" applyAlignment="1">
      <alignment vertical="center"/>
    </xf>
    <xf numFmtId="0" fontId="49" fillId="0" borderId="15" xfId="0" applyFont="1" applyBorder="1" applyAlignment="1">
      <alignment vertical="center"/>
    </xf>
    <xf numFmtId="0" fontId="49" fillId="0" borderId="17" xfId="0" applyFont="1" applyFill="1" applyBorder="1" applyAlignment="1">
      <alignment horizontal="left" vertical="center"/>
    </xf>
    <xf numFmtId="0" fontId="49" fillId="0" borderId="16" xfId="0" applyFont="1" applyFill="1" applyBorder="1" applyAlignment="1">
      <alignment horizontal="left" vertical="center"/>
    </xf>
    <xf numFmtId="0" fontId="49" fillId="0" borderId="16" xfId="0" applyFont="1" applyBorder="1" applyAlignment="1">
      <alignment horizontal="left" vertical="center" indent="1"/>
    </xf>
    <xf numFmtId="0" fontId="49" fillId="0" borderId="17" xfId="0" applyFont="1" applyBorder="1" applyAlignment="1">
      <alignment vertical="center"/>
    </xf>
    <xf numFmtId="0" fontId="37" fillId="0" borderId="24" xfId="0" applyFont="1" applyFill="1" applyBorder="1" applyAlignment="1">
      <alignment horizontal="left" vertical="center" indent="1"/>
    </xf>
    <xf numFmtId="0" fontId="0" fillId="0" borderId="2" xfId="0" applyFont="1" applyBorder="1" applyAlignment="1">
      <alignment vertical="center"/>
    </xf>
    <xf numFmtId="0" fontId="36" fillId="0" borderId="1" xfId="0" applyFont="1" applyBorder="1" applyAlignment="1">
      <alignment horizontal="left" vertical="center" indent="2"/>
    </xf>
    <xf numFmtId="0" fontId="40" fillId="0" borderId="6" xfId="0" applyFont="1" applyBorder="1" applyAlignment="1">
      <alignment vertical="center"/>
    </xf>
    <xf numFmtId="0" fontId="38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7" xfId="0" applyFont="1" applyBorder="1" applyAlignment="1">
      <alignment vertical="center"/>
    </xf>
    <xf numFmtId="0" fontId="36" fillId="0" borderId="1" xfId="0" applyFont="1" applyFill="1" applyBorder="1" applyAlignment="1">
      <alignment horizontal="left" vertical="center" indent="1"/>
    </xf>
    <xf numFmtId="0" fontId="47" fillId="0" borderId="20" xfId="0" applyFont="1" applyFill="1" applyBorder="1" applyAlignment="1">
      <alignment horizontal="left" vertical="center" indent="1"/>
    </xf>
    <xf numFmtId="0" fontId="44" fillId="0" borderId="15" xfId="0" applyFont="1" applyFill="1" applyBorder="1" applyAlignment="1">
      <alignment horizontal="left" vertical="center" indent="1"/>
    </xf>
    <xf numFmtId="0" fontId="44" fillId="0" borderId="17" xfId="0" applyFont="1" applyFill="1" applyBorder="1" applyAlignment="1">
      <alignment horizontal="left" vertical="center" indent="1"/>
    </xf>
    <xf numFmtId="0" fontId="37" fillId="0" borderId="24" xfId="0" applyFont="1" applyBorder="1" applyAlignment="1">
      <alignment horizontal="left" vertical="center" indent="1"/>
    </xf>
    <xf numFmtId="0" fontId="48" fillId="0" borderId="21" xfId="0" applyFont="1" applyBorder="1" applyAlignment="1">
      <alignment horizontal="left" vertical="center" indent="1"/>
    </xf>
    <xf numFmtId="0" fontId="47" fillId="0" borderId="20" xfId="0" applyFont="1" applyBorder="1" applyAlignment="1">
      <alignment horizontal="left" vertical="center" indent="1"/>
    </xf>
    <xf numFmtId="0" fontId="48" fillId="0" borderId="21" xfId="0" applyFont="1" applyFill="1" applyBorder="1" applyAlignment="1">
      <alignment horizontal="center" vertical="center" wrapText="1"/>
    </xf>
    <xf numFmtId="0" fontId="48" fillId="0" borderId="21" xfId="0" applyFont="1" applyFill="1" applyBorder="1" applyAlignment="1">
      <alignment horizontal="left" vertical="center" indent="1"/>
    </xf>
    <xf numFmtId="0" fontId="48" fillId="0" borderId="21" xfId="0" applyFont="1" applyFill="1" applyBorder="1" applyAlignment="1">
      <alignment horizontal="center" vertical="center"/>
    </xf>
    <xf numFmtId="0" fontId="38" fillId="0" borderId="2" xfId="0" applyFont="1" applyBorder="1"/>
    <xf numFmtId="0" fontId="38" fillId="0" borderId="3" xfId="0" applyFont="1" applyBorder="1"/>
    <xf numFmtId="0" fontId="37" fillId="0" borderId="0" xfId="0" applyFont="1" applyFill="1" applyBorder="1" applyAlignment="1">
      <alignment vertical="center" wrapText="1"/>
    </xf>
    <xf numFmtId="0" fontId="48" fillId="0" borderId="0" xfId="0" applyFont="1" applyBorder="1" applyAlignment="1">
      <alignment horizontal="left" vertical="center" indent="1"/>
    </xf>
    <xf numFmtId="0" fontId="36" fillId="6" borderId="15" xfId="0" applyFont="1" applyFill="1" applyBorder="1" applyAlignment="1">
      <alignment vertical="center"/>
    </xf>
    <xf numFmtId="0" fontId="32" fillId="6" borderId="15" xfId="0" applyFont="1" applyFill="1" applyBorder="1" applyAlignment="1">
      <alignment vertical="center"/>
    </xf>
    <xf numFmtId="0" fontId="50" fillId="6" borderId="15" xfId="0" applyFont="1" applyFill="1" applyBorder="1" applyAlignment="1"/>
    <xf numFmtId="0" fontId="50" fillId="6" borderId="15" xfId="0" applyFont="1" applyFill="1" applyBorder="1" applyAlignment="1">
      <alignment vertical="center"/>
    </xf>
    <xf numFmtId="185" fontId="34" fillId="6" borderId="15" xfId="0" applyNumberFormat="1" applyFont="1" applyFill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/>
    </xf>
    <xf numFmtId="0" fontId="48" fillId="0" borderId="21" xfId="0" applyFont="1" applyBorder="1" applyAlignment="1">
      <alignment vertical="center"/>
    </xf>
    <xf numFmtId="0" fontId="48" fillId="0" borderId="0" xfId="0" applyFont="1" applyBorder="1" applyAlignment="1">
      <alignment horizontal="center" vertical="center"/>
    </xf>
    <xf numFmtId="0" fontId="48" fillId="0" borderId="21" xfId="0" applyFont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14" fontId="37" fillId="0" borderId="17" xfId="0" applyNumberFormat="1" applyFont="1" applyBorder="1" applyAlignment="1">
      <alignment vertical="center"/>
    </xf>
    <xf numFmtId="0" fontId="44" fillId="5" borderId="25" xfId="0" applyFont="1" applyFill="1" applyBorder="1" applyAlignment="1">
      <alignment horizontal="center" vertical="center" wrapText="1"/>
    </xf>
    <xf numFmtId="0" fontId="44" fillId="5" borderId="4" xfId="0" applyFont="1" applyFill="1" applyBorder="1" applyAlignment="1">
      <alignment horizontal="center" vertical="center" wrapText="1"/>
    </xf>
    <xf numFmtId="184" fontId="48" fillId="0" borderId="26" xfId="0" applyNumberFormat="1" applyFont="1" applyBorder="1" applyAlignment="1">
      <alignment horizontal="center" vertical="center"/>
    </xf>
    <xf numFmtId="185" fontId="48" fillId="0" borderId="21" xfId="0" applyNumberFormat="1" applyFont="1" applyFill="1" applyBorder="1" applyAlignment="1">
      <alignment horizontal="center" vertical="center"/>
    </xf>
    <xf numFmtId="0" fontId="44" fillId="0" borderId="15" xfId="0" applyFont="1" applyFill="1" applyBorder="1" applyAlignment="1">
      <alignment horizontal="left" vertical="center" indent="1"/>
    </xf>
    <xf numFmtId="0" fontId="37" fillId="0" borderId="0" xfId="0" applyFont="1" applyFill="1" applyBorder="1" applyAlignment="1">
      <alignment vertical="center"/>
    </xf>
    <xf numFmtId="0" fontId="38" fillId="0" borderId="26" xfId="0" applyFont="1" applyFill="1" applyBorder="1" applyAlignment="1">
      <alignment horizontal="center" vertical="center" wrapText="1"/>
    </xf>
    <xf numFmtId="0" fontId="32" fillId="6" borderId="26" xfId="0" applyFont="1" applyFill="1" applyBorder="1" applyAlignment="1">
      <alignment vertical="center"/>
    </xf>
    <xf numFmtId="0" fontId="44" fillId="6" borderId="25" xfId="0" applyFont="1" applyFill="1" applyBorder="1" applyAlignment="1">
      <alignment horizontal="center" vertical="center" wrapText="1"/>
    </xf>
    <xf numFmtId="0" fontId="36" fillId="5" borderId="0" xfId="0" applyFont="1" applyFill="1" applyBorder="1" applyAlignment="1">
      <alignment vertical="center"/>
    </xf>
    <xf numFmtId="0" fontId="32" fillId="5" borderId="0" xfId="0" applyFont="1" applyFill="1" applyBorder="1" applyAlignment="1">
      <alignment vertical="center"/>
    </xf>
    <xf numFmtId="0" fontId="44" fillId="6" borderId="4" xfId="0" applyFont="1" applyFill="1" applyBorder="1" applyAlignment="1">
      <alignment horizontal="center" vertical="center" wrapText="1"/>
    </xf>
    <xf numFmtId="0" fontId="38" fillId="5" borderId="25" xfId="0" applyFont="1" applyFill="1" applyBorder="1" applyAlignment="1">
      <alignment vertical="center"/>
    </xf>
    <xf numFmtId="0" fontId="37" fillId="5" borderId="4" xfId="0" applyFont="1" applyFill="1" applyBorder="1" applyAlignment="1">
      <alignment horizontal="center" vertical="center"/>
    </xf>
    <xf numFmtId="0" fontId="52" fillId="5" borderId="4" xfId="0" applyFont="1" applyFill="1" applyBorder="1" applyAlignment="1">
      <alignment horizontal="center" vertical="center"/>
    </xf>
    <xf numFmtId="0" fontId="36" fillId="6" borderId="27" xfId="0" applyFont="1" applyFill="1" applyBorder="1" applyAlignment="1">
      <alignment horizontal="left" vertical="center"/>
    </xf>
    <xf numFmtId="0" fontId="40" fillId="0" borderId="28" xfId="0" applyFont="1" applyBorder="1" applyAlignment="1">
      <alignment vertical="center" wrapText="1"/>
    </xf>
    <xf numFmtId="0" fontId="44" fillId="5" borderId="27" xfId="0" applyFont="1" applyFill="1" applyBorder="1" applyAlignment="1">
      <alignment vertical="center"/>
    </xf>
    <xf numFmtId="0" fontId="44" fillId="5" borderId="29" xfId="0" applyFont="1" applyFill="1" applyBorder="1" applyAlignment="1">
      <alignment horizontal="center" vertical="center"/>
    </xf>
    <xf numFmtId="184" fontId="48" fillId="0" borderId="16" xfId="0" applyNumberFormat="1" applyFont="1" applyBorder="1" applyAlignment="1">
      <alignment horizontal="center" vertical="center"/>
    </xf>
    <xf numFmtId="185" fontId="48" fillId="0" borderId="28" xfId="0" applyNumberFormat="1" applyFont="1" applyFill="1" applyBorder="1" applyAlignment="1">
      <alignment horizontal="center" vertical="center"/>
    </xf>
    <xf numFmtId="0" fontId="48" fillId="0" borderId="28" xfId="0" applyFont="1" applyBorder="1" applyAlignment="1">
      <alignment vertical="center"/>
    </xf>
    <xf numFmtId="184" fontId="48" fillId="0" borderId="28" xfId="0" applyNumberFormat="1" applyFont="1" applyBorder="1" applyAlignment="1">
      <alignment horizontal="center" vertical="center"/>
    </xf>
    <xf numFmtId="0" fontId="36" fillId="6" borderId="2" xfId="0" applyFont="1" applyFill="1" applyBorder="1" applyAlignment="1">
      <alignment horizontal="left" vertical="center"/>
    </xf>
    <xf numFmtId="0" fontId="53" fillId="6" borderId="16" xfId="0" applyFont="1" applyFill="1" applyBorder="1" applyAlignment="1">
      <alignment vertical="center" wrapText="1"/>
    </xf>
    <xf numFmtId="0" fontId="48" fillId="7" borderId="24" xfId="0" applyFont="1" applyFill="1" applyBorder="1" applyAlignment="1">
      <alignment horizontal="left" vertical="center"/>
    </xf>
    <xf numFmtId="0" fontId="48" fillId="7" borderId="17" xfId="0" applyFont="1" applyFill="1" applyBorder="1" applyAlignment="1">
      <alignment horizontal="left" vertical="center"/>
    </xf>
    <xf numFmtId="0" fontId="48" fillId="7" borderId="30" xfId="0" applyFont="1" applyFill="1" applyBorder="1" applyAlignment="1">
      <alignment vertical="center"/>
    </xf>
    <xf numFmtId="0" fontId="48" fillId="0" borderId="22" xfId="0" applyFont="1" applyBorder="1" applyAlignment="1">
      <alignment horizontal="center" vertical="center" wrapText="1"/>
    </xf>
    <xf numFmtId="185" fontId="44" fillId="0" borderId="22" xfId="0" applyNumberFormat="1" applyFont="1" applyBorder="1" applyAlignment="1">
      <alignment horizontal="center" vertical="center"/>
    </xf>
    <xf numFmtId="0" fontId="48" fillId="0" borderId="31" xfId="0" applyFont="1" applyBorder="1" applyAlignment="1">
      <alignment vertical="center"/>
    </xf>
    <xf numFmtId="0" fontId="48" fillId="0" borderId="32" xfId="0" applyFont="1" applyBorder="1" applyAlignment="1">
      <alignment vertical="center"/>
    </xf>
    <xf numFmtId="0" fontId="37" fillId="5" borderId="2" xfId="0" applyFont="1" applyFill="1" applyBorder="1" applyAlignment="1">
      <alignment horizontal="left" vertical="center" indent="25"/>
    </xf>
    <xf numFmtId="0" fontId="37" fillId="5" borderId="12" xfId="0" applyFont="1" applyFill="1" applyBorder="1" applyAlignment="1">
      <alignment vertical="center"/>
    </xf>
    <xf numFmtId="0" fontId="37" fillId="5" borderId="13" xfId="0" applyFont="1" applyFill="1" applyBorder="1" applyAlignment="1">
      <alignment horizontal="left" vertical="center" indent="12"/>
    </xf>
    <xf numFmtId="0" fontId="40" fillId="5" borderId="13" xfId="0" applyFont="1" applyFill="1" applyBorder="1" applyAlignment="1">
      <alignment horizontal="left" vertical="center"/>
    </xf>
    <xf numFmtId="0" fontId="37" fillId="5" borderId="13" xfId="0" applyFont="1" applyFill="1" applyBorder="1" applyAlignment="1">
      <alignment vertical="center"/>
    </xf>
    <xf numFmtId="0" fontId="37" fillId="5" borderId="14" xfId="0" applyFont="1" applyFill="1" applyBorder="1" applyAlignment="1">
      <alignment vertical="center"/>
    </xf>
    <xf numFmtId="0" fontId="52" fillId="8" borderId="33" xfId="0" applyFont="1" applyFill="1" applyBorder="1" applyAlignment="1">
      <alignment horizontal="center" vertical="center"/>
    </xf>
    <xf numFmtId="0" fontId="51" fillId="2" borderId="34" xfId="0" applyFont="1" applyFill="1" applyBorder="1" applyAlignment="1">
      <alignment horizontal="center" vertical="center" wrapText="1"/>
    </xf>
    <xf numFmtId="0" fontId="51" fillId="2" borderId="35" xfId="0" applyFont="1" applyFill="1" applyBorder="1" applyAlignment="1">
      <alignment horizontal="center" vertical="center" wrapText="1"/>
    </xf>
    <xf numFmtId="0" fontId="37" fillId="0" borderId="24" xfId="0" applyFont="1" applyBorder="1" applyAlignment="1">
      <alignment vertical="center"/>
    </xf>
    <xf numFmtId="0" fontId="52" fillId="6" borderId="33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54" fillId="0" borderId="15" xfId="0" applyFont="1" applyBorder="1" applyAlignment="1">
      <alignment horizontal="left" vertical="center"/>
    </xf>
    <xf numFmtId="0" fontId="36" fillId="6" borderId="20" xfId="0" applyFont="1" applyFill="1" applyBorder="1" applyAlignment="1">
      <alignment horizontal="left" vertical="center"/>
    </xf>
    <xf numFmtId="0" fontId="36" fillId="6" borderId="1" xfId="0" applyFont="1" applyFill="1" applyBorder="1" applyAlignment="1">
      <alignment vertical="center"/>
    </xf>
    <xf numFmtId="0" fontId="32" fillId="6" borderId="1" xfId="0" applyFont="1" applyFill="1" applyBorder="1" applyAlignment="1">
      <alignment vertical="center"/>
    </xf>
    <xf numFmtId="0" fontId="44" fillId="6" borderId="33" xfId="0" applyFont="1" applyFill="1" applyBorder="1" applyAlignment="1">
      <alignment horizontal="center" vertical="center" wrapText="1"/>
    </xf>
    <xf numFmtId="0" fontId="40" fillId="6" borderId="1" xfId="0" applyFont="1" applyFill="1" applyBorder="1" applyAlignment="1">
      <alignment vertical="center"/>
    </xf>
    <xf numFmtId="0" fontId="50" fillId="6" borderId="1" xfId="0" applyFont="1" applyFill="1" applyBorder="1" applyAlignment="1">
      <alignment vertical="center"/>
    </xf>
    <xf numFmtId="0" fontId="41" fillId="6" borderId="19" xfId="0" applyFont="1" applyFill="1" applyBorder="1" applyAlignment="1">
      <alignment vertical="center" wrapText="1"/>
    </xf>
    <xf numFmtId="0" fontId="55" fillId="0" borderId="18" xfId="0" applyFont="1" applyFill="1" applyBorder="1" applyAlignment="1">
      <alignment horizontal="left" vertical="center"/>
    </xf>
    <xf numFmtId="0" fontId="11" fillId="0" borderId="0" xfId="0" applyFont="1" applyAlignment="1">
      <alignment vertical="center"/>
    </xf>
    <xf numFmtId="185" fontId="7" fillId="0" borderId="21" xfId="0" applyNumberFormat="1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185" fontId="11" fillId="0" borderId="28" xfId="0" applyNumberFormat="1" applyFont="1" applyFill="1" applyBorder="1" applyAlignment="1">
      <alignment horizontal="center" vertical="center"/>
    </xf>
    <xf numFmtId="0" fontId="48" fillId="0" borderId="21" xfId="0" applyFont="1" applyBorder="1" applyAlignment="1">
      <alignment horizontal="left" vertical="center" wrapText="1" indent="1"/>
    </xf>
    <xf numFmtId="0" fontId="0" fillId="0" borderId="0" xfId="0" applyBorder="1" applyAlignment="1">
      <alignment vertical="center"/>
    </xf>
    <xf numFmtId="0" fontId="48" fillId="0" borderId="21" xfId="0" applyFont="1" applyFill="1" applyBorder="1" applyAlignment="1">
      <alignment horizontal="left" vertical="center" wrapText="1" indent="1"/>
    </xf>
    <xf numFmtId="0" fontId="11" fillId="0" borderId="21" xfId="0" applyFont="1" applyBorder="1" applyAlignment="1">
      <alignment horizontal="left" vertical="center" wrapText="1" indent="1"/>
    </xf>
    <xf numFmtId="0" fontId="11" fillId="0" borderId="22" xfId="0" applyFont="1" applyBorder="1" applyAlignment="1">
      <alignment horizontal="left" vertical="center" wrapText="1" indent="1"/>
    </xf>
    <xf numFmtId="0" fontId="56" fillId="0" borderId="2" xfId="0" applyFont="1" applyBorder="1"/>
    <xf numFmtId="0" fontId="56" fillId="0" borderId="0" xfId="0" applyFont="1" applyFill="1" applyBorder="1"/>
    <xf numFmtId="0" fontId="56" fillId="0" borderId="0" xfId="0" applyFont="1"/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11" fillId="0" borderId="28" xfId="0" applyFont="1" applyBorder="1" applyAlignment="1">
      <alignment vertical="center"/>
    </xf>
    <xf numFmtId="0" fontId="11" fillId="0" borderId="23" xfId="0" applyFont="1" applyBorder="1" applyAlignment="1">
      <alignment vertical="center"/>
    </xf>
    <xf numFmtId="0" fontId="11" fillId="0" borderId="21" xfId="0" applyFont="1" applyBorder="1" applyAlignment="1">
      <alignment vertical="center"/>
    </xf>
    <xf numFmtId="0" fontId="38" fillId="0" borderId="21" xfId="0" applyFont="1" applyFill="1" applyBorder="1" applyAlignment="1">
      <alignment vertical="center"/>
    </xf>
    <xf numFmtId="0" fontId="38" fillId="0" borderId="23" xfId="0" applyFont="1" applyFill="1" applyBorder="1" applyAlignment="1">
      <alignment vertical="center"/>
    </xf>
    <xf numFmtId="0" fontId="40" fillId="0" borderId="28" xfId="0" applyFont="1" applyFill="1" applyBorder="1" applyAlignment="1">
      <alignment vertical="center" wrapText="1"/>
    </xf>
    <xf numFmtId="0" fontId="38" fillId="0" borderId="0" xfId="0" applyFont="1" applyFill="1" applyAlignment="1">
      <alignment vertical="center"/>
    </xf>
    <xf numFmtId="0" fontId="48" fillId="7" borderId="21" xfId="0" applyFont="1" applyFill="1" applyBorder="1" applyAlignment="1">
      <alignment horizontal="center" vertical="center" wrapText="1"/>
    </xf>
    <xf numFmtId="0" fontId="48" fillId="0" borderId="6" xfId="0" applyFont="1" applyBorder="1" applyAlignment="1">
      <alignment vertical="center"/>
    </xf>
    <xf numFmtId="0" fontId="57" fillId="0" borderId="0" xfId="0" applyFont="1" applyBorder="1"/>
    <xf numFmtId="0" fontId="57" fillId="0" borderId="0" xfId="0" applyFont="1"/>
    <xf numFmtId="0" fontId="48" fillId="0" borderId="17" xfId="0" applyFont="1" applyBorder="1" applyAlignment="1">
      <alignment vertical="center"/>
    </xf>
    <xf numFmtId="0" fontId="48" fillId="0" borderId="21" xfId="2" applyFont="1" applyFill="1" applyBorder="1" applyAlignment="1" applyProtection="1">
      <alignment horizontal="center" vertical="center"/>
      <protection locked="0"/>
    </xf>
    <xf numFmtId="0" fontId="44" fillId="0" borderId="6" xfId="0" applyFont="1" applyBorder="1" applyAlignment="1">
      <alignment vertical="center"/>
    </xf>
    <xf numFmtId="0" fontId="58" fillId="0" borderId="0" xfId="0" applyFont="1" applyBorder="1"/>
    <xf numFmtId="0" fontId="58" fillId="0" borderId="0" xfId="0" applyFont="1"/>
    <xf numFmtId="0" fontId="40" fillId="0" borderId="17" xfId="0" applyFont="1" applyBorder="1" applyAlignment="1">
      <alignment vertical="center"/>
    </xf>
    <xf numFmtId="0" fontId="59" fillId="0" borderId="6" xfId="0" applyFont="1" applyBorder="1" applyAlignment="1">
      <alignment vertical="center"/>
    </xf>
    <xf numFmtId="0" fontId="60" fillId="0" borderId="0" xfId="0" applyFont="1" applyBorder="1"/>
    <xf numFmtId="0" fontId="60" fillId="0" borderId="0" xfId="0" applyFont="1"/>
    <xf numFmtId="0" fontId="48" fillId="0" borderId="21" xfId="2" applyFont="1" applyFill="1" applyBorder="1" applyAlignment="1">
      <alignment horizontal="center" vertical="center" wrapText="1"/>
    </xf>
    <xf numFmtId="0" fontId="58" fillId="0" borderId="17" xfId="0" applyFont="1" applyBorder="1" applyAlignment="1">
      <alignment vertical="center"/>
    </xf>
    <xf numFmtId="0" fontId="11" fillId="0" borderId="21" xfId="0" applyFont="1" applyFill="1" applyBorder="1" applyAlignment="1">
      <alignment vertical="center"/>
    </xf>
    <xf numFmtId="185" fontId="7" fillId="0" borderId="21" xfId="0" applyNumberFormat="1" applyFont="1" applyFill="1" applyBorder="1" applyAlignment="1">
      <alignment horizontal="center" vertical="center"/>
    </xf>
    <xf numFmtId="0" fontId="11" fillId="0" borderId="23" xfId="0" applyFont="1" applyFill="1" applyBorder="1" applyAlignment="1">
      <alignment vertical="center"/>
    </xf>
    <xf numFmtId="0" fontId="11" fillId="0" borderId="28" xfId="0" applyFont="1" applyFill="1" applyBorder="1" applyAlignment="1">
      <alignment vertical="center"/>
    </xf>
    <xf numFmtId="0" fontId="56" fillId="0" borderId="0" xfId="0" applyFont="1" applyBorder="1" applyAlignment="1">
      <alignment vertical="center"/>
    </xf>
    <xf numFmtId="0" fontId="56" fillId="0" borderId="0" xfId="0" applyFont="1" applyBorder="1" applyAlignment="1">
      <alignment vertical="top"/>
    </xf>
    <xf numFmtId="0" fontId="61" fillId="0" borderId="0" xfId="0" applyFont="1" applyFill="1" applyBorder="1" applyAlignment="1">
      <alignment horizontal="left" vertical="top"/>
    </xf>
    <xf numFmtId="0" fontId="62" fillId="0" borderId="0" xfId="0" applyFont="1" applyFill="1" applyBorder="1" applyAlignment="1">
      <alignment horizontal="left" vertical="top"/>
    </xf>
    <xf numFmtId="0" fontId="56" fillId="0" borderId="0" xfId="0" applyFont="1" applyAlignment="1">
      <alignment vertical="top"/>
    </xf>
    <xf numFmtId="0" fontId="38" fillId="0" borderId="26" xfId="0" quotePrefix="1" applyFont="1" applyFill="1" applyBorder="1" applyAlignment="1">
      <alignment horizontal="center" vertical="center"/>
    </xf>
    <xf numFmtId="0" fontId="38" fillId="0" borderId="21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vertical="center"/>
    </xf>
    <xf numFmtId="0" fontId="7" fillId="2" borderId="15" xfId="0" applyFont="1" applyFill="1" applyBorder="1" applyAlignment="1">
      <alignment vertical="center"/>
    </xf>
    <xf numFmtId="0" fontId="11" fillId="0" borderId="21" xfId="2" applyFont="1" applyBorder="1" applyAlignment="1">
      <alignment horizontal="center" vertical="center"/>
    </xf>
    <xf numFmtId="0" fontId="11" fillId="0" borderId="36" xfId="0" applyFont="1" applyBorder="1" applyAlignment="1">
      <alignment horizontal="left" vertical="center" indent="1"/>
    </xf>
    <xf numFmtId="0" fontId="12" fillId="0" borderId="37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5" xfId="0" applyFont="1" applyBorder="1" applyAlignment="1">
      <alignment horizontal="left" vertical="center" indent="1"/>
    </xf>
    <xf numFmtId="0" fontId="11" fillId="0" borderId="5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5" fillId="0" borderId="36" xfId="0" applyFont="1" applyBorder="1" applyAlignment="1">
      <alignment vertical="center"/>
    </xf>
    <xf numFmtId="0" fontId="11" fillId="0" borderId="36" xfId="0" applyFont="1" applyBorder="1" applyAlignment="1">
      <alignment horizontal="center" vertical="center"/>
    </xf>
    <xf numFmtId="0" fontId="11" fillId="0" borderId="26" xfId="2" applyFont="1" applyBorder="1" applyAlignment="1">
      <alignment horizontal="center" vertical="center"/>
    </xf>
    <xf numFmtId="0" fontId="12" fillId="0" borderId="38" xfId="0" applyFont="1" applyFill="1" applyBorder="1" applyAlignment="1">
      <alignment horizontal="center" vertical="center"/>
    </xf>
    <xf numFmtId="0" fontId="11" fillId="0" borderId="26" xfId="2" applyFont="1" applyFill="1" applyBorder="1" applyAlignment="1">
      <alignment horizontal="center" vertical="center"/>
    </xf>
    <xf numFmtId="0" fontId="11" fillId="0" borderId="21" xfId="2" applyFont="1" applyFill="1" applyBorder="1" applyAlignment="1">
      <alignment horizontal="center" vertical="center"/>
    </xf>
    <xf numFmtId="0" fontId="15" fillId="2" borderId="0" xfId="2" applyFont="1" applyFill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0" fillId="2" borderId="21" xfId="0" applyFill="1" applyBorder="1" applyAlignment="1">
      <alignment vertical="center"/>
    </xf>
    <xf numFmtId="0" fontId="13" fillId="0" borderId="21" xfId="0" applyFont="1" applyBorder="1" applyAlignment="1">
      <alignment horizontal="center" vertical="center"/>
    </xf>
    <xf numFmtId="0" fontId="15" fillId="2" borderId="39" xfId="2" applyFont="1" applyFill="1" applyBorder="1" applyAlignment="1">
      <alignment horizontal="center" vertical="center"/>
    </xf>
    <xf numFmtId="0" fontId="13" fillId="0" borderId="21" xfId="0" applyFont="1" applyFill="1" applyBorder="1" applyAlignment="1">
      <alignment horizontal="center" vertical="center"/>
    </xf>
    <xf numFmtId="0" fontId="4" fillId="2" borderId="38" xfId="0" applyFont="1" applyFill="1" applyBorder="1" applyAlignment="1">
      <alignment horizontal="left" vertical="center" indent="1"/>
    </xf>
    <xf numFmtId="0" fontId="12" fillId="0" borderId="40" xfId="0" applyFont="1" applyBorder="1" applyAlignment="1">
      <alignment horizontal="center" vertical="center"/>
    </xf>
    <xf numFmtId="0" fontId="11" fillId="0" borderId="28" xfId="2" applyFont="1" applyFill="1" applyBorder="1" applyAlignment="1">
      <alignment horizontal="center" vertical="center"/>
    </xf>
    <xf numFmtId="0" fontId="11" fillId="0" borderId="28" xfId="2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 indent="1"/>
    </xf>
    <xf numFmtId="0" fontId="11" fillId="0" borderId="15" xfId="0" applyFont="1" applyBorder="1" applyAlignment="1">
      <alignment horizontal="left" vertical="center" indent="1"/>
    </xf>
    <xf numFmtId="0" fontId="14" fillId="2" borderId="0" xfId="2" applyFont="1" applyFill="1" applyBorder="1" applyAlignment="1" applyProtection="1">
      <alignment horizontal="center" vertical="center"/>
      <protection locked="0"/>
    </xf>
    <xf numFmtId="0" fontId="12" fillId="0" borderId="37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left" vertical="center" indent="1"/>
    </xf>
    <xf numFmtId="0" fontId="5" fillId="0" borderId="5" xfId="0" applyFont="1" applyFill="1" applyBorder="1" applyAlignment="1">
      <alignment vertical="center"/>
    </xf>
    <xf numFmtId="0" fontId="11" fillId="0" borderId="5" xfId="0" applyFont="1" applyFill="1" applyBorder="1" applyAlignment="1">
      <alignment horizontal="center" vertical="center"/>
    </xf>
    <xf numFmtId="0" fontId="11" fillId="0" borderId="41" xfId="0" applyFont="1" applyFill="1" applyBorder="1" applyAlignment="1">
      <alignment horizontal="left" vertical="center" indent="1"/>
    </xf>
    <xf numFmtId="0" fontId="0" fillId="2" borderId="4" xfId="0" applyFill="1" applyBorder="1" applyAlignment="1">
      <alignment vertical="center"/>
    </xf>
    <xf numFmtId="0" fontId="7" fillId="8" borderId="5" xfId="0" applyFont="1" applyFill="1" applyBorder="1" applyAlignment="1">
      <alignment vertical="center"/>
    </xf>
    <xf numFmtId="0" fontId="2" fillId="8" borderId="21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left" vertical="center"/>
    </xf>
    <xf numFmtId="0" fontId="11" fillId="0" borderId="15" xfId="0" applyFont="1" applyFill="1" applyBorder="1" applyAlignment="1">
      <alignment horizontal="left" vertical="center"/>
    </xf>
    <xf numFmtId="0" fontId="11" fillId="0" borderId="26" xfId="0" applyFont="1" applyFill="1" applyBorder="1" applyAlignment="1">
      <alignment horizontal="left" vertical="center"/>
    </xf>
    <xf numFmtId="0" fontId="12" fillId="0" borderId="42" xfId="0" applyFont="1" applyFill="1" applyBorder="1" applyAlignment="1">
      <alignment horizontal="center" vertical="center"/>
    </xf>
    <xf numFmtId="0" fontId="11" fillId="0" borderId="23" xfId="0" applyFont="1" applyFill="1" applyBorder="1" applyAlignment="1">
      <alignment horizontal="left" vertical="center"/>
    </xf>
    <xf numFmtId="0" fontId="11" fillId="0" borderId="43" xfId="0" applyFont="1" applyFill="1" applyBorder="1" applyAlignment="1">
      <alignment horizontal="left" vertical="center" indent="1"/>
    </xf>
    <xf numFmtId="0" fontId="5" fillId="0" borderId="36" xfId="0" applyFont="1" applyFill="1" applyBorder="1" applyAlignment="1">
      <alignment vertical="center"/>
    </xf>
    <xf numFmtId="0" fontId="11" fillId="0" borderId="36" xfId="0" applyFont="1" applyFill="1" applyBorder="1" applyAlignment="1">
      <alignment horizontal="center" vertical="center"/>
    </xf>
    <xf numFmtId="0" fontId="38" fillId="0" borderId="21" xfId="0" applyFont="1" applyFill="1" applyBorder="1" applyAlignment="1">
      <alignment horizontal="left" vertical="center"/>
    </xf>
    <xf numFmtId="0" fontId="63" fillId="8" borderId="44" xfId="0" applyFont="1" applyFill="1" applyBorder="1" applyAlignment="1">
      <alignment horizontal="center" vertical="center" wrapText="1"/>
    </xf>
    <xf numFmtId="0" fontId="64" fillId="8" borderId="44" xfId="0" applyFont="1" applyFill="1" applyBorder="1" applyAlignment="1">
      <alignment horizontal="center" vertical="center" wrapText="1"/>
    </xf>
    <xf numFmtId="0" fontId="57" fillId="0" borderId="0" xfId="0" applyFont="1" applyFill="1" applyBorder="1"/>
    <xf numFmtId="0" fontId="58" fillId="0" borderId="0" xfId="0" applyFont="1" applyFill="1" applyBorder="1"/>
    <xf numFmtId="0" fontId="60" fillId="0" borderId="0" xfId="0" applyFont="1" applyFill="1" applyBorder="1"/>
    <xf numFmtId="0" fontId="65" fillId="0" borderId="0" xfId="0" applyFont="1" applyFill="1" applyBorder="1"/>
    <xf numFmtId="0" fontId="62" fillId="0" borderId="0" xfId="0" applyFont="1" applyFill="1" applyBorder="1"/>
    <xf numFmtId="0" fontId="61" fillId="0" borderId="0" xfId="0" applyFont="1" applyFill="1" applyBorder="1"/>
    <xf numFmtId="0" fontId="66" fillId="0" borderId="0" xfId="0" applyFont="1" applyFill="1" applyBorder="1"/>
    <xf numFmtId="0" fontId="67" fillId="0" borderId="0" xfId="0" applyFont="1" applyFill="1" applyBorder="1"/>
    <xf numFmtId="0" fontId="47" fillId="0" borderId="0" xfId="0" applyFont="1" applyFill="1" applyBorder="1"/>
    <xf numFmtId="0" fontId="68" fillId="0" borderId="0" xfId="0" applyFont="1" applyFill="1" applyBorder="1"/>
    <xf numFmtId="0" fontId="36" fillId="0" borderId="0" xfId="0" applyFont="1" applyFill="1" applyBorder="1"/>
    <xf numFmtId="0" fontId="35" fillId="0" borderId="0" xfId="0" applyFont="1" applyFill="1" applyBorder="1"/>
    <xf numFmtId="0" fontId="69" fillId="0" borderId="0" xfId="0" applyFont="1" applyFill="1" applyBorder="1"/>
    <xf numFmtId="0" fontId="59" fillId="0" borderId="0" xfId="0" applyFont="1" applyFill="1" applyBorder="1"/>
    <xf numFmtId="0" fontId="48" fillId="0" borderId="21" xfId="0" applyFont="1" applyFill="1" applyBorder="1" applyAlignment="1">
      <alignment vertical="center"/>
    </xf>
    <xf numFmtId="0" fontId="49" fillId="0" borderId="17" xfId="0" applyFont="1" applyFill="1" applyBorder="1" applyAlignment="1">
      <alignment horizontal="center" vertical="center"/>
    </xf>
    <xf numFmtId="184" fontId="48" fillId="0" borderId="21" xfId="0" applyNumberFormat="1" applyFont="1" applyFill="1" applyBorder="1" applyAlignment="1">
      <alignment horizontal="center" vertical="center"/>
    </xf>
    <xf numFmtId="185" fontId="70" fillId="0" borderId="21" xfId="0" applyNumberFormat="1" applyFont="1" applyFill="1" applyBorder="1" applyAlignment="1">
      <alignment horizontal="center" vertical="center"/>
    </xf>
    <xf numFmtId="184" fontId="48" fillId="0" borderId="26" xfId="0" applyNumberFormat="1" applyFont="1" applyFill="1" applyBorder="1" applyAlignment="1">
      <alignment horizontal="center" vertical="center"/>
    </xf>
    <xf numFmtId="184" fontId="48" fillId="0" borderId="16" xfId="0" applyNumberFormat="1" applyFont="1" applyFill="1" applyBorder="1" applyAlignment="1">
      <alignment horizontal="center" vertical="center"/>
    </xf>
    <xf numFmtId="185" fontId="11" fillId="0" borderId="21" xfId="0" applyNumberFormat="1" applyFont="1" applyFill="1" applyBorder="1" applyAlignment="1">
      <alignment horizontal="center" vertical="center"/>
    </xf>
    <xf numFmtId="0" fontId="49" fillId="0" borderId="18" xfId="0" applyFont="1" applyBorder="1" applyAlignment="1">
      <alignment horizontal="center" vertical="center"/>
    </xf>
    <xf numFmtId="0" fontId="54" fillId="0" borderId="17" xfId="0" applyFont="1" applyBorder="1" applyAlignment="1">
      <alignment horizontal="center" vertical="center"/>
    </xf>
    <xf numFmtId="11" fontId="37" fillId="0" borderId="24" xfId="0" applyNumberFormat="1" applyFont="1" applyBorder="1" applyAlignment="1">
      <alignment vertical="center"/>
    </xf>
    <xf numFmtId="11" fontId="37" fillId="0" borderId="17" xfId="0" applyNumberFormat="1" applyFont="1" applyBorder="1" applyAlignment="1">
      <alignment vertical="center"/>
    </xf>
    <xf numFmtId="11" fontId="44" fillId="0" borderId="17" xfId="0" applyNumberFormat="1" applyFont="1" applyBorder="1" applyAlignment="1">
      <alignment horizontal="left" vertical="center"/>
    </xf>
    <xf numFmtId="11" fontId="35" fillId="0" borderId="17" xfId="0" applyNumberFormat="1" applyFont="1" applyBorder="1" applyAlignment="1">
      <alignment vertical="center"/>
    </xf>
    <xf numFmtId="11" fontId="49" fillId="0" borderId="18" xfId="0" applyNumberFormat="1" applyFont="1" applyBorder="1" applyAlignment="1">
      <alignment horizontal="center" vertical="center"/>
    </xf>
    <xf numFmtId="11" fontId="35" fillId="0" borderId="0" xfId="0" applyNumberFormat="1" applyFont="1" applyAlignment="1">
      <alignment vertical="center"/>
    </xf>
    <xf numFmtId="0" fontId="6" fillId="0" borderId="21" xfId="2" applyFont="1" applyFill="1" applyBorder="1" applyAlignment="1" applyProtection="1">
      <alignment horizontal="center" vertical="center"/>
      <protection locked="0"/>
    </xf>
    <xf numFmtId="0" fontId="13" fillId="0" borderId="45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40" fillId="0" borderId="21" xfId="2" applyFont="1" applyFill="1" applyBorder="1" applyAlignment="1" applyProtection="1">
      <alignment horizontal="center" vertical="center"/>
      <protection locked="0"/>
    </xf>
    <xf numFmtId="0" fontId="40" fillId="0" borderId="21" xfId="0" applyFont="1" applyFill="1" applyBorder="1" applyAlignment="1">
      <alignment horizontal="center" vertical="center"/>
    </xf>
    <xf numFmtId="0" fontId="71" fillId="0" borderId="21" xfId="2" applyFont="1" applyFill="1" applyBorder="1" applyAlignment="1">
      <alignment horizontal="center" vertical="center"/>
    </xf>
    <xf numFmtId="0" fontId="40" fillId="0" borderId="0" xfId="2" applyFont="1" applyBorder="1" applyAlignment="1" applyProtection="1">
      <alignment horizontal="center" vertical="center"/>
      <protection locked="0"/>
    </xf>
    <xf numFmtId="0" fontId="44" fillId="0" borderId="0" xfId="2" applyFont="1" applyBorder="1" applyAlignment="1" applyProtection="1">
      <alignment horizontal="center" vertical="center"/>
      <protection locked="0"/>
    </xf>
    <xf numFmtId="0" fontId="72" fillId="0" borderId="0" xfId="2" applyFont="1" applyBorder="1" applyAlignment="1" applyProtection="1">
      <alignment horizontal="center" vertical="center"/>
      <protection locked="0"/>
    </xf>
    <xf numFmtId="0" fontId="73" fillId="0" borderId="0" xfId="0" applyFont="1" applyBorder="1" applyAlignment="1">
      <alignment horizontal="center" vertical="center"/>
    </xf>
    <xf numFmtId="0" fontId="48" fillId="0" borderId="0" xfId="0" applyFont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49" fillId="0" borderId="38" xfId="0" applyFont="1" applyFill="1" applyBorder="1" applyAlignment="1">
      <alignment horizontal="left" vertical="center" indent="1"/>
    </xf>
    <xf numFmtId="0" fontId="74" fillId="0" borderId="21" xfId="0" applyFont="1" applyBorder="1"/>
    <xf numFmtId="0" fontId="74" fillId="0" borderId="0" xfId="0" applyFont="1"/>
    <xf numFmtId="0" fontId="59" fillId="0" borderId="21" xfId="0" applyFont="1" applyBorder="1" applyAlignment="1">
      <alignment horizontal="center" vertical="center" wrapText="1"/>
    </xf>
    <xf numFmtId="0" fontId="59" fillId="0" borderId="4" xfId="0" applyFont="1" applyFill="1" applyBorder="1" applyAlignment="1">
      <alignment horizontal="center" vertical="center" wrapText="1"/>
    </xf>
    <xf numFmtId="0" fontId="59" fillId="0" borderId="21" xfId="0" applyFont="1" applyBorder="1" applyAlignment="1">
      <alignment vertical="center"/>
    </xf>
    <xf numFmtId="0" fontId="59" fillId="0" borderId="23" xfId="0" applyFont="1" applyBorder="1" applyAlignment="1">
      <alignment vertical="center"/>
    </xf>
    <xf numFmtId="0" fontId="59" fillId="0" borderId="0" xfId="0" applyFont="1" applyAlignment="1">
      <alignment vertical="center"/>
    </xf>
    <xf numFmtId="0" fontId="75" fillId="0" borderId="21" xfId="0" applyFont="1" applyBorder="1" applyAlignment="1">
      <alignment horizontal="center" vertical="center"/>
    </xf>
    <xf numFmtId="0" fontId="38" fillId="0" borderId="21" xfId="0" applyFont="1" applyBorder="1" applyAlignment="1">
      <alignment horizontal="center" vertical="center" wrapText="1"/>
    </xf>
    <xf numFmtId="49" fontId="48" fillId="0" borderId="21" xfId="0" applyNumberFormat="1" applyFont="1" applyFill="1" applyBorder="1" applyAlignment="1">
      <alignment horizontal="center" vertical="center" wrapText="1"/>
    </xf>
    <xf numFmtId="0" fontId="76" fillId="2" borderId="35" xfId="0" applyFont="1" applyFill="1" applyBorder="1" applyAlignment="1">
      <alignment horizontal="center" vertical="center" wrapText="1"/>
    </xf>
    <xf numFmtId="0" fontId="77" fillId="0" borderId="15" xfId="0" applyFont="1" applyFill="1" applyBorder="1" applyAlignment="1">
      <alignment horizontal="left" vertical="center"/>
    </xf>
    <xf numFmtId="0" fontId="40" fillId="7" borderId="0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left" vertical="center" indent="1"/>
    </xf>
    <xf numFmtId="0" fontId="13" fillId="7" borderId="21" xfId="0" applyFont="1" applyFill="1" applyBorder="1" applyAlignment="1">
      <alignment horizontal="center" vertical="center"/>
    </xf>
    <xf numFmtId="0" fontId="12" fillId="0" borderId="40" xfId="0" applyFont="1" applyFill="1" applyBorder="1" applyAlignment="1">
      <alignment horizontal="center" vertical="center"/>
    </xf>
    <xf numFmtId="0" fontId="11" fillId="0" borderId="36" xfId="0" applyFont="1" applyFill="1" applyBorder="1" applyAlignment="1">
      <alignment horizontal="left" vertical="center" indent="1"/>
    </xf>
    <xf numFmtId="0" fontId="4" fillId="2" borderId="27" xfId="0" applyFont="1" applyFill="1" applyBorder="1" applyAlignment="1">
      <alignment horizontal="left" vertical="center" indent="1"/>
    </xf>
    <xf numFmtId="0" fontId="7" fillId="2" borderId="5" xfId="0" applyFont="1" applyFill="1" applyBorder="1" applyAlignment="1">
      <alignment vertical="center"/>
    </xf>
    <xf numFmtId="0" fontId="44" fillId="0" borderId="21" xfId="0" applyFont="1" applyFill="1" applyBorder="1" applyAlignment="1">
      <alignment horizontal="center" vertical="center"/>
    </xf>
    <xf numFmtId="0" fontId="57" fillId="8" borderId="15" xfId="0" applyFont="1" applyFill="1" applyBorder="1" applyAlignment="1">
      <alignment vertical="center"/>
    </xf>
    <xf numFmtId="0" fontId="69" fillId="8" borderId="15" xfId="0" applyFont="1" applyFill="1" applyBorder="1" applyAlignment="1">
      <alignment vertical="center"/>
    </xf>
    <xf numFmtId="0" fontId="58" fillId="8" borderId="15" xfId="0" applyFont="1" applyFill="1" applyBorder="1" applyAlignment="1">
      <alignment vertical="center"/>
    </xf>
    <xf numFmtId="0" fontId="0" fillId="8" borderId="15" xfId="0" applyFill="1" applyBorder="1" applyAlignment="1">
      <alignment vertical="center"/>
    </xf>
    <xf numFmtId="0" fontId="0" fillId="8" borderId="16" xfId="0" applyFill="1" applyBorder="1" applyAlignment="1">
      <alignment vertical="center"/>
    </xf>
    <xf numFmtId="0" fontId="0" fillId="8" borderId="21" xfId="0" applyFill="1" applyBorder="1" applyAlignment="1">
      <alignment vertical="center"/>
    </xf>
    <xf numFmtId="0" fontId="48" fillId="8" borderId="4" xfId="0" applyFont="1" applyFill="1" applyBorder="1" applyAlignment="1">
      <alignment horizontal="center" vertical="center"/>
    </xf>
    <xf numFmtId="0" fontId="40" fillId="8" borderId="21" xfId="2" applyFont="1" applyFill="1" applyBorder="1" applyAlignment="1" applyProtection="1">
      <alignment horizontal="center" vertical="center"/>
      <protection locked="0"/>
    </xf>
    <xf numFmtId="0" fontId="48" fillId="8" borderId="45" xfId="0" applyFont="1" applyFill="1" applyBorder="1" applyAlignment="1">
      <alignment horizontal="center" vertical="center"/>
    </xf>
    <xf numFmtId="0" fontId="48" fillId="8" borderId="45" xfId="0" applyFont="1" applyFill="1" applyBorder="1" applyAlignment="1">
      <alignment vertical="center"/>
    </xf>
    <xf numFmtId="0" fontId="40" fillId="8" borderId="29" xfId="0" applyFont="1" applyFill="1" applyBorder="1" applyAlignment="1">
      <alignment horizontal="center" vertical="center"/>
    </xf>
    <xf numFmtId="0" fontId="48" fillId="8" borderId="21" xfId="0" applyFont="1" applyFill="1" applyBorder="1" applyAlignment="1">
      <alignment horizontal="center" vertical="center"/>
    </xf>
    <xf numFmtId="0" fontId="44" fillId="8" borderId="21" xfId="0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/>
    </xf>
    <xf numFmtId="0" fontId="69" fillId="8" borderId="46" xfId="0" applyFont="1" applyFill="1" applyBorder="1" applyAlignment="1">
      <alignment vertical="center"/>
    </xf>
    <xf numFmtId="0" fontId="71" fillId="8" borderId="21" xfId="2" applyFont="1" applyFill="1" applyBorder="1" applyAlignment="1">
      <alignment horizontal="center" vertical="center"/>
    </xf>
    <xf numFmtId="0" fontId="11" fillId="8" borderId="21" xfId="2" applyFont="1" applyFill="1" applyBorder="1" applyAlignment="1">
      <alignment horizontal="center" vertical="center"/>
    </xf>
    <xf numFmtId="0" fontId="69" fillId="0" borderId="21" xfId="0" applyFont="1" applyFill="1" applyBorder="1" applyAlignment="1">
      <alignment vertical="center"/>
    </xf>
    <xf numFmtId="0" fontId="0" fillId="0" borderId="21" xfId="0" applyFill="1" applyBorder="1" applyAlignment="1">
      <alignment vertical="center"/>
    </xf>
    <xf numFmtId="0" fontId="78" fillId="0" borderId="21" xfId="2" applyFont="1" applyFill="1" applyBorder="1" applyAlignment="1">
      <alignment horizontal="center" vertical="center"/>
    </xf>
    <xf numFmtId="0" fontId="59" fillId="0" borderId="21" xfId="2" applyFont="1" applyFill="1" applyBorder="1" applyAlignment="1" applyProtection="1">
      <alignment horizontal="center" vertical="center"/>
      <protection locked="0"/>
    </xf>
    <xf numFmtId="0" fontId="57" fillId="0" borderId="21" xfId="0" applyFont="1" applyFill="1" applyBorder="1" applyAlignment="1">
      <alignment vertical="center"/>
    </xf>
    <xf numFmtId="0" fontId="6" fillId="0" borderId="21" xfId="2" applyFont="1" applyBorder="1" applyAlignment="1" applyProtection="1">
      <alignment horizontal="center" vertical="center"/>
      <protection locked="0"/>
    </xf>
    <xf numFmtId="0" fontId="11" fillId="7" borderId="26" xfId="2" applyFont="1" applyFill="1" applyBorder="1" applyAlignment="1">
      <alignment horizontal="center" vertical="center"/>
    </xf>
    <xf numFmtId="0" fontId="11" fillId="7" borderId="21" xfId="2" applyFont="1" applyFill="1" applyBorder="1" applyAlignment="1">
      <alignment horizontal="center" vertical="center"/>
    </xf>
    <xf numFmtId="0" fontId="11" fillId="0" borderId="21" xfId="2" applyFont="1" applyFill="1" applyBorder="1" applyAlignment="1" applyProtection="1">
      <alignment horizontal="center" vertical="center"/>
    </xf>
    <xf numFmtId="0" fontId="11" fillId="0" borderId="28" xfId="2" applyFont="1" applyFill="1" applyBorder="1" applyAlignment="1" applyProtection="1">
      <alignment horizontal="center" vertical="center"/>
    </xf>
    <xf numFmtId="0" fontId="15" fillId="2" borderId="21" xfId="2" applyFont="1" applyFill="1" applyBorder="1" applyAlignment="1">
      <alignment horizontal="center" vertical="center"/>
    </xf>
    <xf numFmtId="0" fontId="15" fillId="2" borderId="28" xfId="2" applyFont="1" applyFill="1" applyBorder="1" applyAlignment="1">
      <alignment horizontal="center" vertical="center"/>
    </xf>
    <xf numFmtId="0" fontId="15" fillId="2" borderId="23" xfId="2" applyFont="1" applyFill="1" applyBorder="1" applyAlignment="1">
      <alignment horizontal="center" vertical="center"/>
    </xf>
    <xf numFmtId="0" fontId="15" fillId="2" borderId="16" xfId="2" applyFont="1" applyFill="1" applyBorder="1" applyAlignment="1">
      <alignment horizontal="center" vertical="center"/>
    </xf>
    <xf numFmtId="0" fontId="38" fillId="0" borderId="21" xfId="0" applyFont="1" applyBorder="1" applyAlignment="1">
      <alignment horizontal="center" vertical="center"/>
    </xf>
    <xf numFmtId="0" fontId="38" fillId="0" borderId="23" xfId="0" applyFont="1" applyBorder="1" applyAlignment="1">
      <alignment horizontal="center" vertical="center"/>
    </xf>
    <xf numFmtId="0" fontId="38" fillId="0" borderId="28" xfId="0" applyFont="1" applyBorder="1" applyAlignment="1">
      <alignment horizontal="center" vertical="center"/>
    </xf>
    <xf numFmtId="0" fontId="11" fillId="0" borderId="23" xfId="0" applyFont="1" applyFill="1" applyBorder="1" applyAlignment="1">
      <alignment horizontal="left" vertical="center" indent="1"/>
    </xf>
    <xf numFmtId="0" fontId="5" fillId="0" borderId="15" xfId="0" applyFont="1" applyFill="1" applyBorder="1" applyAlignment="1">
      <alignment vertical="center"/>
    </xf>
    <xf numFmtId="0" fontId="11" fillId="0" borderId="15" xfId="0" applyFont="1" applyFill="1" applyBorder="1" applyAlignment="1">
      <alignment horizontal="center" vertical="center"/>
    </xf>
    <xf numFmtId="0" fontId="6" fillId="9" borderId="21" xfId="2" applyFont="1" applyFill="1" applyBorder="1" applyAlignment="1" applyProtection="1">
      <alignment horizontal="center" vertical="center"/>
      <protection locked="0"/>
    </xf>
    <xf numFmtId="0" fontId="36" fillId="0" borderId="5" xfId="0" applyFont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55" fillId="0" borderId="38" xfId="0" applyFont="1" applyBorder="1" applyAlignment="1">
      <alignment vertical="center"/>
    </xf>
    <xf numFmtId="0" fontId="49" fillId="0" borderId="38" xfId="0" applyFont="1" applyBorder="1" applyAlignment="1">
      <alignment vertical="center"/>
    </xf>
    <xf numFmtId="0" fontId="47" fillId="0" borderId="20" xfId="0" applyFont="1" applyBorder="1" applyAlignment="1">
      <alignment vertical="center"/>
    </xf>
    <xf numFmtId="0" fontId="48" fillId="7" borderId="15" xfId="0" applyFont="1" applyFill="1" applyBorder="1" applyAlignment="1">
      <alignment horizontal="center" vertical="center"/>
    </xf>
    <xf numFmtId="0" fontId="48" fillId="7" borderId="15" xfId="0" applyFont="1" applyFill="1" applyBorder="1" applyAlignment="1">
      <alignment horizontal="center" vertical="center" wrapText="1"/>
    </xf>
    <xf numFmtId="0" fontId="48" fillId="0" borderId="26" xfId="2" applyFont="1" applyBorder="1" applyAlignment="1">
      <alignment horizontal="center" vertical="center"/>
    </xf>
    <xf numFmtId="0" fontId="48" fillId="7" borderId="21" xfId="0" applyFont="1" applyFill="1" applyBorder="1" applyAlignment="1">
      <alignment horizontal="left" vertical="center" wrapText="1" indent="1"/>
    </xf>
    <xf numFmtId="0" fontId="11" fillId="0" borderId="21" xfId="0" applyFont="1" applyBorder="1" applyAlignment="1">
      <alignment horizontal="center" vertical="center" wrapText="1"/>
    </xf>
    <xf numFmtId="0" fontId="47" fillId="0" borderId="38" xfId="0" applyFont="1" applyBorder="1" applyAlignment="1">
      <alignment horizontal="left" vertical="center" indent="1"/>
    </xf>
    <xf numFmtId="0" fontId="49" fillId="0" borderId="38" xfId="0" applyFont="1" applyBorder="1" applyAlignment="1">
      <alignment horizontal="left" vertical="center" indent="1"/>
    </xf>
    <xf numFmtId="0" fontId="44" fillId="0" borderId="24" xfId="0" applyFont="1" applyBorder="1" applyAlignment="1">
      <alignment horizontal="left" vertical="center" indent="1"/>
    </xf>
    <xf numFmtId="0" fontId="79" fillId="0" borderId="21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7" borderId="21" xfId="0" applyFont="1" applyFill="1" applyBorder="1" applyAlignment="1">
      <alignment horizontal="center" vertical="center" wrapText="1"/>
    </xf>
    <xf numFmtId="0" fontId="37" fillId="7" borderId="21" xfId="0" applyFont="1" applyFill="1" applyBorder="1" applyAlignment="1">
      <alignment horizontal="center" vertical="center" wrapText="1"/>
    </xf>
    <xf numFmtId="0" fontId="56" fillId="5" borderId="0" xfId="0" applyFont="1" applyFill="1" applyBorder="1"/>
    <xf numFmtId="0" fontId="65" fillId="5" borderId="0" xfId="0" applyFont="1" applyFill="1" applyBorder="1"/>
    <xf numFmtId="0" fontId="0" fillId="5" borderId="20" xfId="0" applyFont="1" applyFill="1" applyBorder="1" applyAlignment="1">
      <alignment vertical="center"/>
    </xf>
    <xf numFmtId="0" fontId="0" fillId="5" borderId="19" xfId="0" applyFont="1" applyFill="1" applyBorder="1" applyAlignment="1">
      <alignment vertical="center"/>
    </xf>
    <xf numFmtId="0" fontId="47" fillId="0" borderId="27" xfId="0" applyFont="1" applyBorder="1" applyAlignment="1">
      <alignment horizontal="left" vertical="center" indent="1"/>
    </xf>
    <xf numFmtId="0" fontId="36" fillId="0" borderId="46" xfId="0" applyFont="1" applyBorder="1" applyAlignment="1">
      <alignment vertical="center"/>
    </xf>
    <xf numFmtId="0" fontId="80" fillId="0" borderId="16" xfId="0" applyFont="1" applyBorder="1" applyAlignment="1">
      <alignment horizontal="right" vertical="center"/>
    </xf>
    <xf numFmtId="14" fontId="37" fillId="0" borderId="24" xfId="0" applyNumberFormat="1" applyFont="1" applyBorder="1" applyAlignment="1">
      <alignment horizontal="left" vertical="center" indent="1"/>
    </xf>
    <xf numFmtId="0" fontId="80" fillId="7" borderId="16" xfId="0" applyFont="1" applyFill="1" applyBorder="1" applyAlignment="1">
      <alignment horizontal="right" vertical="center"/>
    </xf>
    <xf numFmtId="0" fontId="0" fillId="0" borderId="3" xfId="0" applyFont="1" applyBorder="1" applyAlignment="1">
      <alignment vertical="center"/>
    </xf>
    <xf numFmtId="0" fontId="40" fillId="0" borderId="0" xfId="0" applyFont="1" applyBorder="1"/>
    <xf numFmtId="0" fontId="47" fillId="0" borderId="0" xfId="0" applyFont="1" applyAlignment="1">
      <alignment vertical="center"/>
    </xf>
    <xf numFmtId="0" fontId="81" fillId="2" borderId="0" xfId="2" applyFont="1" applyFill="1" applyBorder="1" applyAlignment="1">
      <alignment horizontal="center" vertical="center"/>
    </xf>
    <xf numFmtId="0" fontId="71" fillId="10" borderId="21" xfId="2" applyFont="1" applyFill="1" applyBorder="1" applyAlignment="1">
      <alignment horizontal="center" vertical="center"/>
    </xf>
    <xf numFmtId="0" fontId="71" fillId="0" borderId="21" xfId="2" applyFont="1" applyBorder="1" applyAlignment="1">
      <alignment horizontal="center" vertical="center"/>
    </xf>
    <xf numFmtId="0" fontId="71" fillId="7" borderId="21" xfId="2" applyFont="1" applyFill="1" applyBorder="1" applyAlignment="1">
      <alignment horizontal="center" vertical="center"/>
    </xf>
    <xf numFmtId="0" fontId="71" fillId="0" borderId="21" xfId="2" applyFont="1" applyFill="1" applyBorder="1" applyAlignment="1" applyProtection="1">
      <alignment horizontal="center" vertical="center"/>
    </xf>
    <xf numFmtId="0" fontId="40" fillId="0" borderId="21" xfId="0" applyFont="1" applyBorder="1" applyAlignment="1">
      <alignment horizontal="center" vertical="center"/>
    </xf>
    <xf numFmtId="0" fontId="38" fillId="0" borderId="21" xfId="0" applyFont="1" applyFill="1" applyBorder="1" applyAlignment="1">
      <alignment horizontal="center" vertical="center"/>
    </xf>
    <xf numFmtId="0" fontId="38" fillId="8" borderId="4" xfId="0" applyFont="1" applyFill="1" applyBorder="1" applyAlignment="1">
      <alignment horizontal="center" vertical="center"/>
    </xf>
    <xf numFmtId="0" fontId="38" fillId="8" borderId="21" xfId="0" applyFont="1" applyFill="1" applyBorder="1" applyAlignment="1">
      <alignment horizontal="center" vertical="center"/>
    </xf>
    <xf numFmtId="0" fontId="82" fillId="0" borderId="21" xfId="2" applyFont="1" applyFill="1" applyBorder="1" applyAlignment="1">
      <alignment horizontal="center" vertical="center"/>
    </xf>
    <xf numFmtId="0" fontId="82" fillId="8" borderId="21" xfId="2" applyFont="1" applyFill="1" applyBorder="1" applyAlignment="1">
      <alignment horizontal="center" vertical="center"/>
    </xf>
    <xf numFmtId="0" fontId="82" fillId="0" borderId="21" xfId="2" applyFont="1" applyFill="1" applyBorder="1" applyAlignment="1" applyProtection="1">
      <alignment horizontal="center" vertical="center"/>
      <protection locked="0"/>
    </xf>
    <xf numFmtId="0" fontId="38" fillId="0" borderId="21" xfId="2" applyFont="1" applyFill="1" applyBorder="1" applyAlignment="1" applyProtection="1">
      <alignment horizontal="center" vertical="center"/>
      <protection locked="0"/>
    </xf>
    <xf numFmtId="0" fontId="38" fillId="8" borderId="0" xfId="2" applyFont="1" applyFill="1" applyBorder="1" applyAlignment="1" applyProtection="1">
      <alignment horizontal="center" vertical="center"/>
      <protection locked="0"/>
    </xf>
    <xf numFmtId="0" fontId="40" fillId="8" borderId="5" xfId="0" applyFont="1" applyFill="1" applyBorder="1" applyAlignment="1">
      <alignment horizontal="center" vertical="center"/>
    </xf>
    <xf numFmtId="0" fontId="68" fillId="0" borderId="0" xfId="0" applyFont="1"/>
    <xf numFmtId="0" fontId="62" fillId="5" borderId="0" xfId="0" applyFont="1" applyFill="1" applyBorder="1"/>
    <xf numFmtId="0" fontId="50" fillId="7" borderId="21" xfId="0" applyFont="1" applyFill="1" applyBorder="1" applyAlignment="1">
      <alignment horizontal="center" vertical="center" wrapText="1"/>
    </xf>
    <xf numFmtId="0" fontId="48" fillId="7" borderId="23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62" fillId="5" borderId="0" xfId="0" applyFont="1" applyFill="1" applyBorder="1" applyAlignment="1">
      <alignment horizontal="left" vertical="center"/>
    </xf>
    <xf numFmtId="0" fontId="62" fillId="0" borderId="0" xfId="0" applyFont="1" applyFill="1" applyBorder="1" applyAlignment="1">
      <alignment horizontal="left" vertical="center"/>
    </xf>
    <xf numFmtId="0" fontId="61" fillId="0" borderId="0" xfId="0" applyFont="1"/>
    <xf numFmtId="0" fontId="65" fillId="0" borderId="0" xfId="0" applyFont="1"/>
    <xf numFmtId="0" fontId="47" fillId="5" borderId="0" xfId="0" applyFont="1" applyFill="1"/>
    <xf numFmtId="0" fontId="47" fillId="0" borderId="0" xfId="0" applyFont="1"/>
    <xf numFmtId="0" fontId="47" fillId="0" borderId="0" xfId="0" applyFont="1" applyFill="1"/>
    <xf numFmtId="0" fontId="83" fillId="0" borderId="0" xfId="0" applyFont="1" applyFill="1"/>
    <xf numFmtId="0" fontId="83" fillId="0" borderId="0" xfId="0" applyFont="1"/>
    <xf numFmtId="0" fontId="67" fillId="0" borderId="21" xfId="0" applyFont="1" applyBorder="1" applyAlignment="1">
      <alignment horizontal="center" vertical="center" wrapText="1"/>
    </xf>
    <xf numFmtId="0" fontId="38" fillId="0" borderId="26" xfId="0" quotePrefix="1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 wrapText="1"/>
    </xf>
    <xf numFmtId="0" fontId="62" fillId="0" borderId="0" xfId="0" applyFont="1"/>
    <xf numFmtId="0" fontId="62" fillId="5" borderId="0" xfId="0" applyFont="1" applyFill="1"/>
    <xf numFmtId="0" fontId="84" fillId="0" borderId="0" xfId="0" applyFont="1" applyFill="1"/>
    <xf numFmtId="0" fontId="62" fillId="0" borderId="0" xfId="0" applyFont="1" applyFill="1"/>
    <xf numFmtId="0" fontId="84" fillId="0" borderId="0" xfId="0" applyFont="1"/>
    <xf numFmtId="0" fontId="38" fillId="0" borderId="21" xfId="2" applyFont="1" applyFill="1" applyBorder="1" applyAlignment="1">
      <alignment horizontal="center" vertical="center"/>
    </xf>
    <xf numFmtId="0" fontId="82" fillId="0" borderId="21" xfId="2" applyFont="1" applyBorder="1" applyAlignment="1" applyProtection="1">
      <alignment horizontal="center" vertical="center"/>
      <protection locked="0"/>
    </xf>
    <xf numFmtId="0" fontId="82" fillId="7" borderId="21" xfId="2" applyFont="1" applyFill="1" applyBorder="1" applyAlignment="1" applyProtection="1">
      <alignment horizontal="center" vertical="center"/>
      <protection locked="0"/>
    </xf>
    <xf numFmtId="0" fontId="85" fillId="2" borderId="0" xfId="2" applyFont="1" applyFill="1" applyBorder="1" applyAlignment="1" applyProtection="1">
      <alignment horizontal="center" vertical="center"/>
      <protection locked="0"/>
    </xf>
    <xf numFmtId="0" fontId="48" fillId="10" borderId="21" xfId="2" applyFont="1" applyFill="1" applyBorder="1" applyAlignment="1">
      <alignment horizontal="center" vertical="center" wrapText="1"/>
    </xf>
    <xf numFmtId="0" fontId="67" fillId="0" borderId="0" xfId="0" applyFont="1"/>
    <xf numFmtId="0" fontId="78" fillId="0" borderId="0" xfId="0" applyFont="1"/>
    <xf numFmtId="0" fontId="86" fillId="0" borderId="0" xfId="0" applyFont="1"/>
    <xf numFmtId="0" fontId="48" fillId="10" borderId="21" xfId="0" applyFont="1" applyFill="1" applyBorder="1" applyAlignment="1">
      <alignment horizontal="center" vertical="center" wrapText="1"/>
    </xf>
    <xf numFmtId="0" fontId="32" fillId="10" borderId="21" xfId="0" applyFont="1" applyFill="1" applyBorder="1" applyAlignment="1">
      <alignment horizontal="center" vertical="center" wrapText="1"/>
    </xf>
    <xf numFmtId="0" fontId="62" fillId="0" borderId="0" xfId="0" applyFont="1" applyFill="1" applyBorder="1" applyAlignment="1">
      <alignment horizontal="left" vertical="center"/>
    </xf>
    <xf numFmtId="0" fontId="49" fillId="0" borderId="15" xfId="0" applyFont="1" applyBorder="1" applyAlignment="1">
      <alignment vertical="center"/>
    </xf>
    <xf numFmtId="0" fontId="68" fillId="0" borderId="0" xfId="0" applyFont="1" applyFill="1"/>
    <xf numFmtId="0" fontId="87" fillId="0" borderId="0" xfId="0" applyFont="1" applyAlignment="1">
      <alignment horizontal="center"/>
    </xf>
    <xf numFmtId="0" fontId="87" fillId="0" borderId="0" xfId="0" applyFont="1" applyAlignment="1">
      <alignment horizontal="left"/>
    </xf>
    <xf numFmtId="0" fontId="88" fillId="10" borderId="0" xfId="0" applyFont="1" applyFill="1"/>
    <xf numFmtId="0" fontId="67" fillId="10" borderId="0" xfId="0" applyFont="1" applyFill="1"/>
    <xf numFmtId="0" fontId="89" fillId="0" borderId="21" xfId="2" applyFont="1" applyFill="1" applyBorder="1" applyAlignment="1">
      <alignment horizontal="center" vertical="center"/>
    </xf>
    <xf numFmtId="0" fontId="89" fillId="10" borderId="21" xfId="2" applyFont="1" applyFill="1" applyBorder="1" applyAlignment="1">
      <alignment horizontal="center" vertical="center"/>
    </xf>
    <xf numFmtId="0" fontId="89" fillId="7" borderId="21" xfId="2" applyFont="1" applyFill="1" applyBorder="1" applyAlignment="1">
      <alignment horizontal="center" vertical="center"/>
    </xf>
    <xf numFmtId="0" fontId="89" fillId="0" borderId="21" xfId="2" applyFont="1" applyBorder="1" applyAlignment="1">
      <alignment horizontal="center" vertical="center"/>
    </xf>
    <xf numFmtId="0" fontId="89" fillId="0" borderId="21" xfId="2" applyFont="1" applyFill="1" applyBorder="1" applyAlignment="1" applyProtection="1">
      <alignment horizontal="center" vertical="center"/>
    </xf>
    <xf numFmtId="0" fontId="89" fillId="2" borderId="0" xfId="2" applyFont="1" applyFill="1" applyBorder="1" applyAlignment="1">
      <alignment horizontal="center" vertical="center"/>
    </xf>
    <xf numFmtId="0" fontId="90" fillId="0" borderId="21" xfId="0" applyFont="1" applyBorder="1" applyAlignment="1">
      <alignment horizontal="center" vertical="center"/>
    </xf>
    <xf numFmtId="0" fontId="90" fillId="0" borderId="21" xfId="2" applyFont="1" applyFill="1" applyBorder="1" applyAlignment="1" applyProtection="1">
      <alignment horizontal="center" vertical="center"/>
      <protection locked="0"/>
    </xf>
    <xf numFmtId="0" fontId="90" fillId="0" borderId="21" xfId="0" applyFont="1" applyFill="1" applyBorder="1" applyAlignment="1">
      <alignment horizontal="center" vertical="center"/>
    </xf>
    <xf numFmtId="0" fontId="90" fillId="8" borderId="21" xfId="2" applyFont="1" applyFill="1" applyBorder="1" applyAlignment="1" applyProtection="1">
      <alignment horizontal="center" vertical="center"/>
      <protection locked="0"/>
    </xf>
    <xf numFmtId="0" fontId="90" fillId="11" borderId="21" xfId="0" applyFont="1" applyFill="1" applyBorder="1" applyAlignment="1">
      <alignment horizontal="center" vertical="center"/>
    </xf>
    <xf numFmtId="0" fontId="89" fillId="11" borderId="21" xfId="2" applyFont="1" applyFill="1" applyBorder="1" applyAlignment="1">
      <alignment horizontal="center" vertical="center"/>
    </xf>
    <xf numFmtId="0" fontId="90" fillId="8" borderId="5" xfId="0" applyFont="1" applyFill="1" applyBorder="1" applyAlignment="1">
      <alignment horizontal="center" vertical="center"/>
    </xf>
    <xf numFmtId="0" fontId="89" fillId="8" borderId="21" xfId="2" applyFont="1" applyFill="1" applyBorder="1" applyAlignment="1">
      <alignment horizontal="center" vertical="center"/>
    </xf>
    <xf numFmtId="0" fontId="25" fillId="2" borderId="39" xfId="2" applyFont="1" applyFill="1" applyBorder="1" applyAlignment="1">
      <alignment horizontal="center" vertical="center"/>
    </xf>
    <xf numFmtId="0" fontId="91" fillId="0" borderId="21" xfId="0" applyFont="1" applyFill="1" applyBorder="1" applyAlignment="1">
      <alignment horizontal="center" vertical="center"/>
    </xf>
    <xf numFmtId="0" fontId="26" fillId="2" borderId="39" xfId="2" applyFont="1" applyFill="1" applyBorder="1" applyAlignment="1">
      <alignment horizontal="center" vertical="center"/>
    </xf>
    <xf numFmtId="0" fontId="92" fillId="0" borderId="21" xfId="0" applyFont="1" applyFill="1" applyBorder="1" applyAlignment="1">
      <alignment horizontal="center" vertical="center"/>
    </xf>
    <xf numFmtId="0" fontId="91" fillId="8" borderId="21" xfId="0" applyFont="1" applyFill="1" applyBorder="1" applyAlignment="1">
      <alignment horizontal="center" vertical="center"/>
    </xf>
    <xf numFmtId="0" fontId="87" fillId="0" borderId="0" xfId="0" applyFont="1" applyBorder="1"/>
    <xf numFmtId="0" fontId="40" fillId="0" borderId="13" xfId="0" applyFont="1" applyFill="1" applyBorder="1" applyAlignment="1">
      <alignment vertical="center"/>
    </xf>
    <xf numFmtId="0" fontId="26" fillId="2" borderId="15" xfId="0" applyFont="1" applyFill="1" applyBorder="1" applyAlignment="1">
      <alignment horizontal="left" vertical="center"/>
    </xf>
    <xf numFmtId="0" fontId="26" fillId="2" borderId="5" xfId="0" applyFont="1" applyFill="1" applyBorder="1" applyAlignment="1">
      <alignment horizontal="left" vertical="center"/>
    </xf>
    <xf numFmtId="0" fontId="26" fillId="0" borderId="5" xfId="0" applyFont="1" applyFill="1" applyBorder="1" applyAlignment="1">
      <alignment horizontal="left" vertical="center"/>
    </xf>
    <xf numFmtId="0" fontId="26" fillId="0" borderId="15" xfId="0" applyFont="1" applyBorder="1" applyAlignment="1">
      <alignment horizontal="left" vertical="center"/>
    </xf>
    <xf numFmtId="0" fontId="26" fillId="0" borderId="26" xfId="0" applyFont="1" applyFill="1" applyBorder="1" applyAlignment="1">
      <alignment horizontal="left" vertical="center"/>
    </xf>
    <xf numFmtId="0" fontId="26" fillId="0" borderId="15" xfId="0" applyFont="1" applyFill="1" applyBorder="1" applyAlignment="1">
      <alignment horizontal="left" vertical="center"/>
    </xf>
    <xf numFmtId="0" fontId="26" fillId="0" borderId="36" xfId="0" applyFont="1" applyFill="1" applyBorder="1" applyAlignment="1">
      <alignment horizontal="left" vertical="center"/>
    </xf>
    <xf numFmtId="0" fontId="26" fillId="0" borderId="5" xfId="0" applyFont="1" applyBorder="1" applyAlignment="1">
      <alignment horizontal="left" vertical="center"/>
    </xf>
    <xf numFmtId="0" fontId="26" fillId="0" borderId="36" xfId="0" applyFont="1" applyBorder="1" applyAlignment="1">
      <alignment horizontal="left" vertical="center"/>
    </xf>
    <xf numFmtId="0" fontId="26" fillId="0" borderId="26" xfId="0" applyFont="1" applyBorder="1" applyAlignment="1">
      <alignment horizontal="left" vertical="center"/>
    </xf>
    <xf numFmtId="0" fontId="26" fillId="2" borderId="15" xfId="0" applyFont="1" applyFill="1" applyBorder="1" applyAlignment="1">
      <alignment vertical="center"/>
    </xf>
    <xf numFmtId="0" fontId="26" fillId="2" borderId="5" xfId="0" applyFont="1" applyFill="1" applyBorder="1" applyAlignment="1">
      <alignment vertical="center"/>
    </xf>
    <xf numFmtId="0" fontId="92" fillId="0" borderId="26" xfId="0" applyFont="1" applyBorder="1" applyAlignment="1">
      <alignment horizontal="left" vertical="center"/>
    </xf>
    <xf numFmtId="0" fontId="25" fillId="8" borderId="39" xfId="2" applyFont="1" applyFill="1" applyBorder="1" applyAlignment="1">
      <alignment horizontal="center" vertical="center"/>
    </xf>
    <xf numFmtId="0" fontId="93" fillId="8" borderId="47" xfId="2" applyFont="1" applyFill="1" applyBorder="1" applyAlignment="1">
      <alignment horizontal="center" vertical="center"/>
    </xf>
    <xf numFmtId="0" fontId="25" fillId="8" borderId="47" xfId="2" applyFont="1" applyFill="1" applyBorder="1" applyAlignment="1" applyProtection="1">
      <alignment horizontal="center" vertical="center"/>
    </xf>
    <xf numFmtId="0" fontId="25" fillId="8" borderId="47" xfId="2" applyFont="1" applyFill="1" applyBorder="1" applyAlignment="1">
      <alignment horizontal="center" vertical="center"/>
    </xf>
    <xf numFmtId="0" fontId="25" fillId="8" borderId="48" xfId="2" applyFont="1" applyFill="1" applyBorder="1" applyAlignment="1">
      <alignment horizontal="center" vertical="center"/>
    </xf>
    <xf numFmtId="0" fontId="27" fillId="9" borderId="26" xfId="2" applyFont="1" applyFill="1" applyBorder="1" applyAlignment="1">
      <alignment horizontal="center" vertical="center"/>
    </xf>
    <xf numFmtId="0" fontId="27" fillId="9" borderId="21" xfId="2" applyFont="1" applyFill="1" applyBorder="1" applyAlignment="1">
      <alignment horizontal="center" vertical="center"/>
    </xf>
    <xf numFmtId="0" fontId="20" fillId="9" borderId="21" xfId="2" applyFont="1" applyFill="1" applyBorder="1" applyAlignment="1" applyProtection="1">
      <alignment horizontal="center" vertical="center"/>
      <protection locked="0"/>
    </xf>
    <xf numFmtId="0" fontId="27" fillId="0" borderId="26" xfId="2" applyFont="1" applyBorder="1" applyAlignment="1">
      <alignment horizontal="center" vertical="center"/>
    </xf>
    <xf numFmtId="0" fontId="27" fillId="0" borderId="21" xfId="2" applyFont="1" applyBorder="1" applyAlignment="1">
      <alignment horizontal="center" vertical="center"/>
    </xf>
    <xf numFmtId="0" fontId="20" fillId="0" borderId="21" xfId="2" applyFont="1" applyBorder="1" applyAlignment="1" applyProtection="1">
      <alignment horizontal="center" vertical="center"/>
      <protection locked="0"/>
    </xf>
    <xf numFmtId="0" fontId="27" fillId="0" borderId="21" xfId="2" applyFont="1" applyFill="1" applyBorder="1" applyAlignment="1">
      <alignment horizontal="center" vertical="center"/>
    </xf>
    <xf numFmtId="0" fontId="27" fillId="0" borderId="28" xfId="2" applyFont="1" applyFill="1" applyBorder="1" applyAlignment="1">
      <alignment horizontal="center" vertical="center"/>
    </xf>
    <xf numFmtId="0" fontId="27" fillId="0" borderId="26" xfId="2" applyFont="1" applyFill="1" applyBorder="1" applyAlignment="1">
      <alignment horizontal="center" vertical="center"/>
    </xf>
    <xf numFmtId="0" fontId="20" fillId="0" borderId="21" xfId="2" applyFont="1" applyFill="1" applyBorder="1" applyAlignment="1" applyProtection="1">
      <alignment horizontal="center" vertical="center"/>
      <protection locked="0"/>
    </xf>
    <xf numFmtId="0" fontId="27" fillId="7" borderId="26" xfId="2" applyFont="1" applyFill="1" applyBorder="1" applyAlignment="1">
      <alignment horizontal="center" vertical="center"/>
    </xf>
    <xf numFmtId="0" fontId="27" fillId="7" borderId="21" xfId="2" applyFont="1" applyFill="1" applyBorder="1" applyAlignment="1">
      <alignment horizontal="center" vertical="center"/>
    </xf>
    <xf numFmtId="0" fontId="27" fillId="7" borderId="28" xfId="2" applyFont="1" applyFill="1" applyBorder="1" applyAlignment="1">
      <alignment horizontal="center" vertical="center"/>
    </xf>
    <xf numFmtId="0" fontId="27" fillId="0" borderId="28" xfId="2" applyFont="1" applyBorder="1" applyAlignment="1">
      <alignment horizontal="center" vertical="center"/>
    </xf>
    <xf numFmtId="0" fontId="25" fillId="2" borderId="0" xfId="2" applyFont="1" applyFill="1" applyBorder="1" applyAlignment="1">
      <alignment horizontal="center" vertical="center"/>
    </xf>
    <xf numFmtId="0" fontId="20" fillId="2" borderId="0" xfId="2" applyFont="1" applyFill="1" applyBorder="1" applyAlignment="1" applyProtection="1">
      <alignment horizontal="center" vertical="center"/>
      <protection locked="0"/>
    </xf>
    <xf numFmtId="0" fontId="25" fillId="2" borderId="3" xfId="2" applyFont="1" applyFill="1" applyBorder="1" applyAlignment="1">
      <alignment horizontal="center" vertical="center"/>
    </xf>
    <xf numFmtId="0" fontId="94" fillId="0" borderId="21" xfId="0" applyFont="1" applyBorder="1" applyAlignment="1">
      <alignment horizontal="center" vertical="center"/>
    </xf>
    <xf numFmtId="0" fontId="94" fillId="0" borderId="23" xfId="0" applyFont="1" applyBorder="1" applyAlignment="1">
      <alignment horizontal="center" vertical="center"/>
    </xf>
    <xf numFmtId="0" fontId="94" fillId="0" borderId="28" xfId="0" applyFont="1" applyBorder="1" applyAlignment="1">
      <alignment horizontal="center" vertical="center"/>
    </xf>
    <xf numFmtId="0" fontId="29" fillId="8" borderId="5" xfId="0" applyFont="1" applyFill="1" applyBorder="1" applyAlignment="1">
      <alignment vertical="center"/>
    </xf>
    <xf numFmtId="0" fontId="30" fillId="8" borderId="5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46" fillId="5" borderId="8" xfId="0" applyFont="1" applyFill="1" applyBorder="1" applyAlignment="1">
      <alignment horizontal="center" vertical="center"/>
    </xf>
    <xf numFmtId="0" fontId="46" fillId="5" borderId="9" xfId="0" applyFont="1" applyFill="1" applyBorder="1" applyAlignment="1">
      <alignment horizontal="center" vertical="center"/>
    </xf>
    <xf numFmtId="0" fontId="95" fillId="0" borderId="1" xfId="0" applyFont="1" applyFill="1" applyBorder="1" applyAlignment="1">
      <alignment horizontal="center" vertical="center"/>
    </xf>
    <xf numFmtId="0" fontId="37" fillId="0" borderId="15" xfId="0" applyFont="1" applyFill="1" applyBorder="1" applyAlignment="1">
      <alignment vertical="center"/>
    </xf>
    <xf numFmtId="0" fontId="62" fillId="0" borderId="0" xfId="0" applyFont="1" applyFill="1" applyBorder="1" applyAlignment="1">
      <alignment horizontal="left" vertical="center"/>
    </xf>
    <xf numFmtId="0" fontId="24" fillId="8" borderId="20" xfId="0" applyFont="1" applyFill="1" applyBorder="1" applyAlignment="1">
      <alignment horizontal="center" vertical="center"/>
    </xf>
    <xf numFmtId="0" fontId="44" fillId="8" borderId="1" xfId="0" applyFont="1" applyFill="1" applyBorder="1" applyAlignment="1">
      <alignment horizontal="center" vertical="center"/>
    </xf>
    <xf numFmtId="0" fontId="44" fillId="8" borderId="49" xfId="0" applyFont="1" applyFill="1" applyBorder="1" applyAlignment="1">
      <alignment horizontal="center" vertical="center"/>
    </xf>
    <xf numFmtId="0" fontId="45" fillId="5" borderId="1" xfId="0" applyFont="1" applyFill="1" applyBorder="1" applyAlignment="1">
      <alignment horizontal="center" vertical="center"/>
    </xf>
    <xf numFmtId="0" fontId="47" fillId="0" borderId="15" xfId="0" applyFont="1" applyBorder="1" applyAlignment="1">
      <alignment horizontal="center" vertical="center"/>
    </xf>
    <xf numFmtId="0" fontId="24" fillId="6" borderId="20" xfId="0" applyFont="1" applyFill="1" applyBorder="1" applyAlignment="1">
      <alignment horizontal="center" vertical="center"/>
    </xf>
    <xf numFmtId="0" fontId="44" fillId="6" borderId="1" xfId="0" applyFont="1" applyFill="1" applyBorder="1" applyAlignment="1">
      <alignment horizontal="center" vertical="center"/>
    </xf>
    <xf numFmtId="0" fontId="44" fillId="6" borderId="49" xfId="0" applyFont="1" applyFill="1" applyBorder="1" applyAlignment="1">
      <alignment horizontal="center" vertical="center"/>
    </xf>
    <xf numFmtId="0" fontId="15" fillId="8" borderId="21" xfId="2" applyFont="1" applyFill="1" applyBorder="1" applyAlignment="1">
      <alignment horizontal="center" vertical="center"/>
    </xf>
    <xf numFmtId="0" fontId="49" fillId="0" borderId="15" xfId="0" applyFont="1" applyBorder="1" applyAlignment="1">
      <alignment vertical="center"/>
    </xf>
    <xf numFmtId="0" fontId="44" fillId="8" borderId="2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left" vertical="center"/>
    </xf>
    <xf numFmtId="0" fontId="44" fillId="6" borderId="20" xfId="0" applyFont="1" applyFill="1" applyBorder="1" applyAlignment="1">
      <alignment horizontal="center" vertical="center"/>
    </xf>
    <xf numFmtId="0" fontId="45" fillId="5" borderId="8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0" fontId="49" fillId="0" borderId="15" xfId="0" applyFont="1" applyFill="1" applyBorder="1" applyAlignment="1">
      <alignment vertical="center"/>
    </xf>
    <xf numFmtId="0" fontId="38" fillId="7" borderId="23" xfId="0" applyFont="1" applyFill="1" applyBorder="1" applyAlignment="1">
      <alignment horizontal="left" vertical="center" wrapText="1" indent="1"/>
    </xf>
    <xf numFmtId="0" fontId="38" fillId="7" borderId="26" xfId="0" applyFont="1" applyFill="1" applyBorder="1" applyAlignment="1">
      <alignment horizontal="left" vertical="center" wrapText="1" indent="1"/>
    </xf>
    <xf numFmtId="0" fontId="48" fillId="0" borderId="15" xfId="2" applyFont="1" applyFill="1" applyBorder="1" applyAlignment="1">
      <alignment horizontal="left" vertical="top"/>
    </xf>
    <xf numFmtId="0" fontId="48" fillId="0" borderId="26" xfId="2" applyFont="1" applyFill="1" applyBorder="1" applyAlignment="1">
      <alignment horizontal="left" vertical="top"/>
    </xf>
    <xf numFmtId="0" fontId="11" fillId="0" borderId="23" xfId="0" applyFont="1" applyFill="1" applyBorder="1" applyAlignment="1">
      <alignment horizontal="center" vertical="center" wrapText="1"/>
    </xf>
    <xf numFmtId="0" fontId="11" fillId="0" borderId="15" xfId="0" applyFont="1" applyFill="1" applyBorder="1" applyAlignment="1">
      <alignment horizontal="center" vertical="center" wrapText="1"/>
    </xf>
    <xf numFmtId="0" fontId="71" fillId="0" borderId="38" xfId="0" applyFont="1" applyFill="1" applyBorder="1" applyAlignment="1">
      <alignment horizontal="left" vertical="center" wrapText="1"/>
    </xf>
    <xf numFmtId="0" fontId="71" fillId="0" borderId="15" xfId="0" applyFont="1" applyFill="1" applyBorder="1" applyAlignment="1">
      <alignment horizontal="left" vertical="center" wrapText="1"/>
    </xf>
    <xf numFmtId="0" fontId="71" fillId="0" borderId="26" xfId="0" applyFont="1" applyFill="1" applyBorder="1" applyAlignment="1">
      <alignment horizontal="left" vertical="center" wrapText="1"/>
    </xf>
    <xf numFmtId="0" fontId="4" fillId="0" borderId="38" xfId="0" applyFont="1" applyFill="1" applyBorder="1" applyAlignment="1">
      <alignment horizontal="left" vertical="center" wrapText="1"/>
    </xf>
    <xf numFmtId="0" fontId="4" fillId="0" borderId="15" xfId="0" applyFont="1" applyFill="1" applyBorder="1" applyAlignment="1">
      <alignment horizontal="left" vertical="center" wrapText="1"/>
    </xf>
    <xf numFmtId="0" fontId="4" fillId="0" borderId="26" xfId="0" applyFont="1" applyFill="1" applyBorder="1" applyAlignment="1">
      <alignment horizontal="left" vertical="center" wrapText="1"/>
    </xf>
    <xf numFmtId="0" fontId="44" fillId="7" borderId="38" xfId="0" applyFont="1" applyFill="1" applyBorder="1" applyAlignment="1">
      <alignment horizontal="left" vertical="top" wrapText="1"/>
    </xf>
    <xf numFmtId="0" fontId="44" fillId="7" borderId="15" xfId="0" applyFont="1" applyFill="1" applyBorder="1" applyAlignment="1">
      <alignment horizontal="left" vertical="top" wrapText="1"/>
    </xf>
    <xf numFmtId="0" fontId="44" fillId="7" borderId="26" xfId="0" applyFont="1" applyFill="1" applyBorder="1" applyAlignment="1">
      <alignment horizontal="left" vertical="top" wrapText="1"/>
    </xf>
    <xf numFmtId="0" fontId="78" fillId="7" borderId="23" xfId="0" applyFont="1" applyFill="1" applyBorder="1" applyAlignment="1">
      <alignment horizontal="left" vertical="top" wrapText="1"/>
    </xf>
    <xf numFmtId="0" fontId="78" fillId="7" borderId="15" xfId="0" applyFont="1" applyFill="1" applyBorder="1" applyAlignment="1">
      <alignment horizontal="left" vertical="top" wrapText="1"/>
    </xf>
    <xf numFmtId="0" fontId="78" fillId="7" borderId="26" xfId="0" applyFont="1" applyFill="1" applyBorder="1" applyAlignment="1">
      <alignment horizontal="left" vertical="top" wrapText="1"/>
    </xf>
    <xf numFmtId="0" fontId="48" fillId="0" borderId="38" xfId="0" applyFont="1" applyFill="1" applyBorder="1" applyAlignment="1">
      <alignment horizontal="left" vertical="top" wrapText="1"/>
    </xf>
    <xf numFmtId="0" fontId="48" fillId="0" borderId="15" xfId="0" applyFont="1" applyFill="1" applyBorder="1" applyAlignment="1">
      <alignment horizontal="left" vertical="top" wrapText="1"/>
    </xf>
    <xf numFmtId="0" fontId="48" fillId="0" borderId="26" xfId="0" applyFont="1" applyFill="1" applyBorder="1" applyAlignment="1">
      <alignment horizontal="left" vertical="top" wrapText="1"/>
    </xf>
    <xf numFmtId="0" fontId="36" fillId="0" borderId="23" xfId="0" applyFont="1" applyFill="1" applyBorder="1" applyAlignment="1">
      <alignment horizontal="left" vertical="top"/>
    </xf>
    <xf numFmtId="0" fontId="36" fillId="0" borderId="15" xfId="0" applyFont="1" applyFill="1" applyBorder="1" applyAlignment="1">
      <alignment horizontal="left" vertical="top"/>
    </xf>
    <xf numFmtId="0" fontId="36" fillId="0" borderId="26" xfId="0" applyFont="1" applyFill="1" applyBorder="1" applyAlignment="1">
      <alignment horizontal="left" vertical="top"/>
    </xf>
    <xf numFmtId="0" fontId="48" fillId="0" borderId="23" xfId="0" applyFont="1" applyFill="1" applyBorder="1" applyAlignment="1">
      <alignment horizontal="center" vertical="center" wrapText="1"/>
    </xf>
    <xf numFmtId="0" fontId="48" fillId="0" borderId="15" xfId="0" applyFont="1" applyFill="1" applyBorder="1" applyAlignment="1">
      <alignment horizontal="center" vertical="center" wrapText="1"/>
    </xf>
    <xf numFmtId="0" fontId="36" fillId="0" borderId="23" xfId="0" applyFont="1" applyFill="1" applyBorder="1" applyAlignment="1">
      <alignment horizontal="left" vertical="top" wrapText="1"/>
    </xf>
    <xf numFmtId="0" fontId="36" fillId="0" borderId="21" xfId="0" applyFont="1" applyFill="1" applyBorder="1" applyAlignment="1">
      <alignment horizontal="left" vertical="top"/>
    </xf>
    <xf numFmtId="0" fontId="44" fillId="7" borderId="38" xfId="0" applyFont="1" applyFill="1" applyBorder="1" applyAlignment="1">
      <alignment horizontal="left" vertical="center" wrapText="1"/>
    </xf>
    <xf numFmtId="0" fontId="44" fillId="7" borderId="15" xfId="0" applyFont="1" applyFill="1" applyBorder="1" applyAlignment="1">
      <alignment horizontal="left" vertical="center" wrapText="1"/>
    </xf>
    <xf numFmtId="0" fontId="44" fillId="7" borderId="26" xfId="0" applyFont="1" applyFill="1" applyBorder="1" applyAlignment="1">
      <alignment horizontal="left" vertical="center" wrapText="1"/>
    </xf>
    <xf numFmtId="0" fontId="36" fillId="6" borderId="38" xfId="0" applyFont="1" applyFill="1" applyBorder="1" applyAlignment="1">
      <alignment horizontal="left" vertical="center"/>
    </xf>
    <xf numFmtId="0" fontId="36" fillId="6" borderId="15" xfId="0" applyFont="1" applyFill="1" applyBorder="1" applyAlignment="1">
      <alignment horizontal="left" vertical="center"/>
    </xf>
    <xf numFmtId="0" fontId="36" fillId="6" borderId="16" xfId="0" applyFont="1" applyFill="1" applyBorder="1" applyAlignment="1">
      <alignment horizontal="left" vertical="center"/>
    </xf>
    <xf numFmtId="0" fontId="48" fillId="7" borderId="38" xfId="0" applyFont="1" applyFill="1" applyBorder="1" applyAlignment="1">
      <alignment horizontal="left" vertical="top"/>
    </xf>
    <xf numFmtId="0" fontId="48" fillId="7" borderId="15" xfId="0" applyFont="1" applyFill="1" applyBorder="1" applyAlignment="1">
      <alignment horizontal="left" vertical="top"/>
    </xf>
    <xf numFmtId="0" fontId="48" fillId="7" borderId="26" xfId="0" applyFont="1" applyFill="1" applyBorder="1" applyAlignment="1">
      <alignment horizontal="left" vertical="top"/>
    </xf>
    <xf numFmtId="0" fontId="48" fillId="7" borderId="38" xfId="0" applyFont="1" applyFill="1" applyBorder="1" applyAlignment="1">
      <alignment horizontal="left" vertical="top" wrapText="1"/>
    </xf>
    <xf numFmtId="0" fontId="59" fillId="7" borderId="23" xfId="0" applyFont="1" applyFill="1" applyBorder="1" applyAlignment="1">
      <alignment horizontal="left" vertical="center" wrapText="1" indent="1"/>
    </xf>
    <xf numFmtId="0" fontId="59" fillId="7" borderId="26" xfId="0" applyFont="1" applyFill="1" applyBorder="1" applyAlignment="1">
      <alignment horizontal="left" vertical="center" wrapText="1" indent="1"/>
    </xf>
    <xf numFmtId="0" fontId="43" fillId="0" borderId="0" xfId="0" applyFont="1" applyBorder="1" applyAlignment="1">
      <alignment horizontal="center" vertical="center"/>
    </xf>
    <xf numFmtId="0" fontId="44" fillId="6" borderId="23" xfId="0" applyFont="1" applyFill="1" applyBorder="1" applyAlignment="1">
      <alignment horizontal="center" vertical="center"/>
    </xf>
    <xf numFmtId="0" fontId="44" fillId="6" borderId="15" xfId="0" applyFont="1" applyFill="1" applyBorder="1" applyAlignment="1">
      <alignment horizontal="center" vertical="center"/>
    </xf>
    <xf numFmtId="0" fontId="44" fillId="6" borderId="16" xfId="0" applyFont="1" applyFill="1" applyBorder="1" applyAlignment="1">
      <alignment horizontal="center" vertical="center"/>
    </xf>
    <xf numFmtId="0" fontId="48" fillId="0" borderId="21" xfId="2" applyFont="1" applyBorder="1" applyAlignment="1">
      <alignment horizontal="left" vertical="top"/>
    </xf>
    <xf numFmtId="0" fontId="38" fillId="0" borderId="23" xfId="0" applyFont="1" applyFill="1" applyBorder="1" applyAlignment="1">
      <alignment horizontal="left" vertical="center" wrapText="1" indent="1"/>
    </xf>
    <xf numFmtId="0" fontId="38" fillId="0" borderId="26" xfId="0" applyFont="1" applyFill="1" applyBorder="1" applyAlignment="1">
      <alignment horizontal="left" vertical="center" wrapText="1" indent="1"/>
    </xf>
    <xf numFmtId="0" fontId="34" fillId="0" borderId="23" xfId="0" applyFont="1" applyFill="1" applyBorder="1" applyAlignment="1">
      <alignment horizontal="left" vertical="top" wrapText="1"/>
    </xf>
    <xf numFmtId="0" fontId="34" fillId="0" borderId="15" xfId="0" applyFont="1" applyFill="1" applyBorder="1" applyAlignment="1">
      <alignment horizontal="left" vertical="top"/>
    </xf>
    <xf numFmtId="0" fontId="34" fillId="0" borderId="26" xfId="0" applyFont="1" applyFill="1" applyBorder="1" applyAlignment="1">
      <alignment horizontal="left" vertical="top"/>
    </xf>
    <xf numFmtId="0" fontId="7" fillId="0" borderId="38" xfId="0" applyFont="1" applyFill="1" applyBorder="1" applyAlignment="1">
      <alignment horizontal="left" vertical="top" wrapText="1"/>
    </xf>
    <xf numFmtId="0" fontId="44" fillId="0" borderId="15" xfId="0" applyFont="1" applyFill="1" applyBorder="1" applyAlignment="1">
      <alignment horizontal="left" vertical="top"/>
    </xf>
    <xf numFmtId="0" fontId="44" fillId="0" borderId="26" xfId="0" applyFont="1" applyFill="1" applyBorder="1" applyAlignment="1">
      <alignment horizontal="left" vertical="top"/>
    </xf>
    <xf numFmtId="0" fontId="48" fillId="7" borderId="15" xfId="0" applyFont="1" applyFill="1" applyBorder="1" applyAlignment="1">
      <alignment horizontal="left" vertical="top" wrapText="1"/>
    </xf>
    <xf numFmtId="0" fontId="48" fillId="7" borderId="26" xfId="0" applyFont="1" applyFill="1" applyBorder="1" applyAlignment="1">
      <alignment horizontal="left" vertical="top" wrapText="1"/>
    </xf>
    <xf numFmtId="0" fontId="36" fillId="0" borderId="38" xfId="0" applyFont="1" applyFill="1" applyBorder="1" applyAlignment="1">
      <alignment horizontal="left" vertical="top"/>
    </xf>
    <xf numFmtId="0" fontId="48" fillId="0" borderId="15" xfId="0" applyFont="1" applyFill="1" applyBorder="1" applyAlignment="1">
      <alignment horizontal="left" vertical="top"/>
    </xf>
    <xf numFmtId="0" fontId="48" fillId="0" borderId="26" xfId="0" applyFont="1" applyFill="1" applyBorder="1" applyAlignment="1">
      <alignment horizontal="left" vertical="top"/>
    </xf>
    <xf numFmtId="0" fontId="11" fillId="3" borderId="38" xfId="0" applyFont="1" applyFill="1" applyBorder="1" applyAlignment="1">
      <alignment horizontal="left" vertical="top"/>
    </xf>
    <xf numFmtId="0" fontId="11" fillId="3" borderId="15" xfId="0" applyFont="1" applyFill="1" applyBorder="1" applyAlignment="1">
      <alignment horizontal="left" vertical="top"/>
    </xf>
    <xf numFmtId="0" fontId="11" fillId="3" borderId="26" xfId="0" applyFont="1" applyFill="1" applyBorder="1" applyAlignment="1">
      <alignment horizontal="left" vertical="top"/>
    </xf>
    <xf numFmtId="0" fontId="48" fillId="7" borderId="21" xfId="0" applyFont="1" applyFill="1" applyBorder="1" applyAlignment="1">
      <alignment horizontal="left" vertical="top" wrapText="1"/>
    </xf>
    <xf numFmtId="0" fontId="36" fillId="0" borderId="10" xfId="0" applyFont="1" applyFill="1" applyBorder="1" applyAlignment="1">
      <alignment vertical="top" wrapText="1"/>
    </xf>
    <xf numFmtId="0" fontId="36" fillId="0" borderId="8" xfId="0" applyFont="1" applyFill="1" applyBorder="1" applyAlignment="1">
      <alignment vertical="top" wrapText="1"/>
    </xf>
    <xf numFmtId="0" fontId="36" fillId="0" borderId="9" xfId="0" applyFont="1" applyFill="1" applyBorder="1" applyAlignment="1">
      <alignment vertical="top" wrapText="1"/>
    </xf>
    <xf numFmtId="0" fontId="38" fillId="7" borderId="10" xfId="0" applyFont="1" applyFill="1" applyBorder="1" applyAlignment="1">
      <alignment horizontal="left" vertical="top" wrapText="1"/>
    </xf>
    <xf numFmtId="0" fontId="0" fillId="7" borderId="8" xfId="0" applyFill="1" applyBorder="1" applyAlignment="1">
      <alignment horizontal="left" vertical="top"/>
    </xf>
    <xf numFmtId="0" fontId="0" fillId="7" borderId="9" xfId="0" applyFill="1" applyBorder="1" applyAlignment="1">
      <alignment horizontal="left" vertical="top"/>
    </xf>
    <xf numFmtId="0" fontId="36" fillId="0" borderId="1" xfId="0" applyFont="1" applyBorder="1" applyAlignment="1">
      <alignment horizontal="center" vertical="center"/>
    </xf>
    <xf numFmtId="0" fontId="37" fillId="6" borderId="10" xfId="0" applyFont="1" applyFill="1" applyBorder="1" applyAlignment="1">
      <alignment horizontal="left" vertical="center"/>
    </xf>
    <xf numFmtId="0" fontId="37" fillId="6" borderId="8" xfId="0" applyFont="1" applyFill="1" applyBorder="1" applyAlignment="1">
      <alignment horizontal="left" vertical="center"/>
    </xf>
    <xf numFmtId="0" fontId="37" fillId="6" borderId="9" xfId="0" applyFont="1" applyFill="1" applyBorder="1" applyAlignment="1">
      <alignment horizontal="left" vertical="center"/>
    </xf>
    <xf numFmtId="0" fontId="36" fillId="0" borderId="10" xfId="0" applyFont="1" applyFill="1" applyBorder="1" applyAlignment="1">
      <alignment horizontal="left" vertical="top" wrapText="1"/>
    </xf>
    <xf numFmtId="0" fontId="36" fillId="0" borderId="8" xfId="0" applyFont="1" applyFill="1" applyBorder="1" applyAlignment="1">
      <alignment horizontal="left" vertical="top" wrapText="1"/>
    </xf>
    <xf numFmtId="0" fontId="36" fillId="0" borderId="9" xfId="0" applyFont="1" applyFill="1" applyBorder="1" applyAlignment="1">
      <alignment horizontal="left" vertical="top" wrapText="1"/>
    </xf>
    <xf numFmtId="0" fontId="38" fillId="0" borderId="10" xfId="0" applyFont="1" applyBorder="1" applyAlignment="1">
      <alignment horizontal="left" vertical="top" wrapText="1"/>
    </xf>
    <xf numFmtId="0" fontId="38" fillId="0" borderId="8" xfId="0" applyFont="1" applyBorder="1" applyAlignment="1">
      <alignment horizontal="left" vertical="top"/>
    </xf>
    <xf numFmtId="0" fontId="38" fillId="0" borderId="9" xfId="0" applyFont="1" applyBorder="1" applyAlignment="1">
      <alignment horizontal="left" vertical="top"/>
    </xf>
    <xf numFmtId="0" fontId="12" fillId="4" borderId="20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49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46" fillId="5" borderId="1" xfId="0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14" fontId="40" fillId="0" borderId="17" xfId="0" applyNumberFormat="1" applyFont="1" applyBorder="1" applyAlignment="1">
      <alignment horizontal="left" vertical="center"/>
    </xf>
    <xf numFmtId="0" fontId="55" fillId="0" borderId="15" xfId="0" applyFont="1" applyBorder="1" applyAlignment="1">
      <alignment vertical="center"/>
    </xf>
    <xf numFmtId="11" fontId="40" fillId="0" borderId="17" xfId="0" applyNumberFormat="1" applyFont="1" applyBorder="1" applyAlignment="1">
      <alignment horizontal="left" vertical="center"/>
    </xf>
    <xf numFmtId="0" fontId="47" fillId="0" borderId="1" xfId="0" applyFont="1" applyBorder="1" applyAlignment="1">
      <alignment horizontal="center" vertical="center"/>
    </xf>
  </cellXfs>
  <cellStyles count="20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6"/>
    <cellStyle name="Normal 3 2 2" xfId="7"/>
    <cellStyle name="Normal 3 2 3" xfId="8"/>
    <cellStyle name="Normal 3 3" xfId="9"/>
    <cellStyle name="Normal 3 3 2" xfId="10"/>
    <cellStyle name="Normal 3 3 3" xfId="11"/>
    <cellStyle name="Normal 3 4" xfId="12"/>
    <cellStyle name="Normal 3 4 2" xfId="13"/>
    <cellStyle name="Normal 3 4 3" xfId="14"/>
    <cellStyle name="Normal 3 5" xfId="15"/>
    <cellStyle name="Normal 3 5 2" xfId="16"/>
    <cellStyle name="Normal 3 6" xfId="17"/>
    <cellStyle name="Normal 3 7" xfId="18"/>
    <cellStyle name="Style 1" xfId="19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2" Type="http://schemas.openxmlformats.org/officeDocument/2006/relationships/image" Target="../media/image1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29" Type="http://schemas.openxmlformats.org/officeDocument/2006/relationships/image" Target="../media/image41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31" Type="http://schemas.openxmlformats.org/officeDocument/2006/relationships/image" Target="../media/image43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3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1.png"/><Relationship Id="rId4" Type="http://schemas.openxmlformats.org/officeDocument/2006/relationships/image" Target="../media/image4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371475</xdr:colOff>
      <xdr:row>0</xdr:row>
      <xdr:rowOff>485775</xdr:rowOff>
    </xdr:to>
    <xdr:pic>
      <xdr:nvPicPr>
        <xdr:cNvPr id="1370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238125</xdr:colOff>
      <xdr:row>20</xdr:row>
      <xdr:rowOff>123825</xdr:rowOff>
    </xdr:from>
    <xdr:to>
      <xdr:col>11</xdr:col>
      <xdr:colOff>838200</xdr:colOff>
      <xdr:row>32</xdr:row>
      <xdr:rowOff>752475</xdr:rowOff>
    </xdr:to>
    <xdr:pic>
      <xdr:nvPicPr>
        <xdr:cNvPr id="1371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667125"/>
          <a:ext cx="4371975" cy="2343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</xdr:row>
      <xdr:rowOff>28575</xdr:rowOff>
    </xdr:from>
    <xdr:to>
      <xdr:col>6</xdr:col>
      <xdr:colOff>542925</xdr:colOff>
      <xdr:row>24</xdr:row>
      <xdr:rowOff>38100</xdr:rowOff>
    </xdr:to>
    <xdr:pic>
      <xdr:nvPicPr>
        <xdr:cNvPr id="1372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285875"/>
          <a:ext cx="4876800" cy="286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666750</xdr:colOff>
      <xdr:row>0</xdr:row>
      <xdr:rowOff>485775</xdr:rowOff>
    </xdr:to>
    <xdr:pic>
      <xdr:nvPicPr>
        <xdr:cNvPr id="2413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75</xdr:row>
      <xdr:rowOff>57150</xdr:rowOff>
    </xdr:from>
    <xdr:to>
      <xdr:col>9</xdr:col>
      <xdr:colOff>28575</xdr:colOff>
      <xdr:row>107</xdr:row>
      <xdr:rowOff>76200</xdr:rowOff>
    </xdr:to>
    <xdr:pic>
      <xdr:nvPicPr>
        <xdr:cNvPr id="2414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6631900"/>
          <a:ext cx="8620125" cy="651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542925</xdr:colOff>
      <xdr:row>75</xdr:row>
      <xdr:rowOff>47625</xdr:rowOff>
    </xdr:from>
    <xdr:to>
      <xdr:col>15</xdr:col>
      <xdr:colOff>857250</xdr:colOff>
      <xdr:row>107</xdr:row>
      <xdr:rowOff>28575</xdr:rowOff>
    </xdr:to>
    <xdr:pic>
      <xdr:nvPicPr>
        <xdr:cNvPr id="2415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5" y="26622375"/>
          <a:ext cx="5648325" cy="647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754379</xdr:colOff>
      <xdr:row>132</xdr:row>
      <xdr:rowOff>108857</xdr:rowOff>
    </xdr:from>
    <xdr:to>
      <xdr:col>10</xdr:col>
      <xdr:colOff>95249</xdr:colOff>
      <xdr:row>132</xdr:row>
      <xdr:rowOff>226785</xdr:rowOff>
    </xdr:to>
    <xdr:sp macro="" textlink="">
      <xdr:nvSpPr>
        <xdr:cNvPr id="5" name="Flèche droite 4">
          <a:extLst>
            <a:ext uri="{FF2B5EF4-FFF2-40B4-BE49-F238E27FC236}"/>
          </a:extLst>
        </xdr:cNvPr>
        <xdr:cNvSpPr/>
      </xdr:nvSpPr>
      <xdr:spPr>
        <a:xfrm>
          <a:off x="6265272" y="32480250"/>
          <a:ext cx="3137263" cy="108857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10</xdr:col>
      <xdr:colOff>228600</xdr:colOff>
      <xdr:row>122</xdr:row>
      <xdr:rowOff>133350</xdr:rowOff>
    </xdr:from>
    <xdr:to>
      <xdr:col>16</xdr:col>
      <xdr:colOff>133350</xdr:colOff>
      <xdr:row>147</xdr:row>
      <xdr:rowOff>171450</xdr:rowOff>
    </xdr:to>
    <xdr:pic>
      <xdr:nvPicPr>
        <xdr:cNvPr id="2417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9350" y="36604575"/>
          <a:ext cx="5200650" cy="620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103958</xdr:colOff>
      <xdr:row>148</xdr:row>
      <xdr:rowOff>16330</xdr:rowOff>
    </xdr:from>
    <xdr:to>
      <xdr:col>0</xdr:col>
      <xdr:colOff>449036</xdr:colOff>
      <xdr:row>149</xdr:row>
      <xdr:rowOff>1</xdr:rowOff>
    </xdr:to>
    <xdr:sp macro="" textlink="">
      <xdr:nvSpPr>
        <xdr:cNvPr id="7" name="Flèche droite 4">
          <a:extLst>
            <a:ext uri="{FF2B5EF4-FFF2-40B4-BE49-F238E27FC236}"/>
          </a:extLst>
        </xdr:cNvPr>
        <xdr:cNvSpPr/>
      </xdr:nvSpPr>
      <xdr:spPr>
        <a:xfrm>
          <a:off x="103958" y="36388223"/>
          <a:ext cx="345078" cy="22859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666750</xdr:colOff>
      <xdr:row>0</xdr:row>
      <xdr:rowOff>485775</xdr:rowOff>
    </xdr:to>
    <xdr:pic>
      <xdr:nvPicPr>
        <xdr:cNvPr id="19517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75</xdr:row>
      <xdr:rowOff>57150</xdr:rowOff>
    </xdr:from>
    <xdr:to>
      <xdr:col>9</xdr:col>
      <xdr:colOff>533400</xdr:colOff>
      <xdr:row>107</xdr:row>
      <xdr:rowOff>76200</xdr:rowOff>
    </xdr:to>
    <xdr:pic>
      <xdr:nvPicPr>
        <xdr:cNvPr id="19518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9926300"/>
          <a:ext cx="8639175" cy="651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542925</xdr:colOff>
      <xdr:row>75</xdr:row>
      <xdr:rowOff>47625</xdr:rowOff>
    </xdr:from>
    <xdr:to>
      <xdr:col>15</xdr:col>
      <xdr:colOff>857250</xdr:colOff>
      <xdr:row>107</xdr:row>
      <xdr:rowOff>28575</xdr:rowOff>
    </xdr:to>
    <xdr:pic>
      <xdr:nvPicPr>
        <xdr:cNvPr id="19519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19916775"/>
          <a:ext cx="5648325" cy="647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754379</xdr:colOff>
      <xdr:row>134</xdr:row>
      <xdr:rowOff>108857</xdr:rowOff>
    </xdr:from>
    <xdr:to>
      <xdr:col>10</xdr:col>
      <xdr:colOff>95249</xdr:colOff>
      <xdr:row>134</xdr:row>
      <xdr:rowOff>226785</xdr:rowOff>
    </xdr:to>
    <xdr:sp macro="" textlink="">
      <xdr:nvSpPr>
        <xdr:cNvPr id="5" name="Flèche droite 4">
          <a:extLst>
            <a:ext uri="{FF2B5EF4-FFF2-40B4-BE49-F238E27FC236}"/>
          </a:extLst>
        </xdr:cNvPr>
        <xdr:cNvSpPr/>
      </xdr:nvSpPr>
      <xdr:spPr>
        <a:xfrm>
          <a:off x="6269354" y="32246207"/>
          <a:ext cx="3150870" cy="117928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10</xdr:col>
      <xdr:colOff>228600</xdr:colOff>
      <xdr:row>122</xdr:row>
      <xdr:rowOff>133350</xdr:rowOff>
    </xdr:from>
    <xdr:to>
      <xdr:col>16</xdr:col>
      <xdr:colOff>133350</xdr:colOff>
      <xdr:row>143</xdr:row>
      <xdr:rowOff>200025</xdr:rowOff>
    </xdr:to>
    <xdr:pic>
      <xdr:nvPicPr>
        <xdr:cNvPr id="19521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29898975"/>
          <a:ext cx="5200650" cy="618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103958</xdr:colOff>
      <xdr:row>159</xdr:row>
      <xdr:rowOff>16330</xdr:rowOff>
    </xdr:from>
    <xdr:to>
      <xdr:col>0</xdr:col>
      <xdr:colOff>449036</xdr:colOff>
      <xdr:row>160</xdr:row>
      <xdr:rowOff>1</xdr:rowOff>
    </xdr:to>
    <xdr:sp macro="" textlink="">
      <xdr:nvSpPr>
        <xdr:cNvPr id="7" name="Flèche droite 4">
          <a:extLst>
            <a:ext uri="{FF2B5EF4-FFF2-40B4-BE49-F238E27FC236}"/>
          </a:extLst>
        </xdr:cNvPr>
        <xdr:cNvSpPr/>
      </xdr:nvSpPr>
      <xdr:spPr>
        <a:xfrm>
          <a:off x="103958" y="36192280"/>
          <a:ext cx="345078" cy="23132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238125</xdr:colOff>
      <xdr:row>0</xdr:row>
      <xdr:rowOff>466725</xdr:rowOff>
    </xdr:to>
    <xdr:pic>
      <xdr:nvPicPr>
        <xdr:cNvPr id="3362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4</xdr:row>
      <xdr:rowOff>76200</xdr:rowOff>
    </xdr:from>
    <xdr:to>
      <xdr:col>11</xdr:col>
      <xdr:colOff>123825</xdr:colOff>
      <xdr:row>36</xdr:row>
      <xdr:rowOff>257175</xdr:rowOff>
    </xdr:to>
    <xdr:pic>
      <xdr:nvPicPr>
        <xdr:cNvPr id="3363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304925"/>
          <a:ext cx="10077450" cy="475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200025</xdr:colOff>
      <xdr:row>10</xdr:row>
      <xdr:rowOff>133350</xdr:rowOff>
    </xdr:from>
    <xdr:to>
      <xdr:col>11</xdr:col>
      <xdr:colOff>1152525</xdr:colOff>
      <xdr:row>26</xdr:row>
      <xdr:rowOff>85725</xdr:rowOff>
    </xdr:to>
    <xdr:pic>
      <xdr:nvPicPr>
        <xdr:cNvPr id="3364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4625" y="2219325"/>
          <a:ext cx="952500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50009</xdr:colOff>
      <xdr:row>4</xdr:row>
      <xdr:rowOff>39690</xdr:rowOff>
    </xdr:from>
    <xdr:to>
      <xdr:col>2</xdr:col>
      <xdr:colOff>251092</xdr:colOff>
      <xdr:row>17</xdr:row>
      <xdr:rowOff>71437</xdr:rowOff>
    </xdr:to>
    <xdr:sp macro="" textlink="">
      <xdr:nvSpPr>
        <xdr:cNvPr id="5" name="文字方塊 4"/>
        <xdr:cNvSpPr txBox="1"/>
      </xdr:nvSpPr>
      <xdr:spPr>
        <a:xfrm>
          <a:off x="50009" y="1266034"/>
          <a:ext cx="2034646" cy="188912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穿者右側插入式外擋風片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solidFill>
                <a:srgbClr val="FF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200" b="1">
              <a:solidFill>
                <a:srgbClr val="FF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4.5cm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釘五組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底端兩側各打一直結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穿者左側有一表布內擋風片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靠近門襟拉鍊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處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壓一道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1/8"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雙針。</a:t>
          </a:r>
        </a:p>
      </xdr:txBody>
    </xdr:sp>
    <xdr:clientData/>
  </xdr:twoCellAnchor>
  <xdr:twoCellAnchor>
    <xdr:from>
      <xdr:col>5</xdr:col>
      <xdr:colOff>354543</xdr:colOff>
      <xdr:row>17</xdr:row>
      <xdr:rowOff>41538</xdr:rowOff>
    </xdr:from>
    <xdr:to>
      <xdr:col>6</xdr:col>
      <xdr:colOff>488156</xdr:colOff>
      <xdr:row>36</xdr:row>
      <xdr:rowOff>47625</xdr:rowOff>
    </xdr:to>
    <xdr:sp macro="" textlink="">
      <xdr:nvSpPr>
        <xdr:cNvPr id="6" name="文字方塊 5"/>
        <xdr:cNvSpPr txBox="1"/>
      </xdr:nvSpPr>
      <xdr:spPr>
        <a:xfrm>
          <a:off x="5283731" y="3125257"/>
          <a:ext cx="1157550" cy="272071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5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內腰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布隧道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內穿彈繩由左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右側袋內各一個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小淚珠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(L:1.5cm),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迴紋帶夾車於帶內貼旁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加打結固定。</a:t>
          </a:r>
        </a:p>
      </xdr:txBody>
    </xdr:sp>
    <xdr:clientData/>
  </xdr:twoCellAnchor>
  <xdr:twoCellAnchor>
    <xdr:from>
      <xdr:col>5</xdr:col>
      <xdr:colOff>254533</xdr:colOff>
      <xdr:row>14</xdr:row>
      <xdr:rowOff>137323</xdr:rowOff>
    </xdr:from>
    <xdr:to>
      <xdr:col>6</xdr:col>
      <xdr:colOff>104779</xdr:colOff>
      <xdr:row>17</xdr:row>
      <xdr:rowOff>99223</xdr:rowOff>
    </xdr:to>
    <xdr:sp macro="" textlink="">
      <xdr:nvSpPr>
        <xdr:cNvPr id="7" name="文字方塊 6"/>
        <xdr:cNvSpPr txBox="1"/>
      </xdr:nvSpPr>
      <xdr:spPr>
        <a:xfrm>
          <a:off x="5183721" y="2792417"/>
          <a:ext cx="874183" cy="390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68531</xdr:colOff>
      <xdr:row>20</xdr:row>
      <xdr:rowOff>12436</xdr:rowOff>
    </xdr:from>
    <xdr:to>
      <xdr:col>1</xdr:col>
      <xdr:colOff>497156</xdr:colOff>
      <xdr:row>29</xdr:row>
      <xdr:rowOff>12435</xdr:rowOff>
    </xdr:to>
    <xdr:sp macro="" textlink="">
      <xdr:nvSpPr>
        <xdr:cNvPr id="8" name="文字方塊 7"/>
        <xdr:cNvSpPr txBox="1"/>
      </xdr:nvSpPr>
      <xdr:spPr>
        <a:xfrm>
          <a:off x="68531" y="3524780"/>
          <a:ext cx="1452563" cy="12858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袋口壓臨邊線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下打橫結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袋裏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0</xdr:col>
      <xdr:colOff>130969</xdr:colOff>
      <xdr:row>17</xdr:row>
      <xdr:rowOff>47625</xdr:rowOff>
    </xdr:from>
    <xdr:to>
      <xdr:col>1</xdr:col>
      <xdr:colOff>83610</xdr:colOff>
      <xdr:row>19</xdr:row>
      <xdr:rowOff>100015</xdr:rowOff>
    </xdr:to>
    <xdr:sp macro="" textlink="">
      <xdr:nvSpPr>
        <xdr:cNvPr id="9" name="文字方塊 8"/>
        <xdr:cNvSpPr txBox="1"/>
      </xdr:nvSpPr>
      <xdr:spPr>
        <a:xfrm>
          <a:off x="130969" y="3131344"/>
          <a:ext cx="976579" cy="338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47624</xdr:colOff>
      <xdr:row>28</xdr:row>
      <xdr:rowOff>59532</xdr:rowOff>
    </xdr:from>
    <xdr:to>
      <xdr:col>1</xdr:col>
      <xdr:colOff>638174</xdr:colOff>
      <xdr:row>36</xdr:row>
      <xdr:rowOff>561188</xdr:rowOff>
    </xdr:to>
    <xdr:sp macro="" textlink="">
      <xdr:nvSpPr>
        <xdr:cNvPr id="10" name="文字方塊 9"/>
        <xdr:cNvSpPr txBox="1"/>
      </xdr:nvSpPr>
      <xdr:spPr>
        <a:xfrm>
          <a:off x="47624" y="4714876"/>
          <a:ext cx="1614488" cy="164465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表布袖絆壓臨邊單針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尾端釘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15mm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隱藏面彈簧壓釦上半套。袖口釘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2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15mm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下半套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間隔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。袖口反折高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3cm,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壓單針對齊袖絆尖端。</a:t>
          </a:r>
        </a:p>
      </xdr:txBody>
    </xdr:sp>
    <xdr:clientData/>
  </xdr:twoCellAnchor>
  <xdr:twoCellAnchor>
    <xdr:from>
      <xdr:col>4</xdr:col>
      <xdr:colOff>0</xdr:colOff>
      <xdr:row>10</xdr:row>
      <xdr:rowOff>102399</xdr:rowOff>
    </xdr:from>
    <xdr:to>
      <xdr:col>4</xdr:col>
      <xdr:colOff>369628</xdr:colOff>
      <xdr:row>14</xdr:row>
      <xdr:rowOff>95250</xdr:rowOff>
    </xdr:to>
    <xdr:cxnSp macro="">
      <xdr:nvCxnSpPr>
        <xdr:cNvPr id="11" name="直線接點 10"/>
        <xdr:cNvCxnSpPr>
          <a:stCxn id="23" idx="1"/>
        </xdr:cNvCxnSpPr>
      </xdr:nvCxnSpPr>
      <xdr:spPr>
        <a:xfrm flipH="1">
          <a:off x="3726656" y="2185993"/>
          <a:ext cx="369628" cy="56435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393441</xdr:colOff>
      <xdr:row>10</xdr:row>
      <xdr:rowOff>83878</xdr:rowOff>
    </xdr:from>
    <xdr:to>
      <xdr:col>4</xdr:col>
      <xdr:colOff>535782</xdr:colOff>
      <xdr:row>17</xdr:row>
      <xdr:rowOff>71437</xdr:rowOff>
    </xdr:to>
    <xdr:cxnSp macro="">
      <xdr:nvCxnSpPr>
        <xdr:cNvPr id="12" name="直線接點 11"/>
        <xdr:cNvCxnSpPr/>
      </xdr:nvCxnSpPr>
      <xdr:spPr>
        <a:xfrm>
          <a:off x="4120097" y="2167472"/>
          <a:ext cx="142341" cy="9876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10</xdr:row>
      <xdr:rowOff>102399</xdr:rowOff>
    </xdr:from>
    <xdr:to>
      <xdr:col>4</xdr:col>
      <xdr:colOff>369628</xdr:colOff>
      <xdr:row>17</xdr:row>
      <xdr:rowOff>107156</xdr:rowOff>
    </xdr:to>
    <xdr:cxnSp macro="">
      <xdr:nvCxnSpPr>
        <xdr:cNvPr id="13" name="直線接點 12"/>
        <xdr:cNvCxnSpPr>
          <a:stCxn id="23" idx="1"/>
        </xdr:cNvCxnSpPr>
      </xdr:nvCxnSpPr>
      <xdr:spPr>
        <a:xfrm flipH="1">
          <a:off x="4012406" y="2185993"/>
          <a:ext cx="83878" cy="100488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829473</xdr:colOff>
      <xdr:row>15</xdr:row>
      <xdr:rowOff>131500</xdr:rowOff>
    </xdr:from>
    <xdr:to>
      <xdr:col>8</xdr:col>
      <xdr:colOff>943772</xdr:colOff>
      <xdr:row>18</xdr:row>
      <xdr:rowOff>93400</xdr:rowOff>
    </xdr:to>
    <xdr:sp macro="" textlink="">
      <xdr:nvSpPr>
        <xdr:cNvPr id="14" name="文字方塊 13"/>
        <xdr:cNvSpPr txBox="1"/>
      </xdr:nvSpPr>
      <xdr:spPr>
        <a:xfrm>
          <a:off x="7806536" y="2929469"/>
          <a:ext cx="1007267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</a:p>
      </xdr:txBody>
    </xdr:sp>
    <xdr:clientData/>
  </xdr:twoCellAnchor>
  <xdr:twoCellAnchor>
    <xdr:from>
      <xdr:col>7</xdr:col>
      <xdr:colOff>486573</xdr:colOff>
      <xdr:row>14</xdr:row>
      <xdr:rowOff>129386</xdr:rowOff>
    </xdr:from>
    <xdr:to>
      <xdr:col>7</xdr:col>
      <xdr:colOff>829473</xdr:colOff>
      <xdr:row>17</xdr:row>
      <xdr:rowOff>41013</xdr:rowOff>
    </xdr:to>
    <xdr:cxnSp macro="">
      <xdr:nvCxnSpPr>
        <xdr:cNvPr id="15" name="直線接點 14"/>
        <xdr:cNvCxnSpPr>
          <a:stCxn id="14" idx="1"/>
        </xdr:cNvCxnSpPr>
      </xdr:nvCxnSpPr>
      <xdr:spPr>
        <a:xfrm flipH="1" flipV="1">
          <a:off x="7463636" y="2784480"/>
          <a:ext cx="342900" cy="34025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638973</xdr:colOff>
      <xdr:row>17</xdr:row>
      <xdr:rowOff>32017</xdr:rowOff>
    </xdr:from>
    <xdr:to>
      <xdr:col>7</xdr:col>
      <xdr:colOff>819949</xdr:colOff>
      <xdr:row>20</xdr:row>
      <xdr:rowOff>45775</xdr:rowOff>
    </xdr:to>
    <xdr:cxnSp macro="">
      <xdr:nvCxnSpPr>
        <xdr:cNvPr id="16" name="直線接點 15"/>
        <xdr:cNvCxnSpPr/>
      </xdr:nvCxnSpPr>
      <xdr:spPr>
        <a:xfrm flipH="1">
          <a:off x="7616036" y="3115736"/>
          <a:ext cx="180976" cy="44238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119062</xdr:colOff>
      <xdr:row>27</xdr:row>
      <xdr:rowOff>131224</xdr:rowOff>
    </xdr:from>
    <xdr:to>
      <xdr:col>12</xdr:col>
      <xdr:colOff>-1</xdr:colOff>
      <xdr:row>36</xdr:row>
      <xdr:rowOff>190500</xdr:rowOff>
    </xdr:to>
    <xdr:sp macro="" textlink="">
      <xdr:nvSpPr>
        <xdr:cNvPr id="17" name="文字方塊 16"/>
        <xdr:cNvSpPr txBox="1"/>
      </xdr:nvSpPr>
      <xdr:spPr>
        <a:xfrm>
          <a:off x="10263187" y="4643693"/>
          <a:ext cx="1095375" cy="13451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3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可拆式帽子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帽底釘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隱藏面彈簧壓釦上半套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可與領布條扣合。</a:t>
          </a:r>
        </a:p>
      </xdr:txBody>
    </xdr:sp>
    <xdr:clientData/>
  </xdr:twoCellAnchor>
  <xdr:twoCellAnchor>
    <xdr:from>
      <xdr:col>3</xdr:col>
      <xdr:colOff>642936</xdr:colOff>
      <xdr:row>36</xdr:row>
      <xdr:rowOff>71439</xdr:rowOff>
    </xdr:from>
    <xdr:to>
      <xdr:col>9</xdr:col>
      <xdr:colOff>35717</xdr:colOff>
      <xdr:row>36</xdr:row>
      <xdr:rowOff>526261</xdr:rowOff>
    </xdr:to>
    <xdr:sp macro="" textlink="">
      <xdr:nvSpPr>
        <xdr:cNvPr id="18" name="文字方塊 17"/>
        <xdr:cNvSpPr txBox="1"/>
      </xdr:nvSpPr>
      <xdr:spPr>
        <a:xfrm>
          <a:off x="3167061" y="5869783"/>
          <a:ext cx="5941219" cy="45482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下襬不壓明線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打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個橫結</a:t>
          </a:r>
          <a:r>
            <a:rPr lang="en-US" altLang="zh-TW" sz="1200" b="1" baseline="0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 baseline="0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後中</a:t>
          </a:r>
          <a:r>
            <a:rPr lang="en-US" altLang="zh-TW" sz="1200" b="1" baseline="0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x1),4</a:t>
          </a:r>
          <a:r>
            <a:rPr lang="zh-TW" altLang="en-US" sz="1200" b="1" baseline="0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個直結</a:t>
          </a:r>
          <a:r>
            <a:rPr lang="en-US" altLang="zh-TW" sz="1200" b="1" baseline="0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 baseline="0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前後公主線底端</a:t>
          </a:r>
          <a:r>
            <a:rPr lang="en-US" altLang="zh-TW" sz="1200" b="1" baseline="0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),</a:t>
          </a:r>
          <a:r>
            <a:rPr lang="zh-TW" altLang="en-US" sz="1200" b="1" baseline="0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固定下襬內貼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7</xdr:col>
      <xdr:colOff>745071</xdr:colOff>
      <xdr:row>30</xdr:row>
      <xdr:rowOff>35721</xdr:rowOff>
    </xdr:from>
    <xdr:to>
      <xdr:col>8</xdr:col>
      <xdr:colOff>1011770</xdr:colOff>
      <xdr:row>32</xdr:row>
      <xdr:rowOff>135205</xdr:rowOff>
    </xdr:to>
    <xdr:sp macro="" textlink="">
      <xdr:nvSpPr>
        <xdr:cNvPr id="19" name="文字方塊 18"/>
        <xdr:cNvSpPr txBox="1"/>
      </xdr:nvSpPr>
      <xdr:spPr>
        <a:xfrm>
          <a:off x="7722134" y="4976815"/>
          <a:ext cx="1159667" cy="3852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11</xdr:col>
      <xdr:colOff>549544</xdr:colOff>
      <xdr:row>26</xdr:row>
      <xdr:rowOff>7399</xdr:rowOff>
    </xdr:from>
    <xdr:to>
      <xdr:col>11</xdr:col>
      <xdr:colOff>666750</xdr:colOff>
      <xdr:row>27</xdr:row>
      <xdr:rowOff>131224</xdr:rowOff>
    </xdr:to>
    <xdr:cxnSp macro="">
      <xdr:nvCxnSpPr>
        <xdr:cNvPr id="20" name="直線接點 19"/>
        <xdr:cNvCxnSpPr>
          <a:stCxn id="17" idx="0"/>
        </xdr:cNvCxnSpPr>
      </xdr:nvCxnSpPr>
      <xdr:spPr>
        <a:xfrm flipH="1" flipV="1">
          <a:off x="10693669" y="4376993"/>
          <a:ext cx="117206" cy="2667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83348</xdr:colOff>
      <xdr:row>4</xdr:row>
      <xdr:rowOff>7147</xdr:rowOff>
    </xdr:from>
    <xdr:to>
      <xdr:col>8</xdr:col>
      <xdr:colOff>767561</xdr:colOff>
      <xdr:row>10</xdr:row>
      <xdr:rowOff>57683</xdr:rowOff>
    </xdr:to>
    <xdr:sp macro="" textlink="">
      <xdr:nvSpPr>
        <xdr:cNvPr id="22" name="文字方塊 21"/>
        <xdr:cNvSpPr txBox="1"/>
      </xdr:nvSpPr>
      <xdr:spPr>
        <a:xfrm>
          <a:off x="6036473" y="1233491"/>
          <a:ext cx="2601119" cy="907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外領內釘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隱藏面彈簧壓釦上半套。表布領布條釘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組下半套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可與帽底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外領扣合。</a:t>
          </a:r>
        </a:p>
      </xdr:txBody>
    </xdr:sp>
    <xdr:clientData/>
  </xdr:twoCellAnchor>
  <xdr:twoCellAnchor>
    <xdr:from>
      <xdr:col>4</xdr:col>
      <xdr:colOff>369628</xdr:colOff>
      <xdr:row>9</xdr:row>
      <xdr:rowOff>50011</xdr:rowOff>
    </xdr:from>
    <xdr:to>
      <xdr:col>5</xdr:col>
      <xdr:colOff>179128</xdr:colOff>
      <xdr:row>12</xdr:row>
      <xdr:rowOff>11911</xdr:rowOff>
    </xdr:to>
    <xdr:sp macro="" textlink="">
      <xdr:nvSpPr>
        <xdr:cNvPr id="23" name="文字方塊 22"/>
        <xdr:cNvSpPr txBox="1"/>
      </xdr:nvSpPr>
      <xdr:spPr>
        <a:xfrm>
          <a:off x="4096284" y="1990730"/>
          <a:ext cx="1012032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  <a:endParaRPr lang="zh-TW" altLang="en-US" sz="1200" b="1" i="0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9</xdr:col>
      <xdr:colOff>419099</xdr:colOff>
      <xdr:row>5</xdr:row>
      <xdr:rowOff>30956</xdr:rowOff>
    </xdr:from>
    <xdr:to>
      <xdr:col>11</xdr:col>
      <xdr:colOff>904875</xdr:colOff>
      <xdr:row>12</xdr:row>
      <xdr:rowOff>1</xdr:rowOff>
    </xdr:to>
    <xdr:sp macro="" textlink="">
      <xdr:nvSpPr>
        <xdr:cNvPr id="37" name="文字方塊 36"/>
        <xdr:cNvSpPr txBox="1"/>
      </xdr:nvSpPr>
      <xdr:spPr>
        <a:xfrm>
          <a:off x="9491662" y="1400175"/>
          <a:ext cx="1557338" cy="969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3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表布帽絆壓臨邊線，車黏扣帶勾面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2x6cm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，帽後中車毛面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2x10cm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276225</xdr:colOff>
      <xdr:row>0</xdr:row>
      <xdr:rowOff>466725</xdr:rowOff>
    </xdr:to>
    <xdr:pic>
      <xdr:nvPicPr>
        <xdr:cNvPr id="4372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819150</xdr:colOff>
      <xdr:row>4</xdr:row>
      <xdr:rowOff>123825</xdr:rowOff>
    </xdr:from>
    <xdr:to>
      <xdr:col>9</xdr:col>
      <xdr:colOff>228600</xdr:colOff>
      <xdr:row>40</xdr:row>
      <xdr:rowOff>790575</xdr:rowOff>
    </xdr:to>
    <xdr:pic>
      <xdr:nvPicPr>
        <xdr:cNvPr id="4373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352550"/>
          <a:ext cx="9372600" cy="594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462870</xdr:colOff>
      <xdr:row>4</xdr:row>
      <xdr:rowOff>139427</xdr:rowOff>
    </xdr:from>
    <xdr:to>
      <xdr:col>9</xdr:col>
      <xdr:colOff>2204356</xdr:colOff>
      <xdr:row>14</xdr:row>
      <xdr:rowOff>8926</xdr:rowOff>
    </xdr:to>
    <xdr:sp macro="" textlink="">
      <xdr:nvSpPr>
        <xdr:cNvPr id="20" name="文字方塊 19"/>
        <xdr:cNvSpPr txBox="1"/>
      </xdr:nvSpPr>
      <xdr:spPr>
        <a:xfrm>
          <a:off x="9879013" y="1377677"/>
          <a:ext cx="2272164" cy="1475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表布帽簷內貼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內穿彈繩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由左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右。各兩顆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入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小淚珠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(L:1.5cm)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帽底貼為表布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帽裏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9</xdr:col>
      <xdr:colOff>178985</xdr:colOff>
      <xdr:row>18</xdr:row>
      <xdr:rowOff>44426</xdr:rowOff>
    </xdr:from>
    <xdr:to>
      <xdr:col>9</xdr:col>
      <xdr:colOff>1836965</xdr:colOff>
      <xdr:row>27</xdr:row>
      <xdr:rowOff>21293</xdr:rowOff>
    </xdr:to>
    <xdr:sp macro="" textlink="">
      <xdr:nvSpPr>
        <xdr:cNvPr id="21" name="文字方塊 63"/>
        <xdr:cNvSpPr txBox="1"/>
      </xdr:nvSpPr>
      <xdr:spPr bwMode="auto">
        <a:xfrm>
          <a:off x="10125806" y="3487033"/>
          <a:ext cx="1657980" cy="13239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9</xdr:col>
      <xdr:colOff>95250</xdr:colOff>
      <xdr:row>29</xdr:row>
      <xdr:rowOff>132383</xdr:rowOff>
    </xdr:from>
    <xdr:to>
      <xdr:col>9</xdr:col>
      <xdr:colOff>2081893</xdr:colOff>
      <xdr:row>40</xdr:row>
      <xdr:rowOff>433255</xdr:rowOff>
    </xdr:to>
    <xdr:sp macro="" textlink="">
      <xdr:nvSpPr>
        <xdr:cNvPr id="22" name="文字方塊 21"/>
        <xdr:cNvSpPr txBox="1"/>
      </xdr:nvSpPr>
      <xdr:spPr bwMode="auto">
        <a:xfrm>
          <a:off x="10042071" y="5221454"/>
          <a:ext cx="1986643" cy="1947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☆內後領圍中心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和袖口內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x2,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需夾車迴紋帶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(W:1/2" 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L:6cm /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L:5cm)+1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四合釦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可與內夾克扣合用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迴紋帶要對折壓臨邊線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r>
            <a:rPr lang="zh-TW" altLang="en-US" sz="120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871484</xdr:colOff>
      <xdr:row>12</xdr:row>
      <xdr:rowOff>6556</xdr:rowOff>
    </xdr:from>
    <xdr:to>
      <xdr:col>7</xdr:col>
      <xdr:colOff>1060775</xdr:colOff>
      <xdr:row>14</xdr:row>
      <xdr:rowOff>103018</xdr:rowOff>
    </xdr:to>
    <xdr:sp macro="" textlink="">
      <xdr:nvSpPr>
        <xdr:cNvPr id="24" name="文字方塊 23"/>
        <xdr:cNvSpPr txBox="1"/>
      </xdr:nvSpPr>
      <xdr:spPr>
        <a:xfrm>
          <a:off x="7552591" y="2551092"/>
          <a:ext cx="1223434" cy="395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側袋手背面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442055</xdr:colOff>
      <xdr:row>3</xdr:row>
      <xdr:rowOff>163286</xdr:rowOff>
    </xdr:from>
    <xdr:to>
      <xdr:col>7</xdr:col>
      <xdr:colOff>857828</xdr:colOff>
      <xdr:row>5</xdr:row>
      <xdr:rowOff>46413</xdr:rowOff>
    </xdr:to>
    <xdr:sp macro="" textlink="">
      <xdr:nvSpPr>
        <xdr:cNvPr id="25" name="文字方塊 24"/>
        <xdr:cNvSpPr txBox="1"/>
      </xdr:nvSpPr>
      <xdr:spPr>
        <a:xfrm>
          <a:off x="7123162" y="1170215"/>
          <a:ext cx="1449916" cy="3185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側袋手心面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331687</xdr:colOff>
      <xdr:row>5</xdr:row>
      <xdr:rowOff>24192</xdr:rowOff>
    </xdr:from>
    <xdr:to>
      <xdr:col>7</xdr:col>
      <xdr:colOff>426939</xdr:colOff>
      <xdr:row>6</xdr:row>
      <xdr:rowOff>138637</xdr:rowOff>
    </xdr:to>
    <xdr:cxnSp macro="">
      <xdr:nvCxnSpPr>
        <xdr:cNvPr id="26" name="直線接點 25"/>
        <xdr:cNvCxnSpPr/>
      </xdr:nvCxnSpPr>
      <xdr:spPr>
        <a:xfrm flipH="1">
          <a:off x="8046937" y="1466549"/>
          <a:ext cx="95252" cy="31855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299357</xdr:colOff>
      <xdr:row>12</xdr:row>
      <xdr:rowOff>0</xdr:rowOff>
    </xdr:from>
    <xdr:to>
      <xdr:col>6</xdr:col>
      <xdr:colOff>437291</xdr:colOff>
      <xdr:row>14</xdr:row>
      <xdr:rowOff>44165</xdr:rowOff>
    </xdr:to>
    <xdr:sp macro="" textlink="">
      <xdr:nvSpPr>
        <xdr:cNvPr id="27" name="文字方塊 67"/>
        <xdr:cNvSpPr txBox="1">
          <a:spLocks noChangeArrowheads="1"/>
        </xdr:cNvSpPr>
      </xdr:nvSpPr>
      <xdr:spPr bwMode="auto">
        <a:xfrm>
          <a:off x="3551464" y="2544536"/>
          <a:ext cx="3566934" cy="343522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b"/>
        <a:lstStyle/>
        <a:p>
          <a:pPr rtl="0"/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內後領圍夾車吊掛式主標和尺寸標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在主標下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)</a:t>
          </a:r>
          <a:endParaRPr lang="zh-TW" altLang="zh-TW" sz="1400">
            <a:effectLst/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335587</xdr:colOff>
      <xdr:row>11</xdr:row>
      <xdr:rowOff>45520</xdr:rowOff>
    </xdr:from>
    <xdr:to>
      <xdr:col>1</xdr:col>
      <xdr:colOff>294452</xdr:colOff>
      <xdr:row>13</xdr:row>
      <xdr:rowOff>78143</xdr:rowOff>
    </xdr:to>
    <xdr:sp macro="" textlink="">
      <xdr:nvSpPr>
        <xdr:cNvPr id="28" name="文字方塊 27"/>
        <xdr:cNvSpPr txBox="1"/>
      </xdr:nvSpPr>
      <xdr:spPr>
        <a:xfrm>
          <a:off x="335587" y="2440377"/>
          <a:ext cx="924972" cy="33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449769</xdr:colOff>
      <xdr:row>9</xdr:row>
      <xdr:rowOff>58486</xdr:rowOff>
    </xdr:from>
    <xdr:to>
      <xdr:col>1</xdr:col>
      <xdr:colOff>456312</xdr:colOff>
      <xdr:row>11</xdr:row>
      <xdr:rowOff>91109</xdr:rowOff>
    </xdr:to>
    <xdr:sp macro="" textlink="">
      <xdr:nvSpPr>
        <xdr:cNvPr id="29" name="文字方塊 28"/>
        <xdr:cNvSpPr txBox="1"/>
      </xdr:nvSpPr>
      <xdr:spPr>
        <a:xfrm>
          <a:off x="449769" y="2153986"/>
          <a:ext cx="972650" cy="33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</xdr:colOff>
      <xdr:row>15</xdr:row>
      <xdr:rowOff>19568</xdr:rowOff>
    </xdr:from>
    <xdr:to>
      <xdr:col>1</xdr:col>
      <xdr:colOff>0</xdr:colOff>
      <xdr:row>30</xdr:row>
      <xdr:rowOff>126544</xdr:rowOff>
    </xdr:to>
    <xdr:sp macro="" textlink="">
      <xdr:nvSpPr>
        <xdr:cNvPr id="30" name="文字方塊 67"/>
        <xdr:cNvSpPr txBox="1">
          <a:spLocks noChangeArrowheads="1"/>
        </xdr:cNvSpPr>
      </xdr:nvSpPr>
      <xdr:spPr bwMode="auto">
        <a:xfrm>
          <a:off x="1" y="3013139"/>
          <a:ext cx="966106" cy="2352155"/>
        </a:xfrm>
        <a:prstGeom prst="rect">
          <a:avLst/>
        </a:prstGeom>
        <a:noFill/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defRPr sz="1000"/>
          </a:pP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☆內門襟三角擋片尺寸:L: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9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 W: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4.5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內門襟車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#3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pPr marL="0" indent="0" algn="l" rtl="0">
            <a:defRPr sz="1000"/>
          </a:pPr>
          <a:endParaRPr lang="zh-TW" altLang="en-US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</xdr:col>
      <xdr:colOff>1330478</xdr:colOff>
      <xdr:row>40</xdr:row>
      <xdr:rowOff>524548</xdr:rowOff>
    </xdr:from>
    <xdr:to>
      <xdr:col>4</xdr:col>
      <xdr:colOff>778635</xdr:colOff>
      <xdr:row>40</xdr:row>
      <xdr:rowOff>819475</xdr:rowOff>
    </xdr:to>
    <xdr:sp macro="" textlink="">
      <xdr:nvSpPr>
        <xdr:cNvPr id="31" name="文字方塊 76"/>
        <xdr:cNvSpPr txBox="1">
          <a:spLocks noChangeArrowheads="1"/>
        </xdr:cNvSpPr>
      </xdr:nvSpPr>
      <xdr:spPr bwMode="auto">
        <a:xfrm>
          <a:off x="2296585" y="7260084"/>
          <a:ext cx="2931586" cy="294927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下襬內貼表布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A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1",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壓單針。</a:t>
          </a: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4</xdr:col>
      <xdr:colOff>1099794</xdr:colOff>
      <xdr:row>40</xdr:row>
      <xdr:rowOff>499177</xdr:rowOff>
    </xdr:from>
    <xdr:to>
      <xdr:col>6</xdr:col>
      <xdr:colOff>1016640</xdr:colOff>
      <xdr:row>40</xdr:row>
      <xdr:rowOff>848427</xdr:rowOff>
    </xdr:to>
    <xdr:sp macro="" textlink="">
      <xdr:nvSpPr>
        <xdr:cNvPr id="32" name="文字方塊 67"/>
        <xdr:cNvSpPr txBox="1">
          <a:spLocks noChangeArrowheads="1"/>
        </xdr:cNvSpPr>
      </xdr:nvSpPr>
      <xdr:spPr bwMode="auto">
        <a:xfrm>
          <a:off x="5549330" y="7234713"/>
          <a:ext cx="2148417" cy="34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表布門襟內貼寬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2.5c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m。</a:t>
          </a:r>
          <a:endParaRPr lang="zh-TW" altLang="en-US" sz="1200"/>
        </a:p>
      </xdr:txBody>
    </xdr:sp>
    <xdr:clientData/>
  </xdr:twoCellAnchor>
  <xdr:twoCellAnchor>
    <xdr:from>
      <xdr:col>3</xdr:col>
      <xdr:colOff>106756</xdr:colOff>
      <xdr:row>6</xdr:row>
      <xdr:rowOff>85812</xdr:rowOff>
    </xdr:from>
    <xdr:to>
      <xdr:col>3</xdr:col>
      <xdr:colOff>1079406</xdr:colOff>
      <xdr:row>8</xdr:row>
      <xdr:rowOff>118435</xdr:rowOff>
    </xdr:to>
    <xdr:sp macro="" textlink="">
      <xdr:nvSpPr>
        <xdr:cNvPr id="33" name="文字方塊 32"/>
        <xdr:cNvSpPr txBox="1"/>
      </xdr:nvSpPr>
      <xdr:spPr>
        <a:xfrm>
          <a:off x="3358863" y="1732276"/>
          <a:ext cx="972650" cy="33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內領表布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217715</xdr:colOff>
      <xdr:row>33</xdr:row>
      <xdr:rowOff>81642</xdr:rowOff>
    </xdr:from>
    <xdr:to>
      <xdr:col>5</xdr:col>
      <xdr:colOff>81643</xdr:colOff>
      <xdr:row>40</xdr:row>
      <xdr:rowOff>265979</xdr:rowOff>
    </xdr:to>
    <xdr:sp macro="" textlink="">
      <xdr:nvSpPr>
        <xdr:cNvPr id="34" name="文字方塊 33"/>
        <xdr:cNvSpPr txBox="1"/>
      </xdr:nvSpPr>
      <xdr:spPr>
        <a:xfrm>
          <a:off x="3469822" y="5769428"/>
          <a:ext cx="2258785" cy="12320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5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內腰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布隧道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內穿彈繩由左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右側袋內各一個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小淚珠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(L:1.5cm),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迴紋帶夾車於帶內貼旁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加打結固定。</a:t>
          </a:r>
        </a:p>
      </xdr:txBody>
    </xdr:sp>
    <xdr:clientData/>
  </xdr:twoCellAnchor>
  <xdr:twoCellAnchor>
    <xdr:from>
      <xdr:col>6</xdr:col>
      <xdr:colOff>77914</xdr:colOff>
      <xdr:row>19</xdr:row>
      <xdr:rowOff>68209</xdr:rowOff>
    </xdr:from>
    <xdr:to>
      <xdr:col>7</xdr:col>
      <xdr:colOff>3695</xdr:colOff>
      <xdr:row>28</xdr:row>
      <xdr:rowOff>78089</xdr:rowOff>
    </xdr:to>
    <xdr:sp macro="" textlink="">
      <xdr:nvSpPr>
        <xdr:cNvPr id="35" name="文字方塊 63"/>
        <xdr:cNvSpPr txBox="1"/>
      </xdr:nvSpPr>
      <xdr:spPr bwMode="auto">
        <a:xfrm>
          <a:off x="6759021" y="3660495"/>
          <a:ext cx="959924" cy="1356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穿者左側短版表布內擋風片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壓林邊單針</a:t>
          </a:r>
          <a:r>
            <a:rPr lang="en-US" altLang="zh-TW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底端打結加強。</a:t>
          </a:r>
          <a:endParaRPr lang="en-US" altLang="zh-TW" sz="1200" b="1">
            <a:solidFill>
              <a:sysClr val="windowText" lastClr="000000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314325</xdr:colOff>
      <xdr:row>0</xdr:row>
      <xdr:rowOff>466725</xdr:rowOff>
    </xdr:to>
    <xdr:pic>
      <xdr:nvPicPr>
        <xdr:cNvPr id="6410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4</xdr:row>
      <xdr:rowOff>76200</xdr:rowOff>
    </xdr:from>
    <xdr:to>
      <xdr:col>10</xdr:col>
      <xdr:colOff>276225</xdr:colOff>
      <xdr:row>35</xdr:row>
      <xdr:rowOff>657225</xdr:rowOff>
    </xdr:to>
    <xdr:pic>
      <xdr:nvPicPr>
        <xdr:cNvPr id="6411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04925"/>
          <a:ext cx="9572625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681038</xdr:colOff>
      <xdr:row>35</xdr:row>
      <xdr:rowOff>261939</xdr:rowOff>
    </xdr:from>
    <xdr:to>
      <xdr:col>6</xdr:col>
      <xdr:colOff>490537</xdr:colOff>
      <xdr:row>35</xdr:row>
      <xdr:rowOff>809625</xdr:rowOff>
    </xdr:to>
    <xdr:sp macro="" textlink="">
      <xdr:nvSpPr>
        <xdr:cNvPr id="5" name="文字方塊 48"/>
        <xdr:cNvSpPr txBox="1">
          <a:spLocks noChangeArrowheads="1"/>
        </xdr:cNvSpPr>
      </xdr:nvSpPr>
      <xdr:spPr bwMode="auto">
        <a:xfrm>
          <a:off x="1609726" y="5917408"/>
          <a:ext cx="4929186" cy="547686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袖口表布向內反褶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1/4"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三本雙針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底線用伸縮線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袖下剪接夾車織帶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掛耳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位置如附件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可與外夾克扣合用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  <a:p>
          <a:pPr algn="l" rtl="0">
            <a:lnSpc>
              <a:spcPts val="1200"/>
            </a:lnSpc>
            <a:defRPr sz="1000"/>
          </a:pPr>
          <a:endParaRPr lang="zh-TW" altLang="en-US" b="1"/>
        </a:p>
      </xdr:txBody>
    </xdr:sp>
    <xdr:clientData/>
  </xdr:twoCellAnchor>
  <xdr:twoCellAnchor>
    <xdr:from>
      <xdr:col>4</xdr:col>
      <xdr:colOff>104775</xdr:colOff>
      <xdr:row>6</xdr:row>
      <xdr:rowOff>28575</xdr:rowOff>
    </xdr:from>
    <xdr:to>
      <xdr:col>4</xdr:col>
      <xdr:colOff>342900</xdr:colOff>
      <xdr:row>8</xdr:row>
      <xdr:rowOff>9525</xdr:rowOff>
    </xdr:to>
    <xdr:sp macro="" textlink="">
      <xdr:nvSpPr>
        <xdr:cNvPr id="6413" name="Line 154"/>
        <xdr:cNvSpPr>
          <a:spLocks noChangeShapeType="1"/>
        </xdr:cNvSpPr>
      </xdr:nvSpPr>
      <xdr:spPr bwMode="auto">
        <a:xfrm flipV="1">
          <a:off x="3914775" y="1543050"/>
          <a:ext cx="238125" cy="266700"/>
        </a:xfrm>
        <a:prstGeom prst="line">
          <a:avLst/>
        </a:prstGeom>
        <a:noFill/>
        <a:ln w="19050">
          <a:solidFill>
            <a:srgbClr val="C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52388</xdr:colOff>
      <xdr:row>7</xdr:row>
      <xdr:rowOff>135731</xdr:rowOff>
    </xdr:from>
    <xdr:to>
      <xdr:col>2</xdr:col>
      <xdr:colOff>250031</xdr:colOff>
      <xdr:row>14</xdr:row>
      <xdr:rowOff>90488</xdr:rowOff>
    </xdr:to>
    <xdr:sp macro="" textlink="">
      <xdr:nvSpPr>
        <xdr:cNvPr id="8" name="文字方塊 59"/>
        <xdr:cNvSpPr txBox="1">
          <a:spLocks noChangeArrowheads="1"/>
        </xdr:cNvSpPr>
      </xdr:nvSpPr>
      <xdr:spPr bwMode="auto">
        <a:xfrm>
          <a:off x="52388" y="1790700"/>
          <a:ext cx="2126456" cy="954882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門襟車#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3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塑鋼拉鍊,旁邊壓1/4"單針,下方左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右各打一直結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,</a:t>
          </a:r>
          <a:r>
            <a:rPr lang="zh-TW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拉鍊</a:t>
          </a:r>
          <a:r>
            <a:rPr lang="zh-TW" altLang="en-US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要平直不可有波浪狀</a:t>
          </a:r>
          <a:r>
            <a:rPr lang="zh-TW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.</a:t>
          </a:r>
          <a:endParaRPr lang="zh-TW" altLang="zh-TW" sz="1200">
            <a:effectLst/>
            <a:latin typeface="標楷體" pitchFamily="65" charset="-120"/>
            <a:ea typeface="標楷體" pitchFamily="65" charset="-120"/>
          </a:endParaRPr>
        </a:p>
        <a:p>
          <a:pPr algn="l" rtl="0">
            <a:lnSpc>
              <a:spcPts val="1200"/>
            </a:lnSpc>
            <a:defRPr sz="1000"/>
          </a:pPr>
          <a:endParaRPr lang="zh-TW" altLang="en-US" b="1"/>
        </a:p>
      </xdr:txBody>
    </xdr:sp>
    <xdr:clientData/>
  </xdr:twoCellAnchor>
  <xdr:twoCellAnchor>
    <xdr:from>
      <xdr:col>0</xdr:col>
      <xdr:colOff>23812</xdr:colOff>
      <xdr:row>28</xdr:row>
      <xdr:rowOff>54769</xdr:rowOff>
    </xdr:from>
    <xdr:to>
      <xdr:col>1</xdr:col>
      <xdr:colOff>852486</xdr:colOff>
      <xdr:row>33</xdr:row>
      <xdr:rowOff>130969</xdr:rowOff>
    </xdr:to>
    <xdr:sp macro="" textlink="">
      <xdr:nvSpPr>
        <xdr:cNvPr id="9" name="文字方塊 48"/>
        <xdr:cNvSpPr txBox="1">
          <a:spLocks noChangeArrowheads="1"/>
        </xdr:cNvSpPr>
      </xdr:nvSpPr>
      <xdr:spPr bwMode="auto">
        <a:xfrm>
          <a:off x="23812" y="4710113"/>
          <a:ext cx="1757362" cy="790575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袋唇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W:5/8",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壓裝飾線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袋口上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下打橫結,袋裡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: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表布內貼+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Mesh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網布.</a:t>
          </a:r>
          <a:endParaRPr lang="zh-TW" altLang="en-US" b="1"/>
        </a:p>
      </xdr:txBody>
    </xdr:sp>
    <xdr:clientData/>
  </xdr:twoCellAnchor>
  <xdr:twoCellAnchor>
    <xdr:from>
      <xdr:col>4</xdr:col>
      <xdr:colOff>164306</xdr:colOff>
      <xdr:row>4</xdr:row>
      <xdr:rowOff>78581</xdr:rowOff>
    </xdr:from>
    <xdr:to>
      <xdr:col>6</xdr:col>
      <xdr:colOff>195262</xdr:colOff>
      <xdr:row>7</xdr:row>
      <xdr:rowOff>40481</xdr:rowOff>
    </xdr:to>
    <xdr:sp macro="" textlink="">
      <xdr:nvSpPr>
        <xdr:cNvPr id="10" name="文字方塊 48"/>
        <xdr:cNvSpPr txBox="1">
          <a:spLocks noChangeArrowheads="1"/>
        </xdr:cNvSpPr>
      </xdr:nvSpPr>
      <xdr:spPr bwMode="auto">
        <a:xfrm>
          <a:off x="3986212" y="1304925"/>
          <a:ext cx="2257425" cy="390525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defRPr sz="1000"/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表布內領片</a:t>
          </a:r>
        </a:p>
      </xdr:txBody>
    </xdr:sp>
    <xdr:clientData/>
  </xdr:twoCellAnchor>
  <xdr:twoCellAnchor>
    <xdr:from>
      <xdr:col>5</xdr:col>
      <xdr:colOff>440532</xdr:colOff>
      <xdr:row>6</xdr:row>
      <xdr:rowOff>23813</xdr:rowOff>
    </xdr:from>
    <xdr:to>
      <xdr:col>7</xdr:col>
      <xdr:colOff>97631</xdr:colOff>
      <xdr:row>10</xdr:row>
      <xdr:rowOff>59531</xdr:rowOff>
    </xdr:to>
    <xdr:sp macro="" textlink="">
      <xdr:nvSpPr>
        <xdr:cNvPr id="11" name="Text Box 179"/>
        <xdr:cNvSpPr txBox="1">
          <a:spLocks noChangeArrowheads="1"/>
        </xdr:cNvSpPr>
      </xdr:nvSpPr>
      <xdr:spPr bwMode="auto">
        <a:xfrm>
          <a:off x="5464970" y="1535907"/>
          <a:ext cx="1704974" cy="607218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外後領圍中心夾車織帶耳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可與外夾克扣合用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.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266700</xdr:colOff>
      <xdr:row>0</xdr:row>
      <xdr:rowOff>466725</xdr:rowOff>
    </xdr:to>
    <xdr:pic>
      <xdr:nvPicPr>
        <xdr:cNvPr id="7441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4</xdr:row>
      <xdr:rowOff>66675</xdr:rowOff>
    </xdr:from>
    <xdr:to>
      <xdr:col>9</xdr:col>
      <xdr:colOff>361950</xdr:colOff>
      <xdr:row>38</xdr:row>
      <xdr:rowOff>123825</xdr:rowOff>
    </xdr:to>
    <xdr:pic>
      <xdr:nvPicPr>
        <xdr:cNvPr id="7442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295400"/>
          <a:ext cx="7962900" cy="504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1020536</xdr:colOff>
      <xdr:row>16</xdr:row>
      <xdr:rowOff>106133</xdr:rowOff>
    </xdr:from>
    <xdr:to>
      <xdr:col>11</xdr:col>
      <xdr:colOff>2381</xdr:colOff>
      <xdr:row>18</xdr:row>
      <xdr:rowOff>144913</xdr:rowOff>
    </xdr:to>
    <xdr:sp macro="" textlink="">
      <xdr:nvSpPr>
        <xdr:cNvPr id="4" name="文字方塊 48"/>
        <xdr:cNvSpPr txBox="1">
          <a:spLocks noChangeArrowheads="1"/>
        </xdr:cNvSpPr>
      </xdr:nvSpPr>
      <xdr:spPr bwMode="auto">
        <a:xfrm>
          <a:off x="8844643" y="3249383"/>
          <a:ext cx="1240631" cy="338137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袖裏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210T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布</a:t>
          </a:r>
        </a:p>
      </xdr:txBody>
    </xdr:sp>
    <xdr:clientData/>
  </xdr:twoCellAnchor>
  <xdr:twoCellAnchor>
    <xdr:from>
      <xdr:col>3</xdr:col>
      <xdr:colOff>340178</xdr:colOff>
      <xdr:row>28</xdr:row>
      <xdr:rowOff>27214</xdr:rowOff>
    </xdr:from>
    <xdr:to>
      <xdr:col>4</xdr:col>
      <xdr:colOff>435429</xdr:colOff>
      <xdr:row>37</xdr:row>
      <xdr:rowOff>0</xdr:rowOff>
    </xdr:to>
    <xdr:sp macro="" textlink="">
      <xdr:nvSpPr>
        <xdr:cNvPr id="5" name="文字方塊 48"/>
        <xdr:cNvSpPr txBox="1">
          <a:spLocks noChangeArrowheads="1"/>
        </xdr:cNvSpPr>
      </xdr:nvSpPr>
      <xdr:spPr bwMode="auto">
        <a:xfrm>
          <a:off x="2803071" y="4966607"/>
          <a:ext cx="1292679" cy="1319893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lnSpc>
              <a:spcPts val="1500"/>
            </a:lnSpc>
            <a:defRPr sz="1000"/>
          </a:pP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側袋裏外緣需與門襟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/</a:t>
          </a: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脇邊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/</a:t>
          </a: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下襬固定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,</a:t>
          </a: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頂端為包光作法。</a:t>
          </a:r>
        </a:p>
      </xdr:txBody>
    </xdr:sp>
    <xdr:clientData/>
  </xdr:twoCellAnchor>
  <xdr:twoCellAnchor>
    <xdr:from>
      <xdr:col>9</xdr:col>
      <xdr:colOff>141514</xdr:colOff>
      <xdr:row>11</xdr:row>
      <xdr:rowOff>83003</xdr:rowOff>
    </xdr:from>
    <xdr:to>
      <xdr:col>11</xdr:col>
      <xdr:colOff>320788</xdr:colOff>
      <xdr:row>13</xdr:row>
      <xdr:rowOff>121783</xdr:rowOff>
    </xdr:to>
    <xdr:sp macro="" textlink="">
      <xdr:nvSpPr>
        <xdr:cNvPr id="6" name="文字方塊 48"/>
        <xdr:cNvSpPr txBox="1">
          <a:spLocks noChangeArrowheads="1"/>
        </xdr:cNvSpPr>
      </xdr:nvSpPr>
      <xdr:spPr bwMode="auto">
        <a:xfrm>
          <a:off x="9163050" y="2477860"/>
          <a:ext cx="1240631" cy="338137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DW197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網布</a:t>
          </a:r>
        </a:p>
      </xdr:txBody>
    </xdr:sp>
    <xdr:clientData/>
  </xdr:twoCellAnchor>
  <xdr:twoCellAnchor>
    <xdr:from>
      <xdr:col>9</xdr:col>
      <xdr:colOff>141514</xdr:colOff>
      <xdr:row>9</xdr:row>
      <xdr:rowOff>82322</xdr:rowOff>
    </xdr:from>
    <xdr:to>
      <xdr:col>11</xdr:col>
      <xdr:colOff>320788</xdr:colOff>
      <xdr:row>11</xdr:row>
      <xdr:rowOff>125865</xdr:rowOff>
    </xdr:to>
    <xdr:sp macro="" textlink="">
      <xdr:nvSpPr>
        <xdr:cNvPr id="7" name="文字方塊 48"/>
        <xdr:cNvSpPr txBox="1">
          <a:spLocks noChangeArrowheads="1"/>
        </xdr:cNvSpPr>
      </xdr:nvSpPr>
      <xdr:spPr bwMode="auto">
        <a:xfrm>
          <a:off x="9163050" y="2177822"/>
          <a:ext cx="1240631" cy="342900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210T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布</a:t>
          </a:r>
        </a:p>
      </xdr:txBody>
    </xdr:sp>
    <xdr:clientData/>
  </xdr:twoCellAnchor>
  <xdr:twoCellAnchor>
    <xdr:from>
      <xdr:col>9</xdr:col>
      <xdr:colOff>112939</xdr:colOff>
      <xdr:row>7</xdr:row>
      <xdr:rowOff>81642</xdr:rowOff>
    </xdr:from>
    <xdr:to>
      <xdr:col>11</xdr:col>
      <xdr:colOff>292213</xdr:colOff>
      <xdr:row>9</xdr:row>
      <xdr:rowOff>129947</xdr:rowOff>
    </xdr:to>
    <xdr:sp macro="" textlink="">
      <xdr:nvSpPr>
        <xdr:cNvPr id="8" name="文字方塊 48"/>
        <xdr:cNvSpPr txBox="1">
          <a:spLocks noChangeArrowheads="1"/>
        </xdr:cNvSpPr>
      </xdr:nvSpPr>
      <xdr:spPr bwMode="auto">
        <a:xfrm>
          <a:off x="9134475" y="1877785"/>
          <a:ext cx="1240631" cy="347662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內夾表布</a:t>
          </a:r>
        </a:p>
      </xdr:txBody>
    </xdr:sp>
    <xdr:clientData/>
  </xdr:twoCellAnchor>
  <xdr:twoCellAnchor>
    <xdr:from>
      <xdr:col>2</xdr:col>
      <xdr:colOff>244929</xdr:colOff>
      <xdr:row>11</xdr:row>
      <xdr:rowOff>43543</xdr:rowOff>
    </xdr:from>
    <xdr:to>
      <xdr:col>5</xdr:col>
      <xdr:colOff>857251</xdr:colOff>
      <xdr:row>13</xdr:row>
      <xdr:rowOff>82323</xdr:rowOff>
    </xdr:to>
    <xdr:sp macro="" textlink="">
      <xdr:nvSpPr>
        <xdr:cNvPr id="9" name="文字方塊 48"/>
        <xdr:cNvSpPr txBox="1">
          <a:spLocks noChangeArrowheads="1"/>
        </xdr:cNvSpPr>
      </xdr:nvSpPr>
      <xdr:spPr bwMode="auto">
        <a:xfrm>
          <a:off x="2027465" y="2438400"/>
          <a:ext cx="3687536" cy="338137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內後領圍夾車吊掛式主標和尺寸標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在主標下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)</a:t>
          </a:r>
          <a:endParaRPr lang="zh-TW" altLang="en-US" sz="1200" b="1" i="0" u="none" strike="noStrike" baseline="0">
            <a:solidFill>
              <a:srgbClr val="000000"/>
            </a:solidFill>
            <a:latin typeface="標楷體"/>
            <a:ea typeface="標楷體"/>
            <a:cs typeface="+mn-cs"/>
          </a:endParaRPr>
        </a:p>
      </xdr:txBody>
    </xdr:sp>
    <xdr:clientData/>
  </xdr:twoCellAnchor>
  <xdr:twoCellAnchor>
    <xdr:from>
      <xdr:col>3</xdr:col>
      <xdr:colOff>44901</xdr:colOff>
      <xdr:row>4</xdr:row>
      <xdr:rowOff>193222</xdr:rowOff>
    </xdr:from>
    <xdr:to>
      <xdr:col>4</xdr:col>
      <xdr:colOff>449034</xdr:colOff>
      <xdr:row>7</xdr:row>
      <xdr:rowOff>25854</xdr:rowOff>
    </xdr:to>
    <xdr:sp macro="" textlink="">
      <xdr:nvSpPr>
        <xdr:cNvPr id="10" name="文字方塊 48"/>
        <xdr:cNvSpPr txBox="1">
          <a:spLocks noChangeArrowheads="1"/>
        </xdr:cNvSpPr>
      </xdr:nvSpPr>
      <xdr:spPr bwMode="auto">
        <a:xfrm>
          <a:off x="2507794" y="1431472"/>
          <a:ext cx="1601561" cy="390525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defRPr sz="1000"/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表布內領片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352425</xdr:colOff>
      <xdr:row>0</xdr:row>
      <xdr:rowOff>466725</xdr:rowOff>
    </xdr:to>
    <xdr:pic>
      <xdr:nvPicPr>
        <xdr:cNvPr id="8809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80010</xdr:colOff>
      <xdr:row>4</xdr:row>
      <xdr:rowOff>200025</xdr:rowOff>
    </xdr:from>
    <xdr:to>
      <xdr:col>3</xdr:col>
      <xdr:colOff>727710</xdr:colOff>
      <xdr:row>6</xdr:row>
      <xdr:rowOff>76200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2152650" y="1562100"/>
          <a:ext cx="647700" cy="2857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443865</xdr:colOff>
      <xdr:row>30</xdr:row>
      <xdr:rowOff>9525</xdr:rowOff>
    </xdr:from>
    <xdr:to>
      <xdr:col>4</xdr:col>
      <xdr:colOff>9574</xdr:colOff>
      <xdr:row>33</xdr:row>
      <xdr:rowOff>57150</xdr:rowOff>
    </xdr:to>
    <xdr:sp macro="" textlink="">
      <xdr:nvSpPr>
        <xdr:cNvPr id="4" name="Rectangle 3">
          <a:extLst>
            <a:ext uri="{FF2B5EF4-FFF2-40B4-BE49-F238E27FC236}"/>
          </a:extLst>
        </xdr:cNvPr>
        <xdr:cNvSpPr/>
      </xdr:nvSpPr>
      <xdr:spPr>
        <a:xfrm>
          <a:off x="447675" y="5438775"/>
          <a:ext cx="2838450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6</xdr:col>
      <xdr:colOff>1013460</xdr:colOff>
      <xdr:row>30</xdr:row>
      <xdr:rowOff>95250</xdr:rowOff>
    </xdr:from>
    <xdr:to>
      <xdr:col>10</xdr:col>
      <xdr:colOff>197965</xdr:colOff>
      <xdr:row>34</xdr:row>
      <xdr:rowOff>0</xdr:rowOff>
    </xdr:to>
    <xdr:sp macro="" textlink="">
      <xdr:nvSpPr>
        <xdr:cNvPr id="8" name="Rectangle 7">
          <a:extLst>
            <a:ext uri="{FF2B5EF4-FFF2-40B4-BE49-F238E27FC236}"/>
          </a:extLst>
        </xdr:cNvPr>
        <xdr:cNvSpPr/>
      </xdr:nvSpPr>
      <xdr:spPr>
        <a:xfrm>
          <a:off x="6515100" y="5534025"/>
          <a:ext cx="2838450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428625</xdr:colOff>
      <xdr:row>4</xdr:row>
      <xdr:rowOff>57150</xdr:rowOff>
    </xdr:from>
    <xdr:to>
      <xdr:col>10</xdr:col>
      <xdr:colOff>304800</xdr:colOff>
      <xdr:row>38</xdr:row>
      <xdr:rowOff>333375</xdr:rowOff>
    </xdr:to>
    <xdr:pic>
      <xdr:nvPicPr>
        <xdr:cNvPr id="8813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285875"/>
          <a:ext cx="9344025" cy="526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476250</xdr:colOff>
      <xdr:row>19</xdr:row>
      <xdr:rowOff>9525</xdr:rowOff>
    </xdr:from>
    <xdr:to>
      <xdr:col>3</xdr:col>
      <xdr:colOff>647700</xdr:colOff>
      <xdr:row>22</xdr:row>
      <xdr:rowOff>47625</xdr:rowOff>
    </xdr:to>
    <xdr:sp macro="" textlink="">
      <xdr:nvSpPr>
        <xdr:cNvPr id="7" name="文字方塊 63"/>
        <xdr:cNvSpPr txBox="1"/>
      </xdr:nvSpPr>
      <xdr:spPr bwMode="auto">
        <a:xfrm>
          <a:off x="476250" y="3514725"/>
          <a:ext cx="25527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(L:5cm)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533400</xdr:colOff>
      <xdr:row>25</xdr:row>
      <xdr:rowOff>142874</xdr:rowOff>
    </xdr:from>
    <xdr:to>
      <xdr:col>4</xdr:col>
      <xdr:colOff>57150</xdr:colOff>
      <xdr:row>28</xdr:row>
      <xdr:rowOff>123824</xdr:rowOff>
    </xdr:to>
    <xdr:sp macro="" textlink="">
      <xdr:nvSpPr>
        <xdr:cNvPr id="9" name="文字方塊 63"/>
        <xdr:cNvSpPr txBox="1"/>
      </xdr:nvSpPr>
      <xdr:spPr bwMode="auto">
        <a:xfrm>
          <a:off x="533400" y="4505324"/>
          <a:ext cx="3105150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女款內門襟拉鍊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:#3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1000125</xdr:colOff>
      <xdr:row>19</xdr:row>
      <xdr:rowOff>123825</xdr:rowOff>
    </xdr:from>
    <xdr:to>
      <xdr:col>9</xdr:col>
      <xdr:colOff>28575</xdr:colOff>
      <xdr:row>23</xdr:row>
      <xdr:rowOff>19050</xdr:rowOff>
    </xdr:to>
    <xdr:sp macro="" textlink="">
      <xdr:nvSpPr>
        <xdr:cNvPr id="10" name="文字方塊 63"/>
        <xdr:cNvSpPr txBox="1"/>
      </xdr:nvSpPr>
      <xdr:spPr bwMode="auto">
        <a:xfrm>
          <a:off x="6810375" y="3629025"/>
          <a:ext cx="215265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織帶掛耳。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666751</xdr:colOff>
      <xdr:row>27</xdr:row>
      <xdr:rowOff>28574</xdr:rowOff>
    </xdr:from>
    <xdr:to>
      <xdr:col>10</xdr:col>
      <xdr:colOff>190501</xdr:colOff>
      <xdr:row>30</xdr:row>
      <xdr:rowOff>9525</xdr:rowOff>
    </xdr:to>
    <xdr:sp macro="" textlink="">
      <xdr:nvSpPr>
        <xdr:cNvPr id="11" name="文字方塊 63"/>
        <xdr:cNvSpPr txBox="1"/>
      </xdr:nvSpPr>
      <xdr:spPr bwMode="auto">
        <a:xfrm>
          <a:off x="6477001" y="4676774"/>
          <a:ext cx="3181350" cy="4095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女款內夾門襟拉鍊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:#3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右插左拉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314325</xdr:colOff>
      <xdr:row>0</xdr:row>
      <xdr:rowOff>457200</xdr:rowOff>
    </xdr:to>
    <xdr:pic>
      <xdr:nvPicPr>
        <xdr:cNvPr id="9391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5</xdr:row>
      <xdr:rowOff>76200</xdr:rowOff>
    </xdr:from>
    <xdr:to>
      <xdr:col>11</xdr:col>
      <xdr:colOff>314325</xdr:colOff>
      <xdr:row>36</xdr:row>
      <xdr:rowOff>123825</xdr:rowOff>
    </xdr:to>
    <xdr:pic>
      <xdr:nvPicPr>
        <xdr:cNvPr id="9392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657350"/>
          <a:ext cx="10296525" cy="454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57</xdr:row>
      <xdr:rowOff>104775</xdr:rowOff>
    </xdr:from>
    <xdr:to>
      <xdr:col>2</xdr:col>
      <xdr:colOff>333375</xdr:colOff>
      <xdr:row>57</xdr:row>
      <xdr:rowOff>847725</xdr:rowOff>
    </xdr:to>
    <xdr:pic>
      <xdr:nvPicPr>
        <xdr:cNvPr id="20578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9577625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304800</xdr:colOff>
      <xdr:row>0</xdr:row>
      <xdr:rowOff>495300</xdr:rowOff>
    </xdr:to>
    <xdr:pic>
      <xdr:nvPicPr>
        <xdr:cNvPr id="20579" name="Image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1009650</xdr:colOff>
      <xdr:row>54</xdr:row>
      <xdr:rowOff>38100</xdr:rowOff>
    </xdr:from>
    <xdr:to>
      <xdr:col>2</xdr:col>
      <xdr:colOff>1028700</xdr:colOff>
      <xdr:row>54</xdr:row>
      <xdr:rowOff>1095375</xdr:rowOff>
    </xdr:to>
    <xdr:pic>
      <xdr:nvPicPr>
        <xdr:cNvPr id="20580" name="Image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45948600"/>
          <a:ext cx="11620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56</xdr:row>
      <xdr:rowOff>123825</xdr:rowOff>
    </xdr:from>
    <xdr:to>
      <xdr:col>2</xdr:col>
      <xdr:colOff>1314450</xdr:colOff>
      <xdr:row>56</xdr:row>
      <xdr:rowOff>1200150</xdr:rowOff>
    </xdr:to>
    <xdr:pic>
      <xdr:nvPicPr>
        <xdr:cNvPr id="20581" name="Image 2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4832985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51</xdr:row>
      <xdr:rowOff>238125</xdr:rowOff>
    </xdr:from>
    <xdr:to>
      <xdr:col>2</xdr:col>
      <xdr:colOff>1238250</xdr:colOff>
      <xdr:row>51</xdr:row>
      <xdr:rowOff>2143125</xdr:rowOff>
    </xdr:to>
    <xdr:pic>
      <xdr:nvPicPr>
        <xdr:cNvPr id="20582" name="Imag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39585900"/>
          <a:ext cx="100965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28575</xdr:colOff>
      <xdr:row>37</xdr:row>
      <xdr:rowOff>0</xdr:rowOff>
    </xdr:from>
    <xdr:to>
      <xdr:col>8</xdr:col>
      <xdr:colOff>523875</xdr:colOff>
      <xdr:row>37</xdr:row>
      <xdr:rowOff>0</xdr:rowOff>
    </xdr:to>
    <xdr:pic>
      <xdr:nvPicPr>
        <xdr:cNvPr id="20583" name="Image 6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24469725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18</xdr:row>
      <xdr:rowOff>504825</xdr:rowOff>
    </xdr:from>
    <xdr:to>
      <xdr:col>2</xdr:col>
      <xdr:colOff>1323975</xdr:colOff>
      <xdr:row>18</xdr:row>
      <xdr:rowOff>504825</xdr:rowOff>
    </xdr:to>
    <xdr:pic>
      <xdr:nvPicPr>
        <xdr:cNvPr id="20584" name="Image 4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4175" y="10668000"/>
          <a:ext cx="523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55</xdr:row>
      <xdr:rowOff>66675</xdr:rowOff>
    </xdr:from>
    <xdr:to>
      <xdr:col>2</xdr:col>
      <xdr:colOff>1257300</xdr:colOff>
      <xdr:row>55</xdr:row>
      <xdr:rowOff>1038225</xdr:rowOff>
    </xdr:to>
    <xdr:pic>
      <xdr:nvPicPr>
        <xdr:cNvPr id="20585" name="Image 2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47139225"/>
          <a:ext cx="971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27</xdr:row>
      <xdr:rowOff>114300</xdr:rowOff>
    </xdr:from>
    <xdr:to>
      <xdr:col>2</xdr:col>
      <xdr:colOff>1181100</xdr:colOff>
      <xdr:row>27</xdr:row>
      <xdr:rowOff>542925</xdr:rowOff>
    </xdr:to>
    <xdr:pic>
      <xdr:nvPicPr>
        <xdr:cNvPr id="20586" name="Image 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7545050"/>
          <a:ext cx="5048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30</xdr:row>
      <xdr:rowOff>47625</xdr:rowOff>
    </xdr:from>
    <xdr:to>
      <xdr:col>2</xdr:col>
      <xdr:colOff>1228725</xdr:colOff>
      <xdr:row>30</xdr:row>
      <xdr:rowOff>723900</xdr:rowOff>
    </xdr:to>
    <xdr:pic>
      <xdr:nvPicPr>
        <xdr:cNvPr id="20587" name="Image 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9754850"/>
          <a:ext cx="8286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494421</xdr:colOff>
      <xdr:row>23</xdr:row>
      <xdr:rowOff>111671</xdr:rowOff>
    </xdr:from>
    <xdr:to>
      <xdr:col>2</xdr:col>
      <xdr:colOff>1375382</xdr:colOff>
      <xdr:row>23</xdr:row>
      <xdr:rowOff>406946</xdr:rowOff>
    </xdr:to>
    <xdr:sp macro="" textlink="">
      <xdr:nvSpPr>
        <xdr:cNvPr id="20" name="Rectangle 19">
          <a:extLst>
            <a:ext uri="{FF2B5EF4-FFF2-40B4-BE49-F238E27FC236}"/>
          </a:extLst>
        </xdr:cNvPr>
        <xdr:cNvSpPr/>
      </xdr:nvSpPr>
      <xdr:spPr>
        <a:xfrm>
          <a:off x="2374656" y="16706126"/>
          <a:ext cx="879230" cy="2952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2</xdr:col>
      <xdr:colOff>552450</xdr:colOff>
      <xdr:row>22</xdr:row>
      <xdr:rowOff>133350</xdr:rowOff>
    </xdr:from>
    <xdr:to>
      <xdr:col>2</xdr:col>
      <xdr:colOff>1352550</xdr:colOff>
      <xdr:row>22</xdr:row>
      <xdr:rowOff>771525</xdr:rowOff>
    </xdr:to>
    <xdr:pic>
      <xdr:nvPicPr>
        <xdr:cNvPr id="20589" name="Image 4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13916025"/>
          <a:ext cx="8001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494421</xdr:colOff>
      <xdr:row>22</xdr:row>
      <xdr:rowOff>111671</xdr:rowOff>
    </xdr:from>
    <xdr:to>
      <xdr:col>2</xdr:col>
      <xdr:colOff>1375382</xdr:colOff>
      <xdr:row>22</xdr:row>
      <xdr:rowOff>416789</xdr:rowOff>
    </xdr:to>
    <xdr:sp macro="" textlink="">
      <xdr:nvSpPr>
        <xdr:cNvPr id="22" name="Rectangle 21">
          <a:extLst>
            <a:ext uri="{FF2B5EF4-FFF2-40B4-BE49-F238E27FC236}"/>
          </a:extLst>
        </xdr:cNvPr>
        <xdr:cNvSpPr/>
      </xdr:nvSpPr>
      <xdr:spPr>
        <a:xfrm>
          <a:off x="2374656" y="15820301"/>
          <a:ext cx="879230" cy="2952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2</xdr:col>
      <xdr:colOff>581025</xdr:colOff>
      <xdr:row>23</xdr:row>
      <xdr:rowOff>123825</xdr:rowOff>
    </xdr:from>
    <xdr:to>
      <xdr:col>2</xdr:col>
      <xdr:colOff>1381125</xdr:colOff>
      <xdr:row>23</xdr:row>
      <xdr:rowOff>609600</xdr:rowOff>
    </xdr:to>
    <xdr:pic>
      <xdr:nvPicPr>
        <xdr:cNvPr id="20591" name="Image 4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773275"/>
          <a:ext cx="8001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461555</xdr:colOff>
      <xdr:row>23</xdr:row>
      <xdr:rowOff>358832</xdr:rowOff>
    </xdr:from>
    <xdr:to>
      <xdr:col>2</xdr:col>
      <xdr:colOff>1342873</xdr:colOff>
      <xdr:row>23</xdr:row>
      <xdr:rowOff>701007</xdr:rowOff>
    </xdr:to>
    <xdr:sp macro="" textlink="">
      <xdr:nvSpPr>
        <xdr:cNvPr id="25" name="Rectangle 24">
          <a:extLst>
            <a:ext uri="{FF2B5EF4-FFF2-40B4-BE49-F238E27FC236}"/>
          </a:extLst>
        </xdr:cNvPr>
        <xdr:cNvSpPr/>
      </xdr:nvSpPr>
      <xdr:spPr>
        <a:xfrm>
          <a:off x="2588079" y="16236463"/>
          <a:ext cx="879230" cy="342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3</xdr:col>
      <xdr:colOff>142875</xdr:colOff>
      <xdr:row>18</xdr:row>
      <xdr:rowOff>66675</xdr:rowOff>
    </xdr:from>
    <xdr:to>
      <xdr:col>3</xdr:col>
      <xdr:colOff>800100</xdr:colOff>
      <xdr:row>18</xdr:row>
      <xdr:rowOff>847725</xdr:rowOff>
    </xdr:to>
    <xdr:pic>
      <xdr:nvPicPr>
        <xdr:cNvPr id="20593" name="Image 4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10229850"/>
          <a:ext cx="657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19</xdr:row>
      <xdr:rowOff>28575</xdr:rowOff>
    </xdr:from>
    <xdr:to>
      <xdr:col>3</xdr:col>
      <xdr:colOff>800100</xdr:colOff>
      <xdr:row>19</xdr:row>
      <xdr:rowOff>838200</xdr:rowOff>
    </xdr:to>
    <xdr:pic>
      <xdr:nvPicPr>
        <xdr:cNvPr id="20594" name="Image 7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" y="11106150"/>
          <a:ext cx="7524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17</xdr:row>
      <xdr:rowOff>28575</xdr:rowOff>
    </xdr:from>
    <xdr:to>
      <xdr:col>3</xdr:col>
      <xdr:colOff>800100</xdr:colOff>
      <xdr:row>17</xdr:row>
      <xdr:rowOff>838200</xdr:rowOff>
    </xdr:to>
    <xdr:pic>
      <xdr:nvPicPr>
        <xdr:cNvPr id="20595" name="Image 7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5" y="9267825"/>
          <a:ext cx="7715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21</xdr:row>
      <xdr:rowOff>104775</xdr:rowOff>
    </xdr:from>
    <xdr:to>
      <xdr:col>2</xdr:col>
      <xdr:colOff>1219200</xdr:colOff>
      <xdr:row>21</xdr:row>
      <xdr:rowOff>781050</xdr:rowOff>
    </xdr:to>
    <xdr:pic>
      <xdr:nvPicPr>
        <xdr:cNvPr id="20596" name="Image 4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13039725"/>
          <a:ext cx="8001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35</xdr:row>
      <xdr:rowOff>47625</xdr:rowOff>
    </xdr:from>
    <xdr:to>
      <xdr:col>3</xdr:col>
      <xdr:colOff>762000</xdr:colOff>
      <xdr:row>35</xdr:row>
      <xdr:rowOff>742950</xdr:rowOff>
    </xdr:to>
    <xdr:pic>
      <xdr:nvPicPr>
        <xdr:cNvPr id="20597" name="Image 4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22736175"/>
          <a:ext cx="6858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38</xdr:row>
      <xdr:rowOff>438150</xdr:rowOff>
    </xdr:from>
    <xdr:to>
      <xdr:col>2</xdr:col>
      <xdr:colOff>1314450</xdr:colOff>
      <xdr:row>38</xdr:row>
      <xdr:rowOff>1200150</xdr:rowOff>
    </xdr:to>
    <xdr:pic>
      <xdr:nvPicPr>
        <xdr:cNvPr id="20598" name="Image 3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25222200"/>
          <a:ext cx="28003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39</xdr:row>
      <xdr:rowOff>238125</xdr:rowOff>
    </xdr:from>
    <xdr:to>
      <xdr:col>2</xdr:col>
      <xdr:colOff>409575</xdr:colOff>
      <xdr:row>39</xdr:row>
      <xdr:rowOff>238125</xdr:rowOff>
    </xdr:to>
    <xdr:pic>
      <xdr:nvPicPr>
        <xdr:cNvPr id="20599" name="Image 4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6365200"/>
          <a:ext cx="1362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39</xdr:row>
      <xdr:rowOff>266700</xdr:rowOff>
    </xdr:from>
    <xdr:to>
      <xdr:col>2</xdr:col>
      <xdr:colOff>457200</xdr:colOff>
      <xdr:row>39</xdr:row>
      <xdr:rowOff>266700</xdr:rowOff>
    </xdr:to>
    <xdr:pic>
      <xdr:nvPicPr>
        <xdr:cNvPr id="20600" name="Image 4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93775"/>
          <a:ext cx="1362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409575</xdr:colOff>
      <xdr:row>40</xdr:row>
      <xdr:rowOff>219075</xdr:rowOff>
    </xdr:from>
    <xdr:to>
      <xdr:col>2</xdr:col>
      <xdr:colOff>190500</xdr:colOff>
      <xdr:row>40</xdr:row>
      <xdr:rowOff>219075</xdr:rowOff>
    </xdr:to>
    <xdr:pic>
      <xdr:nvPicPr>
        <xdr:cNvPr id="20601" name="Image 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2768917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40</xdr:row>
      <xdr:rowOff>238125</xdr:rowOff>
    </xdr:from>
    <xdr:to>
      <xdr:col>2</xdr:col>
      <xdr:colOff>1238250</xdr:colOff>
      <xdr:row>40</xdr:row>
      <xdr:rowOff>1057275</xdr:rowOff>
    </xdr:to>
    <xdr:pic>
      <xdr:nvPicPr>
        <xdr:cNvPr id="20602" name="Image 6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27708225"/>
          <a:ext cx="17145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1038225</xdr:colOff>
      <xdr:row>39</xdr:row>
      <xdr:rowOff>276225</xdr:rowOff>
    </xdr:from>
    <xdr:to>
      <xdr:col>2</xdr:col>
      <xdr:colOff>1276350</xdr:colOff>
      <xdr:row>39</xdr:row>
      <xdr:rowOff>1257300</xdr:rowOff>
    </xdr:to>
    <xdr:pic>
      <xdr:nvPicPr>
        <xdr:cNvPr id="20603" name="Image 4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6403300"/>
          <a:ext cx="1381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41</xdr:row>
      <xdr:rowOff>0</xdr:rowOff>
    </xdr:from>
    <xdr:to>
      <xdr:col>2</xdr:col>
      <xdr:colOff>409575</xdr:colOff>
      <xdr:row>41</xdr:row>
      <xdr:rowOff>0</xdr:rowOff>
    </xdr:to>
    <xdr:pic>
      <xdr:nvPicPr>
        <xdr:cNvPr id="20604" name="Image 4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8813125"/>
          <a:ext cx="1362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41</xdr:row>
      <xdr:rowOff>0</xdr:rowOff>
    </xdr:from>
    <xdr:to>
      <xdr:col>2</xdr:col>
      <xdr:colOff>457200</xdr:colOff>
      <xdr:row>41</xdr:row>
      <xdr:rowOff>0</xdr:rowOff>
    </xdr:to>
    <xdr:pic>
      <xdr:nvPicPr>
        <xdr:cNvPr id="20605" name="Image 4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813125"/>
          <a:ext cx="1362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44</xdr:row>
      <xdr:rowOff>133350</xdr:rowOff>
    </xdr:from>
    <xdr:to>
      <xdr:col>2</xdr:col>
      <xdr:colOff>1343025</xdr:colOff>
      <xdr:row>44</xdr:row>
      <xdr:rowOff>1028700</xdr:rowOff>
    </xdr:to>
    <xdr:pic>
      <xdr:nvPicPr>
        <xdr:cNvPr id="20606" name="Image 9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32032575"/>
          <a:ext cx="10668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52</xdr:row>
      <xdr:rowOff>219075</xdr:rowOff>
    </xdr:from>
    <xdr:to>
      <xdr:col>2</xdr:col>
      <xdr:colOff>1247775</xdr:colOff>
      <xdr:row>52</xdr:row>
      <xdr:rowOff>2085975</xdr:rowOff>
    </xdr:to>
    <xdr:pic>
      <xdr:nvPicPr>
        <xdr:cNvPr id="20607" name="Image 38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41824275"/>
          <a:ext cx="11430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48</xdr:row>
      <xdr:rowOff>95250</xdr:rowOff>
    </xdr:from>
    <xdr:to>
      <xdr:col>2</xdr:col>
      <xdr:colOff>1238250</xdr:colOff>
      <xdr:row>48</xdr:row>
      <xdr:rowOff>1000125</xdr:rowOff>
    </xdr:to>
    <xdr:pic>
      <xdr:nvPicPr>
        <xdr:cNvPr id="20608" name="Image 9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35947350"/>
          <a:ext cx="10572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50</xdr:row>
      <xdr:rowOff>276225</xdr:rowOff>
    </xdr:from>
    <xdr:to>
      <xdr:col>2</xdr:col>
      <xdr:colOff>1190625</xdr:colOff>
      <xdr:row>50</xdr:row>
      <xdr:rowOff>276225</xdr:rowOff>
    </xdr:to>
    <xdr:pic>
      <xdr:nvPicPr>
        <xdr:cNvPr id="20609" name="Imag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37528500"/>
          <a:ext cx="1171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50</xdr:row>
      <xdr:rowOff>266700</xdr:rowOff>
    </xdr:from>
    <xdr:to>
      <xdr:col>2</xdr:col>
      <xdr:colOff>161925</xdr:colOff>
      <xdr:row>50</xdr:row>
      <xdr:rowOff>266700</xdr:rowOff>
    </xdr:to>
    <xdr:pic>
      <xdr:nvPicPr>
        <xdr:cNvPr id="20610" name="Imag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518975"/>
          <a:ext cx="1143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50</xdr:row>
      <xdr:rowOff>323850</xdr:rowOff>
    </xdr:from>
    <xdr:to>
      <xdr:col>2</xdr:col>
      <xdr:colOff>1352550</xdr:colOff>
      <xdr:row>50</xdr:row>
      <xdr:rowOff>1885950</xdr:rowOff>
    </xdr:to>
    <xdr:grpSp>
      <xdr:nvGrpSpPr>
        <xdr:cNvPr id="20611" name="Groupe 52"/>
        <xdr:cNvGrpSpPr>
          <a:grpSpLocks/>
        </xdr:cNvGrpSpPr>
      </xdr:nvGrpSpPr>
      <xdr:grpSpPr bwMode="auto">
        <a:xfrm>
          <a:off x="142875" y="37576125"/>
          <a:ext cx="3333750" cy="1562100"/>
          <a:chOff x="6147955" y="7273636"/>
          <a:chExt cx="2914840" cy="1442796"/>
        </a:xfrm>
      </xdr:grpSpPr>
      <xdr:pic>
        <xdr:nvPicPr>
          <xdr:cNvPr id="20621" name="Image 53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0622" name="Image 54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781050</xdr:colOff>
      <xdr:row>43</xdr:row>
      <xdr:rowOff>38100</xdr:rowOff>
    </xdr:from>
    <xdr:to>
      <xdr:col>2</xdr:col>
      <xdr:colOff>1304925</xdr:colOff>
      <xdr:row>43</xdr:row>
      <xdr:rowOff>1343025</xdr:rowOff>
    </xdr:to>
    <xdr:pic>
      <xdr:nvPicPr>
        <xdr:cNvPr id="20612" name="Image 5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30499050"/>
          <a:ext cx="5238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47</xdr:row>
      <xdr:rowOff>95250</xdr:rowOff>
    </xdr:from>
    <xdr:to>
      <xdr:col>2</xdr:col>
      <xdr:colOff>1209675</xdr:colOff>
      <xdr:row>47</xdr:row>
      <xdr:rowOff>1381125</xdr:rowOff>
    </xdr:to>
    <xdr:pic>
      <xdr:nvPicPr>
        <xdr:cNvPr id="20613" name="Image 5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4499550"/>
          <a:ext cx="5143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819150</xdr:colOff>
      <xdr:row>25</xdr:row>
      <xdr:rowOff>104775</xdr:rowOff>
    </xdr:from>
    <xdr:to>
      <xdr:col>2</xdr:col>
      <xdr:colOff>1200150</xdr:colOff>
      <xdr:row>25</xdr:row>
      <xdr:rowOff>590550</xdr:rowOff>
    </xdr:to>
    <xdr:pic>
      <xdr:nvPicPr>
        <xdr:cNvPr id="20614" name="Image 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16135350"/>
          <a:ext cx="3810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36</xdr:row>
      <xdr:rowOff>257175</xdr:rowOff>
    </xdr:from>
    <xdr:to>
      <xdr:col>2</xdr:col>
      <xdr:colOff>1419225</xdr:colOff>
      <xdr:row>36</xdr:row>
      <xdr:rowOff>609600</xdr:rowOff>
    </xdr:to>
    <xdr:pic>
      <xdr:nvPicPr>
        <xdr:cNvPr id="20615" name="Image 5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4031575"/>
          <a:ext cx="35052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26</xdr:row>
      <xdr:rowOff>123825</xdr:rowOff>
    </xdr:from>
    <xdr:to>
      <xdr:col>2</xdr:col>
      <xdr:colOff>1143000</xdr:colOff>
      <xdr:row>26</xdr:row>
      <xdr:rowOff>561975</xdr:rowOff>
    </xdr:to>
    <xdr:pic>
      <xdr:nvPicPr>
        <xdr:cNvPr id="20616" name="Image 56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792575"/>
          <a:ext cx="5238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53</xdr:row>
      <xdr:rowOff>104775</xdr:rowOff>
    </xdr:from>
    <xdr:to>
      <xdr:col>2</xdr:col>
      <xdr:colOff>1114425</xdr:colOff>
      <xdr:row>53</xdr:row>
      <xdr:rowOff>1933575</xdr:rowOff>
    </xdr:to>
    <xdr:pic>
      <xdr:nvPicPr>
        <xdr:cNvPr id="20617" name="Image 8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44005500"/>
          <a:ext cx="942975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42</xdr:row>
      <xdr:rowOff>257175</xdr:rowOff>
    </xdr:from>
    <xdr:to>
      <xdr:col>2</xdr:col>
      <xdr:colOff>1247775</xdr:colOff>
      <xdr:row>42</xdr:row>
      <xdr:rowOff>1333500</xdr:rowOff>
    </xdr:to>
    <xdr:pic>
      <xdr:nvPicPr>
        <xdr:cNvPr id="20618" name="Image 1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9317950"/>
          <a:ext cx="2247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46</xdr:row>
      <xdr:rowOff>285750</xdr:rowOff>
    </xdr:from>
    <xdr:to>
      <xdr:col>2</xdr:col>
      <xdr:colOff>1238250</xdr:colOff>
      <xdr:row>46</xdr:row>
      <xdr:rowOff>933450</xdr:rowOff>
    </xdr:to>
    <xdr:pic>
      <xdr:nvPicPr>
        <xdr:cNvPr id="20619" name="Image 5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33556575"/>
          <a:ext cx="23241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971550</xdr:colOff>
      <xdr:row>20</xdr:row>
      <xdr:rowOff>257175</xdr:rowOff>
    </xdr:from>
    <xdr:to>
      <xdr:col>2</xdr:col>
      <xdr:colOff>1114425</xdr:colOff>
      <xdr:row>20</xdr:row>
      <xdr:rowOff>762000</xdr:rowOff>
    </xdr:to>
    <xdr:pic>
      <xdr:nvPicPr>
        <xdr:cNvPr id="20620" name="Image 49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2192000"/>
          <a:ext cx="22669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12161" name="Image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6</xdr:row>
      <xdr:rowOff>276225</xdr:rowOff>
    </xdr:from>
    <xdr:to>
      <xdr:col>5</xdr:col>
      <xdr:colOff>209550</xdr:colOff>
      <xdr:row>6</xdr:row>
      <xdr:rowOff>1543050</xdr:rowOff>
    </xdr:to>
    <xdr:pic>
      <xdr:nvPicPr>
        <xdr:cNvPr id="12162" name="Image 2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2019300"/>
          <a:ext cx="43624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7</xdr:row>
      <xdr:rowOff>581025</xdr:rowOff>
    </xdr:from>
    <xdr:to>
      <xdr:col>3</xdr:col>
      <xdr:colOff>819150</xdr:colOff>
      <xdr:row>7</xdr:row>
      <xdr:rowOff>2438400</xdr:rowOff>
    </xdr:to>
    <xdr:pic>
      <xdr:nvPicPr>
        <xdr:cNvPr id="12163" name="Image 1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4572000"/>
          <a:ext cx="256222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1362075</xdr:colOff>
      <xdr:row>7</xdr:row>
      <xdr:rowOff>85725</xdr:rowOff>
    </xdr:from>
    <xdr:to>
      <xdr:col>11</xdr:col>
      <xdr:colOff>1323975</xdr:colOff>
      <xdr:row>8</xdr:row>
      <xdr:rowOff>0</xdr:rowOff>
    </xdr:to>
    <xdr:pic>
      <xdr:nvPicPr>
        <xdr:cNvPr id="12164" name="Image 1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4076700"/>
          <a:ext cx="3295650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7</xdr:row>
      <xdr:rowOff>428625</xdr:rowOff>
    </xdr:from>
    <xdr:to>
      <xdr:col>8</xdr:col>
      <xdr:colOff>600075</xdr:colOff>
      <xdr:row>7</xdr:row>
      <xdr:rowOff>2905125</xdr:rowOff>
    </xdr:to>
    <xdr:pic>
      <xdr:nvPicPr>
        <xdr:cNvPr id="12165" name="Image 2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419600"/>
          <a:ext cx="198120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8</xdr:row>
      <xdr:rowOff>57150</xdr:rowOff>
    </xdr:from>
    <xdr:to>
      <xdr:col>5</xdr:col>
      <xdr:colOff>333375</xdr:colOff>
      <xdr:row>8</xdr:row>
      <xdr:rowOff>1343025</xdr:rowOff>
    </xdr:to>
    <xdr:pic>
      <xdr:nvPicPr>
        <xdr:cNvPr id="12166" name="Imag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175" y="7010400"/>
          <a:ext cx="27622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556846</xdr:colOff>
      <xdr:row>6</xdr:row>
      <xdr:rowOff>1589211</xdr:rowOff>
    </xdr:from>
    <xdr:to>
      <xdr:col>7</xdr:col>
      <xdr:colOff>10258</xdr:colOff>
      <xdr:row>6</xdr:row>
      <xdr:rowOff>2208336</xdr:rowOff>
    </xdr:to>
    <xdr:sp macro="" textlink="">
      <xdr:nvSpPr>
        <xdr:cNvPr id="8" name="文字方塊 7"/>
        <xdr:cNvSpPr txBox="1"/>
      </xdr:nvSpPr>
      <xdr:spPr>
        <a:xfrm>
          <a:off x="1245577" y="3333019"/>
          <a:ext cx="493395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6cm</a:t>
          </a:r>
          <a:endParaRPr lang="zh-TW" altLang="en-US" sz="2800" b="1"/>
        </a:p>
      </xdr:txBody>
    </xdr:sp>
    <xdr:clientData/>
  </xdr:twoCellAnchor>
  <xdr:twoCellAnchor>
    <xdr:from>
      <xdr:col>3</xdr:col>
      <xdr:colOff>700457</xdr:colOff>
      <xdr:row>7</xdr:row>
      <xdr:rowOff>2311644</xdr:rowOff>
    </xdr:from>
    <xdr:to>
      <xdr:col>6</xdr:col>
      <xdr:colOff>674077</xdr:colOff>
      <xdr:row>7</xdr:row>
      <xdr:rowOff>2940294</xdr:rowOff>
    </xdr:to>
    <xdr:sp macro="" textlink="">
      <xdr:nvSpPr>
        <xdr:cNvPr id="9" name="文字方塊 8"/>
        <xdr:cNvSpPr txBox="1"/>
      </xdr:nvSpPr>
      <xdr:spPr>
        <a:xfrm>
          <a:off x="3367457" y="6297490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6</xdr:col>
      <xdr:colOff>681402</xdr:colOff>
      <xdr:row>6</xdr:row>
      <xdr:rowOff>703387</xdr:rowOff>
    </xdr:from>
    <xdr:to>
      <xdr:col>10</xdr:col>
      <xdr:colOff>1011113</xdr:colOff>
      <xdr:row>7</xdr:row>
      <xdr:rowOff>331896</xdr:rowOff>
    </xdr:to>
    <xdr:sp macro="" textlink="">
      <xdr:nvSpPr>
        <xdr:cNvPr id="10" name="文字方塊 9"/>
        <xdr:cNvSpPr txBox="1"/>
      </xdr:nvSpPr>
      <xdr:spPr>
        <a:xfrm>
          <a:off x="6161940" y="2447195"/>
          <a:ext cx="4579327" cy="18705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距外擋風片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7</xdr:col>
      <xdr:colOff>29310</xdr:colOff>
      <xdr:row>8</xdr:row>
      <xdr:rowOff>542196</xdr:rowOff>
    </xdr:from>
    <xdr:to>
      <xdr:col>10</xdr:col>
      <xdr:colOff>1040425</xdr:colOff>
      <xdr:row>8</xdr:row>
      <xdr:rowOff>1230925</xdr:rowOff>
    </xdr:to>
    <xdr:sp macro="" textlink="">
      <xdr:nvSpPr>
        <xdr:cNvPr id="11" name="文字方塊 10"/>
        <xdr:cNvSpPr txBox="1"/>
      </xdr:nvSpPr>
      <xdr:spPr>
        <a:xfrm>
          <a:off x="6198579" y="7488119"/>
          <a:ext cx="4572000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7cm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600810</xdr:colOff>
      <xdr:row>7</xdr:row>
      <xdr:rowOff>64478</xdr:rowOff>
    </xdr:from>
    <xdr:to>
      <xdr:col>7</xdr:col>
      <xdr:colOff>10260</xdr:colOff>
      <xdr:row>7</xdr:row>
      <xdr:rowOff>1441939</xdr:rowOff>
    </xdr:to>
    <xdr:sp macro="" textlink="">
      <xdr:nvSpPr>
        <xdr:cNvPr id="12" name="文字方塊 11"/>
        <xdr:cNvSpPr txBox="1"/>
      </xdr:nvSpPr>
      <xdr:spPr>
        <a:xfrm>
          <a:off x="2579079" y="4050324"/>
          <a:ext cx="3600450" cy="13774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5</xdr:col>
      <xdr:colOff>263770</xdr:colOff>
      <xdr:row>6</xdr:row>
      <xdr:rowOff>14654</xdr:rowOff>
    </xdr:from>
    <xdr:to>
      <xdr:col>7</xdr:col>
      <xdr:colOff>1347108</xdr:colOff>
      <xdr:row>6</xdr:row>
      <xdr:rowOff>708618</xdr:rowOff>
    </xdr:to>
    <xdr:sp macro="" textlink="">
      <xdr:nvSpPr>
        <xdr:cNvPr id="13" name="文字方塊 12"/>
        <xdr:cNvSpPr txBox="1"/>
      </xdr:nvSpPr>
      <xdr:spPr>
        <a:xfrm>
          <a:off x="4835770" y="1758462"/>
          <a:ext cx="2680607" cy="693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 u="sng">
              <a:latin typeface="標楷體" panose="03000509000000000000" pitchFamily="65" charset="-120"/>
              <a:ea typeface="標楷體" panose="03000509000000000000" pitchFamily="65" charset="-120"/>
            </a:rPr>
            <a:t>外夾克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1</xdr:col>
      <xdr:colOff>533400</xdr:colOff>
      <xdr:row>0</xdr:row>
      <xdr:rowOff>485775</xdr:rowOff>
    </xdr:to>
    <xdr:pic>
      <xdr:nvPicPr>
        <xdr:cNvPr id="12404" name="Imag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6200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257175</xdr:colOff>
      <xdr:row>0</xdr:row>
      <xdr:rowOff>485775</xdr:rowOff>
    </xdr:to>
    <xdr:pic>
      <xdr:nvPicPr>
        <xdr:cNvPr id="13773" name="Imag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334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5</xdr:row>
      <xdr:rowOff>180975</xdr:rowOff>
    </xdr:from>
    <xdr:to>
      <xdr:col>10</xdr:col>
      <xdr:colOff>228600</xdr:colOff>
      <xdr:row>42</xdr:row>
      <xdr:rowOff>123825</xdr:rowOff>
    </xdr:to>
    <xdr:pic>
      <xdr:nvPicPr>
        <xdr:cNvPr id="13774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609725"/>
          <a:ext cx="8743950" cy="569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228600</xdr:colOff>
      <xdr:row>4</xdr:row>
      <xdr:rowOff>38100</xdr:rowOff>
    </xdr:from>
    <xdr:to>
      <xdr:col>12</xdr:col>
      <xdr:colOff>1209675</xdr:colOff>
      <xdr:row>15</xdr:row>
      <xdr:rowOff>28575</xdr:rowOff>
    </xdr:to>
    <xdr:pic>
      <xdr:nvPicPr>
        <xdr:cNvPr id="13775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1257300"/>
          <a:ext cx="4600575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523875</xdr:colOff>
      <xdr:row>15</xdr:row>
      <xdr:rowOff>66675</xdr:rowOff>
    </xdr:from>
    <xdr:to>
      <xdr:col>12</xdr:col>
      <xdr:colOff>1219200</xdr:colOff>
      <xdr:row>23</xdr:row>
      <xdr:rowOff>57150</xdr:rowOff>
    </xdr:to>
    <xdr:pic>
      <xdr:nvPicPr>
        <xdr:cNvPr id="13776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3257550"/>
          <a:ext cx="22288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238125</xdr:colOff>
      <xdr:row>0</xdr:row>
      <xdr:rowOff>485775</xdr:rowOff>
    </xdr:to>
    <xdr:pic>
      <xdr:nvPicPr>
        <xdr:cNvPr id="14660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</xdr:row>
      <xdr:rowOff>47625</xdr:rowOff>
    </xdr:from>
    <xdr:to>
      <xdr:col>6</xdr:col>
      <xdr:colOff>466725</xdr:colOff>
      <xdr:row>30</xdr:row>
      <xdr:rowOff>123825</xdr:rowOff>
    </xdr:to>
    <xdr:pic>
      <xdr:nvPicPr>
        <xdr:cNvPr id="14661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266825"/>
          <a:ext cx="6019800" cy="424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34"/>
  <sheetViews>
    <sheetView showGridLines="0" view="pageBreakPreview" zoomScale="80" zoomScaleNormal="100" zoomScaleSheetLayoutView="80" workbookViewId="0">
      <selection activeCell="F30" sqref="F30"/>
    </sheetView>
  </sheetViews>
  <sheetFormatPr defaultColWidth="12" defaultRowHeight="11.25" x14ac:dyDescent="0.15"/>
  <cols>
    <col min="1" max="1" width="15.5" customWidth="1"/>
    <col min="2" max="2" width="13.83203125" customWidth="1"/>
    <col min="3" max="8" width="12" customWidth="1"/>
    <col min="9" max="9" width="29" customWidth="1"/>
    <col min="10" max="10" width="12" customWidth="1"/>
    <col min="11" max="11" width="13" customWidth="1"/>
    <col min="12" max="12" width="15.83203125" customWidth="1"/>
  </cols>
  <sheetData>
    <row r="1" spans="1:12" s="1" customFormat="1" ht="45" customHeight="1" thickBot="1" x14ac:dyDescent="0.2">
      <c r="A1" s="37"/>
      <c r="B1" s="38"/>
      <c r="C1" s="38"/>
      <c r="D1" s="38"/>
      <c r="E1" s="47" t="s">
        <v>0</v>
      </c>
      <c r="F1" s="38"/>
      <c r="G1" s="38"/>
      <c r="H1" s="38"/>
      <c r="I1" s="38"/>
      <c r="J1" s="540" t="s">
        <v>98</v>
      </c>
      <c r="K1" s="540"/>
      <c r="L1" s="541"/>
    </row>
    <row r="2" spans="1:12" s="4" customFormat="1" ht="18" customHeight="1" x14ac:dyDescent="0.15">
      <c r="A2" s="60" t="s">
        <v>112</v>
      </c>
      <c r="B2" s="542" t="s">
        <v>261</v>
      </c>
      <c r="C2" s="542"/>
      <c r="D2" s="542"/>
      <c r="E2" s="542"/>
      <c r="F2" s="542"/>
      <c r="G2" s="542"/>
      <c r="H2" s="542"/>
      <c r="I2" s="542"/>
      <c r="J2" s="59" t="s">
        <v>2</v>
      </c>
      <c r="K2" s="60" t="s">
        <v>273</v>
      </c>
      <c r="L2" s="61"/>
    </row>
    <row r="3" spans="1:12" s="3" customFormat="1" ht="18" customHeight="1" x14ac:dyDescent="0.15">
      <c r="A3" s="348" t="s">
        <v>201</v>
      </c>
      <c r="B3" s="543" t="s">
        <v>200</v>
      </c>
      <c r="C3" s="543"/>
      <c r="D3" s="543"/>
      <c r="E3" s="543"/>
      <c r="F3" s="543"/>
      <c r="G3" s="543"/>
      <c r="H3" s="543"/>
      <c r="I3" s="543"/>
      <c r="J3" s="54" t="s">
        <v>14</v>
      </c>
      <c r="K3" s="24"/>
      <c r="L3" s="107" t="s">
        <v>113</v>
      </c>
    </row>
    <row r="4" spans="1:12" s="3" customFormat="1" ht="18" customHeight="1" thickBot="1" x14ac:dyDescent="0.2">
      <c r="A4" s="110" t="s">
        <v>1</v>
      </c>
      <c r="B4" s="56">
        <f ca="1">TODAY()</f>
        <v>43833</v>
      </c>
      <c r="C4" s="57"/>
      <c r="D4" s="57"/>
      <c r="E4" s="57"/>
      <c r="F4" s="57"/>
      <c r="G4" s="57"/>
      <c r="H4" s="57"/>
      <c r="I4" s="57"/>
      <c r="J4" s="79" t="s">
        <v>88</v>
      </c>
      <c r="K4" s="57"/>
      <c r="L4" s="199" t="s">
        <v>114</v>
      </c>
    </row>
    <row r="5" spans="1:12" s="1" customFormat="1" x14ac:dyDescent="0.1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 t="s">
        <v>49</v>
      </c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 t="s">
        <v>49</v>
      </c>
      <c r="E30" s="44"/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ht="62.25" customHeight="1" thickBot="1" x14ac:dyDescent="0.2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3"/>
    </row>
    <row r="34" spans="1:12" s="1" customFormat="1" x14ac:dyDescent="0.15"/>
  </sheetData>
  <mergeCells count="3">
    <mergeCell ref="J1:L1"/>
    <mergeCell ref="B2:I2"/>
    <mergeCell ref="B3:I3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I154"/>
  <sheetViews>
    <sheetView showGridLines="0" view="pageBreakPreview" topLeftCell="A38" zoomScale="70" zoomScaleNormal="60" zoomScaleSheetLayoutView="70" workbookViewId="0">
      <selection activeCell="F64" sqref="F42:F64"/>
    </sheetView>
  </sheetViews>
  <sheetFormatPr defaultColWidth="12" defaultRowHeight="11.25" x14ac:dyDescent="0.15"/>
  <cols>
    <col min="1" max="1" width="9.83203125" customWidth="1"/>
    <col min="2" max="2" width="15.83203125" customWidth="1"/>
    <col min="3" max="3" width="16.83203125" customWidth="1"/>
    <col min="4" max="4" width="14.33203125" customWidth="1"/>
    <col min="5" max="5" width="19.83203125" customWidth="1"/>
    <col min="6" max="6" width="60.1640625" bestFit="1" customWidth="1"/>
    <col min="7" max="7" width="18.83203125" customWidth="1"/>
    <col min="8" max="8" width="15.33203125" style="225" hidden="1" customWidth="1"/>
    <col min="9" max="9" width="16.5" style="225" hidden="1" customWidth="1"/>
    <col min="10" max="10" width="16" style="225" customWidth="1"/>
    <col min="11" max="11" width="16" style="230" customWidth="1"/>
    <col min="12" max="12" width="15.33203125" style="234" customWidth="1"/>
    <col min="13" max="16" width="15.33203125" customWidth="1"/>
    <col min="17" max="17" width="8.83203125" customWidth="1"/>
    <col min="18" max="18" width="12.6640625" customWidth="1"/>
  </cols>
  <sheetData>
    <row r="1" spans="1:35" s="1" customFormat="1" ht="42" customHeight="1" x14ac:dyDescent="0.15">
      <c r="A1" s="62"/>
      <c r="B1" s="63"/>
      <c r="C1" s="63"/>
      <c r="D1" s="548" t="s">
        <v>16</v>
      </c>
      <c r="E1" s="548"/>
      <c r="F1" s="548"/>
      <c r="G1" s="548"/>
      <c r="H1" s="548"/>
      <c r="I1" s="548"/>
      <c r="J1" s="548"/>
      <c r="K1" s="548"/>
      <c r="L1" s="548"/>
      <c r="M1" s="548"/>
      <c r="N1" s="64" t="str">
        <f>'TECHNICAL SHEET GARMENT'!J1</f>
        <v>WINTER 2018/19</v>
      </c>
      <c r="O1" s="63"/>
      <c r="P1" s="63"/>
      <c r="Q1" s="65"/>
      <c r="R1" s="6"/>
    </row>
    <row r="2" spans="1:35" s="4" customFormat="1" ht="19.5" x14ac:dyDescent="0.15">
      <c r="A2" s="67" t="str">
        <f>'TECHNICAL SHEET GARMENT'!A2</f>
        <v>LFV11534</v>
      </c>
      <c r="B2" s="549" t="str">
        <f>'TECHNICAL SHEET GARMENT'!B2:I2</f>
        <v>LD CALDO 3in1 HEATHER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66" t="s">
        <v>2</v>
      </c>
      <c r="O2" s="67" t="str">
        <f>'TECHNICAL SHEET GARMENT'!K2</f>
        <v>V1BULK</v>
      </c>
      <c r="P2" s="66"/>
      <c r="Q2" s="68"/>
      <c r="R2" s="8"/>
    </row>
    <row r="3" spans="1:35" s="3" customFormat="1" ht="16.5" x14ac:dyDescent="0.15">
      <c r="A3" s="105" t="str">
        <f>'TECHNICAL SHEET GARMENT'!A3</f>
        <v>FABRIC / SUPPLIER :</v>
      </c>
      <c r="B3" s="554" t="str">
        <f>+'TECHNICAL SHEET GARMENT'!B3:I3</f>
        <v xml:space="preserve"> 06302 - LIBOLON / PR21 - LOCAL</v>
      </c>
      <c r="C3" s="554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69" t="s">
        <v>14</v>
      </c>
      <c r="O3" s="73"/>
      <c r="P3" s="191" t="str">
        <f>'TECHNICAL SHEET GARMENT'!L3</f>
        <v>MARJORIE</v>
      </c>
      <c r="Q3" s="75"/>
      <c r="R3" s="24"/>
    </row>
    <row r="4" spans="1:35" s="3" customFormat="1" ht="17.25" thickBot="1" x14ac:dyDescent="0.2">
      <c r="A4" s="146" t="s">
        <v>1</v>
      </c>
      <c r="B4" s="70">
        <f ca="1">'TECHNICAL SHEET GARMENT'!B4</f>
        <v>43833</v>
      </c>
      <c r="C4" s="70"/>
      <c r="D4" s="71"/>
      <c r="E4" s="71"/>
      <c r="F4" s="71"/>
      <c r="G4" s="71"/>
      <c r="H4" s="226"/>
      <c r="I4" s="226"/>
      <c r="J4" s="226"/>
      <c r="K4" s="236"/>
      <c r="L4" s="231"/>
      <c r="M4" s="71"/>
      <c r="N4" s="86" t="str">
        <f>'TECHNICAL SHEET GARMENT'!J4</f>
        <v xml:space="preserve">SUPPLIER : </v>
      </c>
      <c r="O4" s="74"/>
      <c r="P4" s="317" t="str">
        <f>'TECHNICAL SHEET GARMENT'!L4</f>
        <v>PRIMA CHANNEL</v>
      </c>
      <c r="Q4" s="76"/>
      <c r="R4" s="24"/>
    </row>
    <row r="5" spans="1:35" s="1" customFormat="1" ht="16.5" x14ac:dyDescent="0.15">
      <c r="A5" s="31"/>
      <c r="B5" s="113"/>
      <c r="C5" s="27"/>
      <c r="D5" s="27"/>
      <c r="E5" s="27"/>
      <c r="F5" s="27"/>
      <c r="G5" s="27"/>
      <c r="H5" s="223"/>
      <c r="I5" s="223"/>
      <c r="J5" s="223"/>
      <c r="K5" s="228"/>
      <c r="L5" s="232"/>
      <c r="M5" s="27"/>
      <c r="N5" s="45"/>
      <c r="O5" s="45"/>
      <c r="P5" s="45"/>
      <c r="Q5" s="46"/>
      <c r="R5" s="6"/>
    </row>
    <row r="6" spans="1:35" ht="30.75" thickBot="1" x14ac:dyDescent="0.5">
      <c r="A6" s="115"/>
      <c r="B6" s="30" t="s">
        <v>17</v>
      </c>
      <c r="C6" s="30"/>
      <c r="D6" s="23"/>
      <c r="E6" s="23"/>
      <c r="F6" s="23"/>
      <c r="G6" s="23"/>
      <c r="H6" s="224"/>
      <c r="I6" s="224"/>
      <c r="J6" s="497" t="s">
        <v>289</v>
      </c>
      <c r="K6" s="497"/>
      <c r="L6" s="497" t="s">
        <v>288</v>
      </c>
      <c r="M6" s="23"/>
      <c r="N6" s="23"/>
      <c r="O6" s="23"/>
      <c r="P6" s="23"/>
      <c r="Q6" s="116"/>
      <c r="R6" s="23"/>
    </row>
    <row r="7" spans="1:35" s="101" customFormat="1" ht="58.5" customHeight="1" x14ac:dyDescent="0.25">
      <c r="A7" s="131"/>
      <c r="B7" s="545" t="s">
        <v>286</v>
      </c>
      <c r="C7" s="546"/>
      <c r="D7" s="546"/>
      <c r="E7" s="546"/>
      <c r="F7" s="547"/>
      <c r="G7" s="185" t="s">
        <v>18</v>
      </c>
      <c r="H7" s="186" t="s">
        <v>99</v>
      </c>
      <c r="I7" s="187" t="s">
        <v>192</v>
      </c>
      <c r="J7" s="347" t="s">
        <v>193</v>
      </c>
      <c r="K7" s="187" t="s">
        <v>251</v>
      </c>
      <c r="L7" s="347" t="s">
        <v>252</v>
      </c>
      <c r="M7" s="187"/>
      <c r="N7" s="187"/>
      <c r="O7" s="187"/>
      <c r="P7" s="293"/>
      <c r="Q7" s="132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</row>
    <row r="8" spans="1:35" ht="21.75" customHeight="1" x14ac:dyDescent="0.15">
      <c r="A8" s="115"/>
      <c r="B8" s="350" t="s">
        <v>25</v>
      </c>
      <c r="C8" s="282"/>
      <c r="D8" s="282"/>
      <c r="E8" s="282"/>
      <c r="F8" s="282"/>
      <c r="G8" s="283"/>
      <c r="H8" s="357"/>
      <c r="I8" s="357"/>
      <c r="J8" s="358"/>
      <c r="K8" s="359"/>
      <c r="L8" s="358"/>
      <c r="M8" s="360"/>
      <c r="N8" s="360"/>
      <c r="O8" s="360"/>
      <c r="P8" s="361"/>
      <c r="Q8" s="116"/>
      <c r="R8" s="23"/>
    </row>
    <row r="9" spans="1:35" s="101" customFormat="1" ht="30" x14ac:dyDescent="0.25">
      <c r="A9" s="131"/>
      <c r="B9" s="276" t="s">
        <v>32</v>
      </c>
      <c r="C9" s="280" t="s">
        <v>100</v>
      </c>
      <c r="D9" s="278"/>
      <c r="E9" s="279"/>
      <c r="F9" s="501" t="s">
        <v>290</v>
      </c>
      <c r="G9" s="268" t="s">
        <v>21</v>
      </c>
      <c r="H9" s="324">
        <v>38</v>
      </c>
      <c r="I9" s="435">
        <v>37</v>
      </c>
      <c r="J9" s="327">
        <v>37</v>
      </c>
      <c r="K9" s="430">
        <v>37</v>
      </c>
      <c r="L9" s="485">
        <v>37</v>
      </c>
      <c r="M9" s="493"/>
      <c r="N9" s="309"/>
      <c r="O9" s="130"/>
      <c r="P9" s="328"/>
      <c r="Q9" s="132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</row>
    <row r="10" spans="1:35" s="101" customFormat="1" ht="30" x14ac:dyDescent="0.25">
      <c r="A10" s="131"/>
      <c r="B10" s="256" t="s">
        <v>33</v>
      </c>
      <c r="C10" s="273" t="s">
        <v>19</v>
      </c>
      <c r="D10" s="248"/>
      <c r="E10" s="253"/>
      <c r="F10" s="502" t="s">
        <v>291</v>
      </c>
      <c r="G10" s="266" t="s">
        <v>20</v>
      </c>
      <c r="H10" s="324">
        <v>52.5</v>
      </c>
      <c r="I10" s="435">
        <v>52</v>
      </c>
      <c r="J10" s="328">
        <v>52.5</v>
      </c>
      <c r="K10" s="430">
        <v>52</v>
      </c>
      <c r="L10" s="486">
        <v>52.5</v>
      </c>
      <c r="M10" s="493">
        <f t="shared" ref="M10:M17" si="0">K10-L10</f>
        <v>-0.5</v>
      </c>
      <c r="N10" s="309"/>
      <c r="O10" s="130"/>
      <c r="P10" s="328"/>
      <c r="Q10" s="132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</row>
    <row r="11" spans="1:35" s="101" customFormat="1" ht="30" x14ac:dyDescent="0.25">
      <c r="A11" s="131"/>
      <c r="B11" s="256" t="s">
        <v>34</v>
      </c>
      <c r="C11" s="273" t="s">
        <v>101</v>
      </c>
      <c r="D11" s="248"/>
      <c r="E11" s="253"/>
      <c r="F11" s="502" t="s">
        <v>292</v>
      </c>
      <c r="G11" s="266" t="s">
        <v>20</v>
      </c>
      <c r="H11" s="324">
        <v>48</v>
      </c>
      <c r="I11" s="435">
        <v>48</v>
      </c>
      <c r="J11" s="328">
        <v>48</v>
      </c>
      <c r="K11" s="430">
        <v>48</v>
      </c>
      <c r="L11" s="486">
        <v>48</v>
      </c>
      <c r="M11" s="493"/>
      <c r="N11" s="309"/>
      <c r="O11" s="130"/>
      <c r="P11" s="328"/>
      <c r="Q11" s="132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</row>
    <row r="12" spans="1:35" s="101" customFormat="1" ht="30" x14ac:dyDescent="0.25">
      <c r="A12" s="131"/>
      <c r="B12" s="256" t="s">
        <v>74</v>
      </c>
      <c r="C12" s="273" t="s">
        <v>75</v>
      </c>
      <c r="D12" s="248"/>
      <c r="E12" s="253"/>
      <c r="F12" s="502" t="s">
        <v>293</v>
      </c>
      <c r="G12" s="266" t="s">
        <v>20</v>
      </c>
      <c r="H12" s="324">
        <v>55</v>
      </c>
      <c r="I12" s="435">
        <v>54.5</v>
      </c>
      <c r="J12" s="328">
        <v>54.5</v>
      </c>
      <c r="K12" s="430">
        <v>54</v>
      </c>
      <c r="L12" s="486">
        <v>54.5</v>
      </c>
      <c r="M12" s="493">
        <f t="shared" si="0"/>
        <v>-0.5</v>
      </c>
      <c r="N12" s="309"/>
      <c r="O12" s="130"/>
      <c r="P12" s="328"/>
      <c r="Q12" s="132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</row>
    <row r="13" spans="1:35" s="101" customFormat="1" ht="30" x14ac:dyDescent="0.25">
      <c r="A13" s="131"/>
      <c r="B13" s="260" t="s">
        <v>73</v>
      </c>
      <c r="C13" s="292" t="s">
        <v>76</v>
      </c>
      <c r="D13" s="284"/>
      <c r="E13" s="285"/>
      <c r="F13" s="503" t="s">
        <v>294</v>
      </c>
      <c r="G13" s="268" t="s">
        <v>20</v>
      </c>
      <c r="H13" s="324">
        <v>68</v>
      </c>
      <c r="I13" s="435">
        <v>69</v>
      </c>
      <c r="J13" s="327">
        <v>69</v>
      </c>
      <c r="K13" s="430">
        <v>68.5</v>
      </c>
      <c r="L13" s="485">
        <v>69</v>
      </c>
      <c r="M13" s="493">
        <f t="shared" si="0"/>
        <v>-0.5</v>
      </c>
      <c r="N13" s="309"/>
      <c r="O13" s="130"/>
      <c r="P13" s="328"/>
      <c r="Q13" s="132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</row>
    <row r="14" spans="1:35" s="101" customFormat="1" ht="30" x14ac:dyDescent="0.25">
      <c r="A14" s="131"/>
      <c r="B14" s="287" t="s">
        <v>31</v>
      </c>
      <c r="C14" s="288" t="s">
        <v>35</v>
      </c>
      <c r="D14" s="285"/>
      <c r="E14" s="285"/>
      <c r="F14" s="503" t="s">
        <v>295</v>
      </c>
      <c r="G14" s="268" t="s">
        <v>77</v>
      </c>
      <c r="H14" s="324">
        <v>11.5</v>
      </c>
      <c r="I14" s="435">
        <v>11.5</v>
      </c>
      <c r="J14" s="327">
        <v>11.5</v>
      </c>
      <c r="K14" s="430">
        <v>11.5</v>
      </c>
      <c r="L14" s="485">
        <v>11.5</v>
      </c>
      <c r="M14" s="493"/>
      <c r="N14" s="309"/>
      <c r="O14" s="130"/>
      <c r="P14" s="328"/>
      <c r="Q14" s="132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</row>
    <row r="15" spans="1:35" s="101" customFormat="1" ht="30" x14ac:dyDescent="0.25">
      <c r="A15" s="131"/>
      <c r="B15" s="287" t="s">
        <v>95</v>
      </c>
      <c r="C15" s="288" t="s">
        <v>102</v>
      </c>
      <c r="D15" s="285"/>
      <c r="E15" s="285"/>
      <c r="F15" s="504" t="s">
        <v>296</v>
      </c>
      <c r="G15" s="351" t="s">
        <v>77</v>
      </c>
      <c r="H15" s="324">
        <v>22</v>
      </c>
      <c r="I15" s="435">
        <v>23</v>
      </c>
      <c r="J15" s="327">
        <v>23</v>
      </c>
      <c r="K15" s="436">
        <v>22</v>
      </c>
      <c r="L15" s="485">
        <v>23</v>
      </c>
      <c r="M15" s="493">
        <f t="shared" si="0"/>
        <v>-1</v>
      </c>
      <c r="N15" s="309"/>
      <c r="O15" s="227"/>
      <c r="P15" s="328"/>
      <c r="Q15" s="132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</row>
    <row r="16" spans="1:35" s="101" customFormat="1" ht="30" x14ac:dyDescent="0.25">
      <c r="A16" s="131"/>
      <c r="B16" s="260" t="s">
        <v>36</v>
      </c>
      <c r="C16" s="391" t="s">
        <v>24</v>
      </c>
      <c r="D16" s="392"/>
      <c r="E16" s="393"/>
      <c r="F16" s="504" t="s">
        <v>297</v>
      </c>
      <c r="G16" s="266" t="s">
        <v>21</v>
      </c>
      <c r="H16" s="324">
        <v>20.5</v>
      </c>
      <c r="I16" s="435">
        <v>20.5</v>
      </c>
      <c r="J16" s="327">
        <v>20.5</v>
      </c>
      <c r="K16" s="436">
        <v>20.5</v>
      </c>
      <c r="L16" s="485">
        <v>20.5</v>
      </c>
      <c r="M16" s="493"/>
      <c r="N16" s="309"/>
      <c r="O16" s="227"/>
      <c r="P16" s="328"/>
      <c r="Q16" s="132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</row>
    <row r="17" spans="1:35" s="101" customFormat="1" ht="30" x14ac:dyDescent="0.25">
      <c r="A17" s="131"/>
      <c r="B17" s="260" t="s">
        <v>37</v>
      </c>
      <c r="C17" s="391" t="s">
        <v>105</v>
      </c>
      <c r="D17" s="392"/>
      <c r="E17" s="393"/>
      <c r="F17" s="504" t="s">
        <v>312</v>
      </c>
      <c r="G17" s="266" t="s">
        <v>21</v>
      </c>
      <c r="H17" s="324">
        <v>17</v>
      </c>
      <c r="I17" s="435">
        <v>17.5</v>
      </c>
      <c r="J17" s="328">
        <v>17</v>
      </c>
      <c r="K17" s="461">
        <v>17.5</v>
      </c>
      <c r="L17" s="486">
        <v>17</v>
      </c>
      <c r="M17" s="493">
        <f t="shared" si="0"/>
        <v>0.5</v>
      </c>
      <c r="N17" s="375"/>
      <c r="O17" s="376"/>
      <c r="P17" s="374"/>
      <c r="Q17" s="132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</row>
    <row r="18" spans="1:35" s="101" customFormat="1" ht="30" x14ac:dyDescent="0.25">
      <c r="A18" s="131"/>
      <c r="B18" s="260" t="s">
        <v>38</v>
      </c>
      <c r="C18" s="391" t="s">
        <v>78</v>
      </c>
      <c r="D18" s="392"/>
      <c r="E18" s="393"/>
      <c r="F18" s="504" t="s">
        <v>298</v>
      </c>
      <c r="G18" s="266" t="s">
        <v>21</v>
      </c>
      <c r="H18" s="324">
        <v>14</v>
      </c>
      <c r="I18" s="435">
        <v>14.5</v>
      </c>
      <c r="J18" s="327">
        <v>14</v>
      </c>
      <c r="K18" s="436">
        <v>14.2</v>
      </c>
      <c r="L18" s="485">
        <v>14</v>
      </c>
      <c r="M18" s="493"/>
      <c r="N18" s="227"/>
      <c r="O18" s="227"/>
      <c r="P18" s="377"/>
      <c r="Q18" s="132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</row>
    <row r="19" spans="1:35" s="101" customFormat="1" ht="30" x14ac:dyDescent="0.25">
      <c r="A19" s="131"/>
      <c r="B19" s="287" t="s">
        <v>39</v>
      </c>
      <c r="C19" s="289" t="s">
        <v>40</v>
      </c>
      <c r="D19" s="290"/>
      <c r="E19" s="291"/>
      <c r="F19" s="505" t="s">
        <v>299</v>
      </c>
      <c r="G19" s="268" t="s">
        <v>20</v>
      </c>
      <c r="H19" s="324">
        <v>64.5</v>
      </c>
      <c r="I19" s="430">
        <v>64</v>
      </c>
      <c r="J19" s="327">
        <v>64</v>
      </c>
      <c r="K19" s="430">
        <v>64</v>
      </c>
      <c r="L19" s="485">
        <v>64</v>
      </c>
      <c r="M19" s="493"/>
      <c r="N19" s="309"/>
      <c r="O19" s="130"/>
      <c r="P19" s="328"/>
      <c r="Q19" s="132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</row>
    <row r="20" spans="1:35" ht="30" x14ac:dyDescent="0.15">
      <c r="A20" s="115"/>
      <c r="B20" s="269" t="s">
        <v>26</v>
      </c>
      <c r="C20" s="249"/>
      <c r="D20" s="249"/>
      <c r="E20" s="249"/>
      <c r="F20" s="499"/>
      <c r="G20" s="362"/>
      <c r="H20" s="275"/>
      <c r="I20" s="431"/>
      <c r="J20" s="364"/>
      <c r="K20" s="431"/>
      <c r="L20" s="487"/>
      <c r="M20" s="365"/>
      <c r="N20" s="366"/>
      <c r="O20" s="363"/>
      <c r="P20" s="367"/>
      <c r="Q20" s="116"/>
      <c r="R20" s="23"/>
    </row>
    <row r="21" spans="1:35" s="101" customFormat="1" ht="30" x14ac:dyDescent="0.25">
      <c r="A21" s="131"/>
      <c r="B21" s="276" t="s">
        <v>41</v>
      </c>
      <c r="C21" s="277" t="s">
        <v>103</v>
      </c>
      <c r="D21" s="278"/>
      <c r="E21" s="279"/>
      <c r="F21" s="501" t="s">
        <v>313</v>
      </c>
      <c r="G21" s="268" t="s">
        <v>21</v>
      </c>
      <c r="H21" s="324">
        <v>40</v>
      </c>
      <c r="I21" s="430">
        <v>39.5</v>
      </c>
      <c r="J21" s="328">
        <v>39.5</v>
      </c>
      <c r="K21" s="430">
        <v>39.5</v>
      </c>
      <c r="L21" s="486">
        <v>39.5</v>
      </c>
      <c r="M21" s="493"/>
      <c r="N21" s="309"/>
      <c r="O21" s="130"/>
      <c r="P21" s="328"/>
      <c r="Q21" s="132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</row>
    <row r="22" spans="1:35" ht="30" x14ac:dyDescent="0.15">
      <c r="A22" s="115"/>
      <c r="B22" s="352" t="s">
        <v>9</v>
      </c>
      <c r="C22" s="353" t="s">
        <v>22</v>
      </c>
      <c r="D22" s="290"/>
      <c r="E22" s="291"/>
      <c r="F22" s="505" t="s">
        <v>300</v>
      </c>
      <c r="G22" s="268" t="s">
        <v>20</v>
      </c>
      <c r="H22" s="324">
        <v>70</v>
      </c>
      <c r="I22" s="430">
        <v>70</v>
      </c>
      <c r="J22" s="328">
        <v>70</v>
      </c>
      <c r="K22" s="430">
        <v>69.5</v>
      </c>
      <c r="L22" s="486">
        <v>70</v>
      </c>
      <c r="M22" s="493">
        <f>K22-L22</f>
        <v>-0.5</v>
      </c>
      <c r="N22" s="375"/>
      <c r="O22" s="378"/>
      <c r="P22" s="374"/>
      <c r="Q22" s="116"/>
      <c r="R22" s="23"/>
    </row>
    <row r="23" spans="1:35" s="101" customFormat="1" ht="30" x14ac:dyDescent="0.25">
      <c r="A23" s="131"/>
      <c r="B23" s="269" t="s">
        <v>27</v>
      </c>
      <c r="C23" s="249"/>
      <c r="D23" s="249"/>
      <c r="E23" s="249"/>
      <c r="F23" s="499"/>
      <c r="G23" s="362"/>
      <c r="H23" s="275"/>
      <c r="I23" s="432"/>
      <c r="J23" s="364"/>
      <c r="K23" s="432"/>
      <c r="L23" s="487"/>
      <c r="M23" s="496"/>
      <c r="N23" s="369"/>
      <c r="O23" s="368"/>
      <c r="P23" s="367"/>
      <c r="Q23" s="132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</row>
    <row r="24" spans="1:35" s="101" customFormat="1" ht="30" x14ac:dyDescent="0.25">
      <c r="A24" s="131"/>
      <c r="B24" s="252" t="s">
        <v>69</v>
      </c>
      <c r="C24" s="254" t="s">
        <v>70</v>
      </c>
      <c r="D24" s="264"/>
      <c r="E24" s="255"/>
      <c r="F24" s="506" t="s">
        <v>301</v>
      </c>
      <c r="G24" s="266" t="s">
        <v>20</v>
      </c>
      <c r="H24" s="379">
        <v>20</v>
      </c>
      <c r="I24" s="430">
        <v>21</v>
      </c>
      <c r="J24" s="327">
        <v>20</v>
      </c>
      <c r="K24" s="430">
        <v>21</v>
      </c>
      <c r="L24" s="485">
        <v>20</v>
      </c>
      <c r="M24" s="493">
        <f>K24-L24</f>
        <v>1</v>
      </c>
      <c r="N24" s="356"/>
      <c r="O24" s="130"/>
      <c r="P24" s="328"/>
      <c r="Q24" s="132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</row>
    <row r="25" spans="1:35" s="101" customFormat="1" ht="30" x14ac:dyDescent="0.25">
      <c r="A25" s="131"/>
      <c r="B25" s="252" t="s">
        <v>71</v>
      </c>
      <c r="C25" s="254" t="s">
        <v>72</v>
      </c>
      <c r="D25" s="264"/>
      <c r="E25" s="255"/>
      <c r="F25" s="506" t="s">
        <v>302</v>
      </c>
      <c r="G25" s="266" t="s">
        <v>20</v>
      </c>
      <c r="H25" s="379">
        <v>9</v>
      </c>
      <c r="I25" s="430">
        <v>9</v>
      </c>
      <c r="J25" s="327">
        <v>9</v>
      </c>
      <c r="K25" s="430">
        <v>9</v>
      </c>
      <c r="L25" s="485">
        <v>9</v>
      </c>
      <c r="M25" s="493"/>
      <c r="N25" s="356"/>
      <c r="O25" s="130"/>
      <c r="P25" s="328"/>
      <c r="Q25" s="132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</row>
    <row r="26" spans="1:35" s="101" customFormat="1" ht="30" x14ac:dyDescent="0.25">
      <c r="A26" s="131"/>
      <c r="B26" s="252" t="s">
        <v>42</v>
      </c>
      <c r="C26" s="254" t="s">
        <v>94</v>
      </c>
      <c r="D26" s="264"/>
      <c r="E26" s="255"/>
      <c r="F26" s="506" t="s">
        <v>303</v>
      </c>
      <c r="G26" s="266" t="s">
        <v>20</v>
      </c>
      <c r="H26" s="379">
        <v>51</v>
      </c>
      <c r="I26" s="436">
        <v>52</v>
      </c>
      <c r="J26" s="328">
        <v>51</v>
      </c>
      <c r="K26" s="436">
        <v>52</v>
      </c>
      <c r="L26" s="488">
        <v>52</v>
      </c>
      <c r="M26" s="493"/>
      <c r="N26" s="375"/>
      <c r="O26" s="375"/>
      <c r="P26" s="374"/>
      <c r="Q26" s="132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</row>
    <row r="27" spans="1:35" s="101" customFormat="1" ht="30" x14ac:dyDescent="0.25">
      <c r="A27" s="131"/>
      <c r="B27" s="252" t="s">
        <v>43</v>
      </c>
      <c r="C27" s="274" t="s">
        <v>44</v>
      </c>
      <c r="D27" s="248"/>
      <c r="E27" s="253"/>
      <c r="F27" s="502" t="s">
        <v>304</v>
      </c>
      <c r="G27" s="266" t="s">
        <v>20</v>
      </c>
      <c r="H27" s="379">
        <v>49</v>
      </c>
      <c r="I27" s="433">
        <v>50</v>
      </c>
      <c r="J27" s="329">
        <v>49</v>
      </c>
      <c r="K27" s="433">
        <v>50</v>
      </c>
      <c r="L27" s="489">
        <v>50</v>
      </c>
      <c r="M27" s="493"/>
      <c r="N27" s="262"/>
      <c r="O27" s="262"/>
      <c r="P27" s="262"/>
      <c r="Q27" s="132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</row>
    <row r="28" spans="1:35" s="101" customFormat="1" ht="30" x14ac:dyDescent="0.25">
      <c r="A28" s="131"/>
      <c r="B28" s="252" t="s">
        <v>45</v>
      </c>
      <c r="C28" s="274" t="s">
        <v>195</v>
      </c>
      <c r="D28" s="248"/>
      <c r="E28" s="253"/>
      <c r="F28" s="502" t="s">
        <v>305</v>
      </c>
      <c r="G28" s="266" t="s">
        <v>21</v>
      </c>
      <c r="H28" s="379">
        <v>9</v>
      </c>
      <c r="I28" s="433">
        <v>9.5</v>
      </c>
      <c r="J28" s="425">
        <v>8.5</v>
      </c>
      <c r="K28" s="433">
        <v>8.5</v>
      </c>
      <c r="L28" s="478">
        <v>8.5</v>
      </c>
      <c r="M28" s="493"/>
      <c r="N28" s="262"/>
      <c r="O28" s="262"/>
      <c r="P28" s="262"/>
      <c r="Q28" s="132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</row>
    <row r="29" spans="1:35" s="101" customFormat="1" ht="30" x14ac:dyDescent="0.25">
      <c r="A29" s="28"/>
      <c r="B29" s="269" t="s">
        <v>29</v>
      </c>
      <c r="C29" s="249"/>
      <c r="D29" s="249"/>
      <c r="E29" s="249"/>
      <c r="F29" s="499"/>
      <c r="G29" s="362"/>
      <c r="H29" s="275"/>
      <c r="I29" s="437"/>
      <c r="J29" s="438"/>
      <c r="K29" s="437"/>
      <c r="L29" s="490"/>
      <c r="M29" s="370"/>
      <c r="N29" s="370"/>
      <c r="O29" s="370"/>
      <c r="P29" s="371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</row>
    <row r="30" spans="1:35" s="101" customFormat="1" ht="30" x14ac:dyDescent="0.25">
      <c r="A30" s="28"/>
      <c r="B30" s="252" t="s">
        <v>46</v>
      </c>
      <c r="C30" s="254" t="s">
        <v>28</v>
      </c>
      <c r="D30" s="264"/>
      <c r="E30" s="255"/>
      <c r="F30" s="506" t="s">
        <v>306</v>
      </c>
      <c r="G30" s="266" t="s">
        <v>20</v>
      </c>
      <c r="H30" s="379">
        <v>49</v>
      </c>
      <c r="I30" s="433">
        <v>51</v>
      </c>
      <c r="J30" s="425">
        <v>49</v>
      </c>
      <c r="K30" s="433">
        <v>49</v>
      </c>
      <c r="L30" s="478">
        <v>49</v>
      </c>
      <c r="M30" s="493"/>
      <c r="N30" s="262"/>
      <c r="O30" s="262"/>
      <c r="P30" s="262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</row>
    <row r="31" spans="1:35" s="101" customFormat="1" ht="30" x14ac:dyDescent="0.25">
      <c r="A31" s="28"/>
      <c r="B31" s="252" t="s">
        <v>47</v>
      </c>
      <c r="C31" s="274" t="s">
        <v>87</v>
      </c>
      <c r="D31" s="248"/>
      <c r="E31" s="253"/>
      <c r="F31" s="502" t="s">
        <v>307</v>
      </c>
      <c r="G31" s="266" t="s">
        <v>21</v>
      </c>
      <c r="H31" s="379">
        <v>26</v>
      </c>
      <c r="I31" s="433">
        <v>26</v>
      </c>
      <c r="J31" s="329">
        <v>26</v>
      </c>
      <c r="K31" s="433">
        <v>26</v>
      </c>
      <c r="L31" s="478">
        <v>26</v>
      </c>
      <c r="M31" s="493"/>
      <c r="N31" s="262"/>
      <c r="O31" s="262"/>
      <c r="P31" s="262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</row>
    <row r="32" spans="1:35" s="101" customFormat="1" ht="30" x14ac:dyDescent="0.25">
      <c r="A32" s="28"/>
      <c r="B32" s="270" t="s">
        <v>92</v>
      </c>
      <c r="C32" s="251" t="s">
        <v>93</v>
      </c>
      <c r="D32" s="257"/>
      <c r="E32" s="258"/>
      <c r="F32" s="507" t="s">
        <v>308</v>
      </c>
      <c r="G32" s="325" t="s">
        <v>21</v>
      </c>
      <c r="H32" s="379">
        <v>33</v>
      </c>
      <c r="I32" s="436">
        <v>33</v>
      </c>
      <c r="J32" s="328">
        <v>33</v>
      </c>
      <c r="K32" s="436">
        <v>33.5</v>
      </c>
      <c r="L32" s="486">
        <v>33</v>
      </c>
      <c r="M32" s="493">
        <f>K32-L32</f>
        <v>0.5</v>
      </c>
      <c r="N32" s="309"/>
      <c r="O32" s="130"/>
      <c r="P32" s="3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</row>
    <row r="33" spans="1:35" s="101" customFormat="1" ht="30" x14ac:dyDescent="0.25">
      <c r="A33" s="28"/>
      <c r="B33" s="252" t="s">
        <v>79</v>
      </c>
      <c r="C33" s="273" t="s">
        <v>80</v>
      </c>
      <c r="D33" s="248"/>
      <c r="E33" s="253"/>
      <c r="F33" s="508" t="s">
        <v>309</v>
      </c>
      <c r="G33" s="266" t="s">
        <v>21</v>
      </c>
      <c r="H33" s="379">
        <v>34</v>
      </c>
      <c r="I33" s="436">
        <v>33</v>
      </c>
      <c r="J33" s="328">
        <v>34</v>
      </c>
      <c r="K33" s="436">
        <v>33</v>
      </c>
      <c r="L33" s="486">
        <v>34</v>
      </c>
      <c r="M33" s="493">
        <f>K33-L33</f>
        <v>-1</v>
      </c>
      <c r="N33" s="375"/>
      <c r="O33" s="375"/>
      <c r="P33" s="374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</row>
    <row r="34" spans="1:35" s="101" customFormat="1" ht="28.5" x14ac:dyDescent="0.25">
      <c r="A34" s="28"/>
      <c r="B34" s="354" t="s">
        <v>81</v>
      </c>
      <c r="C34" s="355"/>
      <c r="D34" s="355"/>
      <c r="E34" s="355"/>
      <c r="F34" s="500"/>
      <c r="G34" s="281"/>
      <c r="H34" s="275"/>
      <c r="I34" s="434"/>
      <c r="J34" s="372"/>
      <c r="K34" s="434"/>
      <c r="L34" s="491"/>
      <c r="M34" s="373"/>
      <c r="N34" s="373"/>
      <c r="O34" s="373"/>
      <c r="P34" s="373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</row>
    <row r="35" spans="1:35" s="101" customFormat="1" ht="30" x14ac:dyDescent="0.25">
      <c r="A35" s="28"/>
      <c r="B35" s="276" t="s">
        <v>82</v>
      </c>
      <c r="C35" s="277" t="s">
        <v>83</v>
      </c>
      <c r="D35" s="278"/>
      <c r="E35" s="279"/>
      <c r="F35" s="501" t="s">
        <v>310</v>
      </c>
      <c r="G35" s="268" t="s">
        <v>21</v>
      </c>
      <c r="H35" s="324">
        <v>68</v>
      </c>
      <c r="I35" s="436">
        <v>68</v>
      </c>
      <c r="J35" s="328">
        <v>68</v>
      </c>
      <c r="K35" s="436">
        <v>68</v>
      </c>
      <c r="L35" s="486">
        <v>68</v>
      </c>
      <c r="M35" s="130"/>
      <c r="N35" s="309"/>
      <c r="O35" s="130"/>
      <c r="P35" s="3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</row>
    <row r="36" spans="1:35" s="101" customFormat="1" ht="30" x14ac:dyDescent="0.25">
      <c r="A36" s="28"/>
      <c r="B36" s="252" t="s">
        <v>84</v>
      </c>
      <c r="C36" s="254" t="s">
        <v>85</v>
      </c>
      <c r="D36" s="264"/>
      <c r="E36" s="255"/>
      <c r="F36" s="506" t="s">
        <v>311</v>
      </c>
      <c r="G36" s="266" t="s">
        <v>21</v>
      </c>
      <c r="H36" s="324">
        <v>18</v>
      </c>
      <c r="I36" s="436">
        <v>18</v>
      </c>
      <c r="J36" s="328">
        <v>18</v>
      </c>
      <c r="K36" s="436">
        <v>18</v>
      </c>
      <c r="L36" s="486">
        <v>18</v>
      </c>
      <c r="M36" s="130"/>
      <c r="N36" s="375"/>
      <c r="O36" s="375"/>
      <c r="P36" s="374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</row>
    <row r="37" spans="1:35" s="101" customFormat="1" ht="21" customHeight="1" x14ac:dyDescent="0.25">
      <c r="A37" s="28"/>
      <c r="B37" s="140"/>
      <c r="C37" s="134"/>
      <c r="D37" s="10"/>
      <c r="E37" s="143"/>
      <c r="F37" s="143"/>
      <c r="G37" s="141"/>
      <c r="H37" s="330"/>
      <c r="I37" s="331"/>
      <c r="J37" s="349"/>
      <c r="K37" s="332"/>
      <c r="L37" s="333"/>
      <c r="M37" s="143"/>
      <c r="N37" s="334"/>
      <c r="O37" s="143"/>
      <c r="P37" s="335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</row>
    <row r="38" spans="1:35" x14ac:dyDescent="0.15">
      <c r="B38" s="29"/>
      <c r="C38" s="29"/>
      <c r="D38" s="29"/>
      <c r="E38" s="29"/>
      <c r="F38" s="29"/>
      <c r="G38" s="29"/>
      <c r="H38" s="29"/>
      <c r="I38" s="103"/>
      <c r="J38" s="295"/>
      <c r="K38" s="296"/>
      <c r="L38" s="297"/>
      <c r="M38" s="29"/>
      <c r="N38" s="29"/>
      <c r="O38" s="29"/>
      <c r="P38" s="29"/>
    </row>
    <row r="39" spans="1:35" s="241" customFormat="1" ht="30.75" thickBot="1" x14ac:dyDescent="0.5">
      <c r="A39" s="209"/>
      <c r="B39" s="498" t="s">
        <v>17</v>
      </c>
      <c r="C39" s="498"/>
      <c r="D39" s="498"/>
      <c r="E39" s="498"/>
      <c r="F39" s="498"/>
      <c r="G39" s="498"/>
      <c r="H39" s="498"/>
      <c r="I39" s="498"/>
      <c r="J39" s="497" t="s">
        <v>289</v>
      </c>
      <c r="K39" s="497"/>
      <c r="L39" s="497" t="s">
        <v>288</v>
      </c>
      <c r="M39" s="498"/>
      <c r="N39" s="498"/>
      <c r="O39" s="498"/>
      <c r="P39" s="498"/>
    </row>
    <row r="40" spans="1:35" s="101" customFormat="1" ht="54.75" customHeight="1" x14ac:dyDescent="0.25">
      <c r="A40" s="131"/>
      <c r="B40" s="550" t="s">
        <v>287</v>
      </c>
      <c r="C40" s="551"/>
      <c r="D40" s="551"/>
      <c r="E40" s="551"/>
      <c r="F40" s="552"/>
      <c r="G40" s="189" t="s">
        <v>18</v>
      </c>
      <c r="H40" s="186" t="s">
        <v>99</v>
      </c>
      <c r="I40" s="187" t="s">
        <v>192</v>
      </c>
      <c r="J40" s="347" t="s">
        <v>193</v>
      </c>
      <c r="K40" s="187" t="s">
        <v>251</v>
      </c>
      <c r="L40" s="347" t="s">
        <v>252</v>
      </c>
      <c r="M40" s="187"/>
      <c r="N40" s="187"/>
      <c r="O40" s="187"/>
      <c r="P40" s="294"/>
      <c r="Q40" s="132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</row>
    <row r="41" spans="1:35" ht="21" customHeight="1" x14ac:dyDescent="0.15">
      <c r="B41" s="350" t="s">
        <v>108</v>
      </c>
      <c r="C41" s="282"/>
      <c r="D41" s="282"/>
      <c r="E41" s="282"/>
      <c r="F41" s="282"/>
      <c r="G41" s="283"/>
      <c r="H41" s="553"/>
      <c r="I41" s="553"/>
      <c r="J41" s="553"/>
      <c r="K41" s="553"/>
      <c r="L41" s="553"/>
      <c r="M41" s="553"/>
      <c r="N41" s="553"/>
      <c r="O41" s="553"/>
      <c r="P41" s="553"/>
    </row>
    <row r="42" spans="1:35" ht="30" x14ac:dyDescent="0.15">
      <c r="B42" s="276" t="s">
        <v>32</v>
      </c>
      <c r="C42" s="280" t="s">
        <v>100</v>
      </c>
      <c r="D42" s="278"/>
      <c r="E42" s="279"/>
      <c r="F42" s="508" t="s">
        <v>290</v>
      </c>
      <c r="G42" s="268" t="s">
        <v>21</v>
      </c>
      <c r="H42" s="394">
        <v>37</v>
      </c>
      <c r="I42" s="261">
        <v>37</v>
      </c>
      <c r="J42" s="425">
        <v>35</v>
      </c>
      <c r="K42" s="435">
        <v>36</v>
      </c>
      <c r="L42" s="478">
        <v>35</v>
      </c>
      <c r="M42" s="495">
        <f t="shared" ref="M42:M50" si="1">K42-L42</f>
        <v>1</v>
      </c>
      <c r="N42" s="262"/>
      <c r="O42" s="271"/>
      <c r="P42" s="271"/>
    </row>
    <row r="43" spans="1:35" ht="30" x14ac:dyDescent="0.15">
      <c r="B43" s="256" t="s">
        <v>33</v>
      </c>
      <c r="C43" s="273" t="s">
        <v>19</v>
      </c>
      <c r="D43" s="248"/>
      <c r="E43" s="253"/>
      <c r="F43" s="508" t="s">
        <v>291</v>
      </c>
      <c r="G43" s="266" t="s">
        <v>20</v>
      </c>
      <c r="H43" s="379">
        <v>50</v>
      </c>
      <c r="I43" s="259">
        <v>51</v>
      </c>
      <c r="J43" s="426">
        <v>50</v>
      </c>
      <c r="K43" s="462">
        <v>53</v>
      </c>
      <c r="L43" s="479">
        <v>50</v>
      </c>
      <c r="M43" s="495">
        <f t="shared" si="1"/>
        <v>3</v>
      </c>
      <c r="N43" s="262"/>
      <c r="O43" s="271"/>
      <c r="P43" s="271"/>
    </row>
    <row r="44" spans="1:35" ht="30" x14ac:dyDescent="0.15">
      <c r="B44" s="256" t="s">
        <v>34</v>
      </c>
      <c r="C44" s="273" t="s">
        <v>101</v>
      </c>
      <c r="D44" s="248"/>
      <c r="E44" s="253"/>
      <c r="F44" s="508" t="s">
        <v>292</v>
      </c>
      <c r="G44" s="266" t="s">
        <v>20</v>
      </c>
      <c r="H44" s="379">
        <v>45</v>
      </c>
      <c r="I44" s="259">
        <v>46</v>
      </c>
      <c r="J44" s="426">
        <v>45</v>
      </c>
      <c r="K44" s="462">
        <v>49</v>
      </c>
      <c r="L44" s="479">
        <v>45</v>
      </c>
      <c r="M44" s="495">
        <f t="shared" si="1"/>
        <v>4</v>
      </c>
      <c r="N44" s="262"/>
      <c r="O44" s="271"/>
      <c r="P44" s="271"/>
    </row>
    <row r="45" spans="1:35" ht="30" x14ac:dyDescent="0.15">
      <c r="B45" s="256" t="s">
        <v>74</v>
      </c>
      <c r="C45" s="273" t="s">
        <v>75</v>
      </c>
      <c r="D45" s="248"/>
      <c r="E45" s="253"/>
      <c r="F45" s="508" t="s">
        <v>317</v>
      </c>
      <c r="G45" s="266" t="s">
        <v>20</v>
      </c>
      <c r="H45" s="379">
        <v>52</v>
      </c>
      <c r="I45" s="259">
        <v>51</v>
      </c>
      <c r="J45" s="426">
        <v>51</v>
      </c>
      <c r="K45" s="462">
        <v>54</v>
      </c>
      <c r="L45" s="479">
        <v>51</v>
      </c>
      <c r="M45" s="495">
        <f t="shared" si="1"/>
        <v>3</v>
      </c>
      <c r="N45" s="262"/>
      <c r="O45" s="271"/>
      <c r="P45" s="271"/>
    </row>
    <row r="46" spans="1:35" ht="30" x14ac:dyDescent="0.15">
      <c r="B46" s="260" t="s">
        <v>73</v>
      </c>
      <c r="C46" s="292" t="s">
        <v>76</v>
      </c>
      <c r="D46" s="284"/>
      <c r="E46" s="285"/>
      <c r="F46" s="508" t="s">
        <v>294</v>
      </c>
      <c r="G46" s="268" t="s">
        <v>20</v>
      </c>
      <c r="H46" s="324">
        <v>65</v>
      </c>
      <c r="I46" s="261">
        <v>64</v>
      </c>
      <c r="J46" s="329">
        <v>65</v>
      </c>
      <c r="K46" s="435">
        <v>65.5</v>
      </c>
      <c r="L46" s="478">
        <v>65</v>
      </c>
      <c r="M46" s="495">
        <f t="shared" si="1"/>
        <v>0.5</v>
      </c>
      <c r="N46" s="262"/>
      <c r="O46" s="271"/>
      <c r="P46" s="271"/>
    </row>
    <row r="47" spans="1:35" ht="30" x14ac:dyDescent="0.15">
      <c r="B47" s="287" t="s">
        <v>31</v>
      </c>
      <c r="C47" s="288" t="s">
        <v>35</v>
      </c>
      <c r="D47" s="285"/>
      <c r="E47" s="285"/>
      <c r="F47" s="508" t="s">
        <v>295</v>
      </c>
      <c r="G47" s="268" t="s">
        <v>77</v>
      </c>
      <c r="H47" s="324">
        <v>11.5</v>
      </c>
      <c r="I47" s="261">
        <v>12</v>
      </c>
      <c r="J47" s="425">
        <v>11.5</v>
      </c>
      <c r="K47" s="435">
        <v>12</v>
      </c>
      <c r="L47" s="479">
        <v>11</v>
      </c>
      <c r="M47" s="495">
        <f t="shared" si="1"/>
        <v>1</v>
      </c>
      <c r="N47" s="262"/>
      <c r="O47" s="271"/>
      <c r="P47" s="271"/>
    </row>
    <row r="48" spans="1:35" ht="30" x14ac:dyDescent="0.15">
      <c r="B48" s="287" t="s">
        <v>95</v>
      </c>
      <c r="C48" s="288" t="s">
        <v>102</v>
      </c>
      <c r="D48" s="285"/>
      <c r="E48" s="285"/>
      <c r="F48" s="508" t="s">
        <v>296</v>
      </c>
      <c r="G48" s="268" t="s">
        <v>77</v>
      </c>
      <c r="H48" s="324">
        <v>22</v>
      </c>
      <c r="I48" s="380">
        <v>21.5</v>
      </c>
      <c r="J48" s="427">
        <v>22</v>
      </c>
      <c r="K48" s="463">
        <v>22.5</v>
      </c>
      <c r="L48" s="480">
        <v>22</v>
      </c>
      <c r="M48" s="495">
        <f t="shared" si="1"/>
        <v>0.5</v>
      </c>
      <c r="N48" s="381"/>
      <c r="O48" s="271"/>
      <c r="P48" s="271"/>
    </row>
    <row r="49" spans="2:16" ht="30" x14ac:dyDescent="0.15">
      <c r="B49" s="260" t="s">
        <v>36</v>
      </c>
      <c r="C49" s="391" t="s">
        <v>24</v>
      </c>
      <c r="D49" s="392"/>
      <c r="E49" s="393"/>
      <c r="F49" s="508" t="s">
        <v>297</v>
      </c>
      <c r="G49" s="268" t="s">
        <v>21</v>
      </c>
      <c r="H49" s="324">
        <v>18.5</v>
      </c>
      <c r="I49" s="259">
        <v>18</v>
      </c>
      <c r="J49" s="426">
        <v>18.5</v>
      </c>
      <c r="K49" s="462">
        <v>19</v>
      </c>
      <c r="L49" s="481">
        <v>18.5</v>
      </c>
      <c r="M49" s="495">
        <f t="shared" si="1"/>
        <v>0.5</v>
      </c>
      <c r="N49" s="250"/>
      <c r="O49" s="272"/>
      <c r="P49" s="272"/>
    </row>
    <row r="50" spans="2:16" ht="30" x14ac:dyDescent="0.15">
      <c r="B50" s="260" t="s">
        <v>37</v>
      </c>
      <c r="C50" s="391" t="s">
        <v>105</v>
      </c>
      <c r="D50" s="392"/>
      <c r="E50" s="393"/>
      <c r="F50" s="508" t="s">
        <v>314</v>
      </c>
      <c r="G50" s="268" t="s">
        <v>21</v>
      </c>
      <c r="H50" s="324">
        <v>14.5</v>
      </c>
      <c r="I50" s="259">
        <v>14.5</v>
      </c>
      <c r="J50" s="426">
        <v>14.5</v>
      </c>
      <c r="K50" s="462">
        <v>15</v>
      </c>
      <c r="L50" s="481">
        <v>14.5</v>
      </c>
      <c r="M50" s="495">
        <f t="shared" si="1"/>
        <v>0.5</v>
      </c>
      <c r="N50" s="250"/>
      <c r="O50" s="272"/>
      <c r="P50" s="272"/>
    </row>
    <row r="51" spans="2:16" ht="30" x14ac:dyDescent="0.15">
      <c r="B51" s="260" t="s">
        <v>38</v>
      </c>
      <c r="C51" s="391" t="s">
        <v>78</v>
      </c>
      <c r="D51" s="392"/>
      <c r="E51" s="393"/>
      <c r="F51" s="508" t="s">
        <v>318</v>
      </c>
      <c r="G51" s="268" t="s">
        <v>21</v>
      </c>
      <c r="H51" s="324">
        <v>13</v>
      </c>
      <c r="I51" s="382">
        <v>12.5</v>
      </c>
      <c r="J51" s="428">
        <v>13</v>
      </c>
      <c r="K51" s="435">
        <v>13</v>
      </c>
      <c r="L51" s="482">
        <v>13</v>
      </c>
      <c r="M51" s="495"/>
      <c r="N51" s="382"/>
      <c r="O51" s="383"/>
      <c r="P51" s="383"/>
    </row>
    <row r="52" spans="2:16" ht="30" x14ac:dyDescent="0.15">
      <c r="B52" s="287" t="s">
        <v>39</v>
      </c>
      <c r="C52" s="289" t="s">
        <v>40</v>
      </c>
      <c r="D52" s="290"/>
      <c r="E52" s="291"/>
      <c r="F52" s="508" t="s">
        <v>299</v>
      </c>
      <c r="G52" s="268" t="s">
        <v>20</v>
      </c>
      <c r="H52" s="324">
        <v>62</v>
      </c>
      <c r="I52" s="261">
        <v>62</v>
      </c>
      <c r="J52" s="329">
        <v>62</v>
      </c>
      <c r="K52" s="435">
        <v>62</v>
      </c>
      <c r="L52" s="478">
        <v>62</v>
      </c>
      <c r="M52" s="495"/>
      <c r="N52" s="262"/>
      <c r="O52" s="271"/>
      <c r="P52" s="271"/>
    </row>
    <row r="53" spans="2:16" ht="28.5" x14ac:dyDescent="0.15">
      <c r="B53" s="269" t="s">
        <v>109</v>
      </c>
      <c r="C53" s="249"/>
      <c r="D53" s="249"/>
      <c r="E53" s="249"/>
      <c r="F53" s="509"/>
      <c r="G53" s="265"/>
      <c r="H53" s="275"/>
      <c r="I53" s="263"/>
      <c r="J53" s="424"/>
      <c r="K53" s="464"/>
      <c r="L53" s="483"/>
      <c r="M53" s="494"/>
      <c r="N53" s="384"/>
      <c r="O53" s="385"/>
      <c r="P53" s="385"/>
    </row>
    <row r="54" spans="2:16" ht="30" x14ac:dyDescent="0.15">
      <c r="B54" s="276" t="s">
        <v>41</v>
      </c>
      <c r="C54" s="277" t="s">
        <v>103</v>
      </c>
      <c r="D54" s="278"/>
      <c r="E54" s="279"/>
      <c r="F54" s="501" t="s">
        <v>313</v>
      </c>
      <c r="G54" s="268" t="s">
        <v>21</v>
      </c>
      <c r="H54" s="324">
        <v>39</v>
      </c>
      <c r="I54" s="261">
        <v>39</v>
      </c>
      <c r="J54" s="329">
        <v>39</v>
      </c>
      <c r="K54" s="435">
        <v>39</v>
      </c>
      <c r="L54" s="478">
        <v>39</v>
      </c>
      <c r="M54" s="495"/>
      <c r="N54" s="262"/>
      <c r="O54" s="271"/>
      <c r="P54" s="271"/>
    </row>
    <row r="55" spans="2:16" ht="30" x14ac:dyDescent="0.15">
      <c r="B55" s="352" t="s">
        <v>9</v>
      </c>
      <c r="C55" s="353" t="s">
        <v>22</v>
      </c>
      <c r="D55" s="290"/>
      <c r="E55" s="291"/>
      <c r="F55" s="505" t="s">
        <v>300</v>
      </c>
      <c r="G55" s="268" t="s">
        <v>20</v>
      </c>
      <c r="H55" s="324">
        <v>65</v>
      </c>
      <c r="I55" s="261">
        <v>65</v>
      </c>
      <c r="J55" s="329">
        <v>65</v>
      </c>
      <c r="K55" s="435">
        <v>66</v>
      </c>
      <c r="L55" s="478">
        <v>65</v>
      </c>
      <c r="M55" s="495">
        <f>K55-L55</f>
        <v>1</v>
      </c>
      <c r="N55" s="262"/>
      <c r="O55" s="271"/>
      <c r="P55" s="271"/>
    </row>
    <row r="56" spans="2:16" ht="28.5" x14ac:dyDescent="0.15">
      <c r="B56" s="269" t="s">
        <v>27</v>
      </c>
      <c r="C56" s="249"/>
      <c r="D56" s="249"/>
      <c r="E56" s="249"/>
      <c r="F56" s="509"/>
      <c r="G56" s="265"/>
      <c r="H56" s="275"/>
      <c r="I56" s="263"/>
      <c r="J56" s="424"/>
      <c r="K56" s="464"/>
      <c r="L56" s="483"/>
      <c r="M56" s="494"/>
      <c r="N56" s="384"/>
      <c r="O56" s="385"/>
      <c r="P56" s="385"/>
    </row>
    <row r="57" spans="2:16" ht="30" x14ac:dyDescent="0.15">
      <c r="B57" s="252" t="s">
        <v>69</v>
      </c>
      <c r="C57" s="254" t="s">
        <v>70</v>
      </c>
      <c r="D57" s="264"/>
      <c r="E57" s="255"/>
      <c r="F57" s="506" t="s">
        <v>301</v>
      </c>
      <c r="G57" s="266" t="s">
        <v>20</v>
      </c>
      <c r="H57" s="379">
        <v>18</v>
      </c>
      <c r="I57" s="259">
        <v>19</v>
      </c>
      <c r="J57" s="426">
        <v>18</v>
      </c>
      <c r="K57" s="462">
        <v>18</v>
      </c>
      <c r="L57" s="481">
        <v>18</v>
      </c>
      <c r="M57" s="495"/>
      <c r="N57" s="262"/>
      <c r="O57" s="271"/>
      <c r="P57" s="271"/>
    </row>
    <row r="58" spans="2:16" ht="30" x14ac:dyDescent="0.15">
      <c r="B58" s="252" t="s">
        <v>71</v>
      </c>
      <c r="C58" s="254" t="s">
        <v>72</v>
      </c>
      <c r="D58" s="264"/>
      <c r="E58" s="255"/>
      <c r="F58" s="506" t="s">
        <v>302</v>
      </c>
      <c r="G58" s="266" t="s">
        <v>20</v>
      </c>
      <c r="H58" s="379">
        <v>8</v>
      </c>
      <c r="I58" s="259">
        <v>7.5</v>
      </c>
      <c r="J58" s="426">
        <v>8</v>
      </c>
      <c r="K58" s="462">
        <v>9</v>
      </c>
      <c r="L58" s="481">
        <v>8</v>
      </c>
      <c r="M58" s="495">
        <f>K58-L58</f>
        <v>1</v>
      </c>
      <c r="N58" s="262"/>
      <c r="O58" s="271"/>
      <c r="P58" s="271"/>
    </row>
    <row r="59" spans="2:16" ht="30" x14ac:dyDescent="0.15">
      <c r="B59" s="252" t="s">
        <v>42</v>
      </c>
      <c r="C59" s="254" t="s">
        <v>94</v>
      </c>
      <c r="D59" s="264"/>
      <c r="E59" s="255"/>
      <c r="F59" s="506" t="s">
        <v>303</v>
      </c>
      <c r="G59" s="266" t="s">
        <v>20</v>
      </c>
      <c r="H59" s="379">
        <v>43</v>
      </c>
      <c r="I59" s="259">
        <v>44</v>
      </c>
      <c r="J59" s="426">
        <v>44</v>
      </c>
      <c r="K59" s="462">
        <v>44.5</v>
      </c>
      <c r="L59" s="481">
        <v>44</v>
      </c>
      <c r="M59" s="495">
        <f>K59-L59</f>
        <v>0.5</v>
      </c>
      <c r="N59" s="250"/>
      <c r="O59" s="272"/>
      <c r="P59" s="272"/>
    </row>
    <row r="60" spans="2:16" ht="30" x14ac:dyDescent="0.15">
      <c r="B60" s="252" t="s">
        <v>43</v>
      </c>
      <c r="C60" s="274" t="s">
        <v>44</v>
      </c>
      <c r="D60" s="248"/>
      <c r="E60" s="253"/>
      <c r="F60" s="502" t="s">
        <v>304</v>
      </c>
      <c r="G60" s="266" t="s">
        <v>20</v>
      </c>
      <c r="H60" s="379">
        <v>42</v>
      </c>
      <c r="I60" s="259">
        <v>42</v>
      </c>
      <c r="J60" s="426">
        <v>42</v>
      </c>
      <c r="K60" s="462">
        <v>43.5</v>
      </c>
      <c r="L60" s="481">
        <v>42</v>
      </c>
      <c r="M60" s="495">
        <f>K60-L60</f>
        <v>1.5</v>
      </c>
      <c r="N60" s="250"/>
      <c r="O60" s="272"/>
      <c r="P60" s="272"/>
    </row>
    <row r="61" spans="2:16" ht="30" x14ac:dyDescent="0.15">
      <c r="B61" s="252" t="s">
        <v>45</v>
      </c>
      <c r="C61" s="274" t="s">
        <v>104</v>
      </c>
      <c r="D61" s="248"/>
      <c r="E61" s="253"/>
      <c r="F61" s="502" t="s">
        <v>305</v>
      </c>
      <c r="G61" s="266" t="s">
        <v>21</v>
      </c>
      <c r="H61" s="379">
        <v>7</v>
      </c>
      <c r="I61" s="382">
        <v>7.3</v>
      </c>
      <c r="J61" s="428">
        <v>7.5</v>
      </c>
      <c r="K61" s="462">
        <v>7.5</v>
      </c>
      <c r="L61" s="482">
        <v>7.5</v>
      </c>
      <c r="M61" s="495"/>
      <c r="N61" s="382"/>
      <c r="O61" s="383"/>
      <c r="P61" s="383"/>
    </row>
    <row r="62" spans="2:16" ht="28.5" x14ac:dyDescent="0.15">
      <c r="B62" s="354" t="s">
        <v>81</v>
      </c>
      <c r="C62" s="355"/>
      <c r="D62" s="355"/>
      <c r="E62" s="355"/>
      <c r="F62" s="510"/>
      <c r="G62" s="281"/>
      <c r="H62" s="275"/>
      <c r="I62" s="263"/>
      <c r="J62" s="424"/>
      <c r="K62" s="464"/>
      <c r="L62" s="483"/>
      <c r="M62" s="494"/>
      <c r="N62" s="386"/>
      <c r="O62" s="387"/>
      <c r="P62" s="387"/>
    </row>
    <row r="63" spans="2:16" ht="30" x14ac:dyDescent="0.15">
      <c r="B63" s="276" t="s">
        <v>82</v>
      </c>
      <c r="C63" s="277" t="s">
        <v>83</v>
      </c>
      <c r="D63" s="278"/>
      <c r="E63" s="279"/>
      <c r="F63" s="511" t="s">
        <v>315</v>
      </c>
      <c r="G63" s="268" t="s">
        <v>21</v>
      </c>
      <c r="H63" s="324">
        <v>64</v>
      </c>
      <c r="I63" s="261">
        <v>63.5</v>
      </c>
      <c r="J63" s="329">
        <v>64</v>
      </c>
      <c r="K63" s="435">
        <v>64</v>
      </c>
      <c r="L63" s="478">
        <v>64</v>
      </c>
      <c r="M63" s="495"/>
      <c r="N63" s="262"/>
      <c r="O63" s="271"/>
      <c r="P63" s="271"/>
    </row>
    <row r="64" spans="2:16" ht="30" x14ac:dyDescent="0.15">
      <c r="B64" s="252" t="s">
        <v>84</v>
      </c>
      <c r="C64" s="254" t="s">
        <v>85</v>
      </c>
      <c r="D64" s="264"/>
      <c r="E64" s="255"/>
      <c r="F64" s="511" t="s">
        <v>316</v>
      </c>
      <c r="G64" s="266" t="s">
        <v>21</v>
      </c>
      <c r="H64" s="324">
        <v>17</v>
      </c>
      <c r="I64" s="388">
        <v>16</v>
      </c>
      <c r="J64" s="429">
        <v>17</v>
      </c>
      <c r="K64" s="435">
        <v>16</v>
      </c>
      <c r="L64" s="484">
        <v>17</v>
      </c>
      <c r="M64" s="495">
        <f>K64-L64</f>
        <v>-1</v>
      </c>
      <c r="N64" s="388"/>
      <c r="O64" s="390"/>
      <c r="P64" s="390"/>
    </row>
    <row r="65" spans="1:16" s="211" customFormat="1" ht="19.5" x14ac:dyDescent="0.3">
      <c r="B65" s="299"/>
      <c r="C65" s="210"/>
      <c r="D65" s="210"/>
      <c r="E65" s="210"/>
      <c r="F65" s="210"/>
      <c r="G65" s="210"/>
      <c r="H65" s="210"/>
      <c r="I65" s="210"/>
      <c r="J65" s="210"/>
      <c r="K65" s="298"/>
      <c r="L65" s="210"/>
      <c r="M65" s="210"/>
      <c r="N65" s="210"/>
      <c r="O65" s="210"/>
      <c r="P65" s="210"/>
    </row>
    <row r="66" spans="1:16" s="211" customFormat="1" ht="19.5" x14ac:dyDescent="0.3">
      <c r="B66" s="440" t="s">
        <v>168</v>
      </c>
      <c r="C66" s="412"/>
      <c r="D66" s="412"/>
      <c r="E66" s="412"/>
      <c r="F66" s="412"/>
      <c r="G66" s="412"/>
      <c r="H66" s="412"/>
      <c r="I66" s="412"/>
      <c r="J66" s="412"/>
      <c r="K66" s="413"/>
      <c r="L66" s="412"/>
      <c r="M66" s="412"/>
      <c r="N66" s="412"/>
      <c r="O66" s="412"/>
      <c r="P66" s="412"/>
    </row>
    <row r="67" spans="1:16" s="245" customFormat="1" ht="20.25" customHeight="1" x14ac:dyDescent="0.15">
      <c r="A67" s="242"/>
      <c r="B67" s="244" t="s">
        <v>169</v>
      </c>
      <c r="C67" s="243"/>
      <c r="D67" s="243"/>
      <c r="E67" s="243"/>
      <c r="F67" s="243"/>
      <c r="G67" s="243"/>
      <c r="H67" s="243"/>
      <c r="I67" s="243"/>
      <c r="J67" s="243"/>
      <c r="K67" s="244"/>
      <c r="L67" s="243"/>
      <c r="M67" s="243"/>
      <c r="N67" s="243"/>
      <c r="O67" s="243"/>
      <c r="P67" s="243"/>
    </row>
    <row r="68" spans="1:16" s="211" customFormat="1" ht="19.5" x14ac:dyDescent="0.3">
      <c r="B68" s="300" t="s">
        <v>170</v>
      </c>
      <c r="C68" s="210"/>
      <c r="D68" s="210"/>
      <c r="E68" s="210"/>
      <c r="F68" s="210"/>
      <c r="G68" s="210"/>
      <c r="H68" s="210"/>
      <c r="I68" s="210"/>
      <c r="J68" s="210"/>
      <c r="K68" s="298"/>
      <c r="L68" s="210"/>
      <c r="M68" s="210"/>
      <c r="N68" s="210"/>
      <c r="O68" s="210"/>
      <c r="P68" s="210"/>
    </row>
    <row r="69" spans="1:16" x14ac:dyDescent="0.15">
      <c r="B69" s="29"/>
      <c r="C69" s="29"/>
      <c r="D69" s="29"/>
      <c r="E69" s="29"/>
      <c r="F69" s="29"/>
      <c r="G69" s="29"/>
      <c r="H69" s="295"/>
      <c r="I69" s="295"/>
      <c r="J69" s="295"/>
      <c r="K69" s="296"/>
      <c r="L69" s="297"/>
      <c r="M69" s="29"/>
      <c r="N69" s="29"/>
      <c r="O69" s="29"/>
      <c r="P69" s="29"/>
    </row>
    <row r="70" spans="1:16" s="241" customFormat="1" ht="19.5" x14ac:dyDescent="0.15">
      <c r="A70" s="209"/>
      <c r="B70" s="444" t="s">
        <v>194</v>
      </c>
      <c r="C70" s="444"/>
      <c r="D70" s="444"/>
      <c r="E70" s="444"/>
      <c r="F70" s="444"/>
      <c r="G70" s="444"/>
      <c r="H70" s="444"/>
      <c r="I70" s="444"/>
      <c r="J70" s="444"/>
      <c r="K70" s="444"/>
      <c r="L70" s="444"/>
      <c r="M70" s="444"/>
      <c r="N70" s="444"/>
      <c r="O70" s="444"/>
      <c r="P70" s="445"/>
    </row>
    <row r="71" spans="1:16" s="241" customFormat="1" ht="19.5" x14ac:dyDescent="0.15">
      <c r="A71" s="209"/>
      <c r="B71" s="544" t="s">
        <v>96</v>
      </c>
      <c r="C71" s="544"/>
      <c r="D71" s="544"/>
      <c r="E71" s="544"/>
      <c r="F71" s="544"/>
      <c r="G71" s="544"/>
      <c r="H71" s="544"/>
      <c r="I71" s="544"/>
      <c r="J71" s="544"/>
      <c r="K71" s="544"/>
      <c r="L71" s="544"/>
      <c r="M71" s="544"/>
      <c r="N71" s="544"/>
      <c r="O71" s="544"/>
      <c r="P71" s="544"/>
    </row>
    <row r="72" spans="1:16" s="446" customFormat="1" ht="19.5" x14ac:dyDescent="0.3">
      <c r="B72" s="300" t="s">
        <v>196</v>
      </c>
      <c r="C72" s="300"/>
      <c r="D72" s="300"/>
      <c r="E72" s="300"/>
      <c r="F72" s="300"/>
      <c r="G72" s="300"/>
      <c r="H72" s="300"/>
      <c r="I72" s="300"/>
      <c r="J72" s="300"/>
      <c r="K72" s="300"/>
      <c r="L72" s="300"/>
      <c r="M72" s="300"/>
      <c r="N72" s="300"/>
      <c r="O72" s="300"/>
      <c r="P72" s="300"/>
    </row>
    <row r="73" spans="1:16" s="446" customFormat="1" ht="19.5" x14ac:dyDescent="0.3">
      <c r="B73" s="300" t="s">
        <v>197</v>
      </c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</row>
    <row r="74" spans="1:16" s="446" customFormat="1" ht="19.5" x14ac:dyDescent="0.3">
      <c r="B74" s="300" t="s">
        <v>203</v>
      </c>
      <c r="C74" s="300"/>
      <c r="D74" s="300"/>
      <c r="E74" s="300"/>
      <c r="F74" s="300"/>
      <c r="G74" s="300"/>
      <c r="H74" s="300"/>
      <c r="I74" s="300"/>
      <c r="J74" s="300"/>
      <c r="K74" s="300"/>
      <c r="L74" s="300"/>
      <c r="M74" s="300"/>
      <c r="N74" s="300"/>
      <c r="O74" s="300"/>
      <c r="P74" s="300"/>
    </row>
    <row r="75" spans="1:16" s="446" customFormat="1" ht="19.5" x14ac:dyDescent="0.3">
      <c r="B75" s="300" t="s">
        <v>204</v>
      </c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</row>
    <row r="76" spans="1:16" s="439" customFormat="1" ht="19.5" x14ac:dyDescent="0.3">
      <c r="B76" s="304"/>
      <c r="C76" s="304"/>
      <c r="D76" s="304"/>
      <c r="E76" s="304"/>
      <c r="F76" s="304"/>
      <c r="G76" s="304"/>
      <c r="H76" s="304"/>
      <c r="I76" s="304"/>
      <c r="J76" s="304"/>
      <c r="K76" s="304"/>
      <c r="L76" s="304"/>
      <c r="M76" s="304"/>
      <c r="N76" s="304"/>
      <c r="O76" s="304"/>
      <c r="P76" s="304"/>
    </row>
    <row r="77" spans="1:16" s="439" customFormat="1" ht="19.5" x14ac:dyDescent="0.3">
      <c r="B77" s="304"/>
      <c r="C77" s="304"/>
      <c r="D77" s="304"/>
      <c r="E77" s="304"/>
      <c r="F77" s="304"/>
      <c r="G77" s="304"/>
      <c r="H77" s="304"/>
      <c r="I77" s="304"/>
      <c r="J77" s="304"/>
      <c r="K77" s="304"/>
      <c r="L77" s="304"/>
      <c r="M77" s="304"/>
      <c r="N77" s="304"/>
      <c r="O77" s="304"/>
      <c r="P77" s="304"/>
    </row>
    <row r="78" spans="1:16" ht="19.5" x14ac:dyDescent="0.3">
      <c r="B78" s="304"/>
      <c r="C78" s="302"/>
      <c r="D78" s="29"/>
      <c r="E78" s="29"/>
      <c r="F78" s="29"/>
      <c r="G78" s="29"/>
      <c r="H78" s="295"/>
      <c r="I78" s="295"/>
      <c r="J78" s="295"/>
      <c r="K78" s="296"/>
      <c r="L78" s="297"/>
      <c r="M78" s="29"/>
      <c r="N78" s="29"/>
      <c r="O78" s="29"/>
      <c r="P78" s="29"/>
    </row>
    <row r="79" spans="1:16" ht="19.5" x14ac:dyDescent="0.3">
      <c r="B79" s="304"/>
      <c r="C79" s="302"/>
      <c r="D79" s="29"/>
      <c r="E79" s="29"/>
      <c r="F79" s="29"/>
      <c r="G79" s="29"/>
      <c r="H79" s="295"/>
      <c r="I79" s="295"/>
      <c r="J79" s="295"/>
      <c r="K79" s="296"/>
      <c r="L79" s="297"/>
      <c r="M79" s="29"/>
      <c r="N79" s="29"/>
      <c r="O79" s="29"/>
      <c r="P79" s="29"/>
    </row>
    <row r="80" spans="1:16" ht="19.5" x14ac:dyDescent="0.3">
      <c r="B80" s="304"/>
      <c r="C80" s="302"/>
      <c r="D80" s="29"/>
      <c r="E80" s="29"/>
      <c r="F80" s="29"/>
      <c r="G80" s="29"/>
      <c r="H80" s="295"/>
      <c r="I80" s="295"/>
      <c r="J80" s="295"/>
      <c r="K80" s="296"/>
      <c r="L80" s="297"/>
      <c r="M80" s="29"/>
      <c r="N80" s="29"/>
      <c r="O80" s="29"/>
      <c r="P80" s="29"/>
    </row>
    <row r="81" spans="2:16" ht="19.5" x14ac:dyDescent="0.3">
      <c r="B81" s="303"/>
      <c r="C81" s="302"/>
      <c r="D81" s="29"/>
      <c r="E81" s="29"/>
      <c r="F81" s="29"/>
      <c r="G81" s="29"/>
      <c r="H81" s="295"/>
      <c r="I81" s="295"/>
      <c r="J81" s="295"/>
      <c r="K81" s="296"/>
      <c r="L81" s="297"/>
      <c r="M81" s="29"/>
      <c r="N81" s="29"/>
      <c r="O81" s="29"/>
      <c r="P81" s="29"/>
    </row>
    <row r="82" spans="2:16" x14ac:dyDescent="0.15">
      <c r="B82" s="29"/>
      <c r="C82" s="29"/>
      <c r="D82" s="29"/>
      <c r="E82" s="29"/>
      <c r="F82" s="29"/>
      <c r="G82" s="29"/>
      <c r="H82" s="295"/>
      <c r="I82" s="295"/>
      <c r="J82" s="295"/>
      <c r="K82" s="296"/>
      <c r="L82" s="297"/>
      <c r="M82" s="29"/>
      <c r="N82" s="29"/>
      <c r="O82" s="29"/>
      <c r="P82" s="29"/>
    </row>
    <row r="83" spans="2:16" ht="25.5" x14ac:dyDescent="0.4">
      <c r="B83" s="301"/>
      <c r="C83" s="302"/>
      <c r="D83" s="29"/>
      <c r="E83" s="29"/>
      <c r="F83" s="29"/>
      <c r="G83" s="29"/>
      <c r="H83" s="295"/>
      <c r="I83" s="295"/>
      <c r="J83" s="295"/>
      <c r="K83" s="296"/>
      <c r="L83" s="297"/>
      <c r="M83" s="29"/>
      <c r="N83" s="29"/>
      <c r="O83" s="29"/>
      <c r="P83" s="29"/>
    </row>
    <row r="84" spans="2:16" ht="19.5" x14ac:dyDescent="0.3">
      <c r="B84" s="304"/>
      <c r="C84" s="302"/>
      <c r="D84" s="29"/>
      <c r="E84" s="29"/>
      <c r="F84" s="29"/>
      <c r="G84" s="29"/>
      <c r="H84" s="295"/>
      <c r="I84" s="295"/>
      <c r="J84" s="295"/>
      <c r="K84" s="296"/>
      <c r="L84" s="297"/>
      <c r="M84" s="29"/>
      <c r="N84" s="29"/>
      <c r="O84" s="29"/>
      <c r="P84" s="29"/>
    </row>
    <row r="85" spans="2:16" ht="19.5" x14ac:dyDescent="0.3">
      <c r="B85" s="304"/>
      <c r="C85" s="302"/>
      <c r="D85" s="29"/>
      <c r="E85" s="29"/>
      <c r="F85" s="29"/>
      <c r="G85" s="29"/>
      <c r="H85" s="295"/>
      <c r="I85" s="295"/>
      <c r="J85" s="295"/>
      <c r="K85" s="296"/>
      <c r="L85" s="297"/>
      <c r="M85" s="29"/>
      <c r="N85" s="29"/>
      <c r="O85" s="29"/>
      <c r="P85" s="29"/>
    </row>
    <row r="86" spans="2:16" ht="19.5" x14ac:dyDescent="0.3">
      <c r="B86" s="304"/>
      <c r="C86" s="302"/>
      <c r="D86" s="29"/>
      <c r="E86" s="29"/>
      <c r="F86" s="29"/>
      <c r="G86" s="29"/>
      <c r="H86" s="295"/>
      <c r="I86" s="295"/>
      <c r="J86" s="295"/>
      <c r="K86" s="296"/>
      <c r="L86" s="297"/>
      <c r="M86" s="29"/>
      <c r="N86" s="29"/>
      <c r="O86" s="29"/>
      <c r="P86" s="29"/>
    </row>
    <row r="87" spans="2:16" ht="19.5" x14ac:dyDescent="0.3">
      <c r="B87" s="303"/>
      <c r="C87" s="305"/>
      <c r="D87" s="306"/>
      <c r="E87" s="306"/>
      <c r="F87" s="306"/>
      <c r="G87" s="306"/>
      <c r="H87" s="296"/>
      <c r="I87" s="296"/>
      <c r="J87" s="296"/>
      <c r="K87" s="296"/>
      <c r="L87" s="307"/>
      <c r="M87" s="306"/>
      <c r="N87" s="306"/>
      <c r="O87" s="306"/>
      <c r="P87" s="306"/>
    </row>
    <row r="88" spans="2:16" ht="19.5" x14ac:dyDescent="0.3">
      <c r="B88" s="304"/>
      <c r="C88" s="302"/>
      <c r="D88" s="29"/>
      <c r="E88" s="29"/>
      <c r="F88" s="29"/>
      <c r="G88" s="29"/>
      <c r="H88" s="295"/>
      <c r="I88" s="295"/>
      <c r="J88" s="295"/>
      <c r="K88" s="296"/>
      <c r="L88" s="297"/>
      <c r="M88" s="29"/>
      <c r="N88" s="29"/>
      <c r="O88" s="29"/>
      <c r="P88" s="29"/>
    </row>
    <row r="89" spans="2:16" ht="19.5" x14ac:dyDescent="0.3">
      <c r="B89" s="304"/>
      <c r="C89" s="302"/>
      <c r="D89" s="29"/>
      <c r="E89" s="29"/>
      <c r="F89" s="29"/>
      <c r="G89" s="29"/>
      <c r="H89" s="295"/>
      <c r="I89" s="295"/>
      <c r="J89" s="295"/>
      <c r="K89" s="296"/>
      <c r="L89" s="297"/>
      <c r="M89" s="29"/>
      <c r="N89" s="29"/>
      <c r="O89" s="29"/>
      <c r="P89" s="29"/>
    </row>
    <row r="90" spans="2:16" ht="19.5" x14ac:dyDescent="0.3">
      <c r="B90" s="304"/>
      <c r="C90" s="302"/>
      <c r="D90" s="29"/>
      <c r="E90" s="29"/>
      <c r="F90" s="29"/>
      <c r="G90" s="29"/>
      <c r="H90" s="295"/>
      <c r="I90" s="295"/>
      <c r="J90" s="295"/>
      <c r="K90" s="296"/>
      <c r="L90" s="297"/>
      <c r="M90" s="29"/>
      <c r="N90" s="29"/>
      <c r="O90" s="29"/>
      <c r="P90" s="29"/>
    </row>
    <row r="91" spans="2:16" ht="19.5" x14ac:dyDescent="0.3">
      <c r="B91" s="304"/>
      <c r="C91" s="302"/>
      <c r="D91" s="29"/>
      <c r="E91" s="29"/>
      <c r="F91" s="29"/>
      <c r="G91" s="29"/>
      <c r="H91" s="295"/>
      <c r="I91" s="295"/>
      <c r="J91" s="295"/>
      <c r="K91" s="296"/>
      <c r="L91" s="297"/>
      <c r="M91" s="29"/>
      <c r="N91" s="29"/>
      <c r="O91" s="29"/>
      <c r="P91" s="29"/>
    </row>
    <row r="92" spans="2:16" ht="19.5" x14ac:dyDescent="0.3">
      <c r="B92" s="304"/>
      <c r="C92" s="302"/>
      <c r="D92" s="29"/>
      <c r="E92" s="29"/>
      <c r="F92" s="29"/>
      <c r="G92" s="29"/>
      <c r="H92" s="295"/>
      <c r="I92" s="295"/>
      <c r="J92" s="295"/>
      <c r="K92" s="296"/>
      <c r="L92" s="297"/>
      <c r="M92" s="29"/>
      <c r="N92" s="29"/>
      <c r="O92" s="29"/>
      <c r="P92" s="29"/>
    </row>
    <row r="93" spans="2:16" ht="19.5" x14ac:dyDescent="0.3">
      <c r="B93" s="304"/>
      <c r="C93" s="302"/>
      <c r="D93" s="29"/>
      <c r="E93" s="29"/>
      <c r="F93" s="29"/>
      <c r="G93" s="29"/>
      <c r="H93" s="295"/>
      <c r="I93" s="295"/>
      <c r="J93" s="295"/>
      <c r="K93" s="296"/>
      <c r="L93" s="297"/>
      <c r="M93" s="29"/>
      <c r="N93" s="29"/>
      <c r="O93" s="29"/>
      <c r="P93" s="29"/>
    </row>
    <row r="94" spans="2:16" ht="16.5" x14ac:dyDescent="0.25">
      <c r="B94" s="308"/>
      <c r="C94" s="29"/>
      <c r="D94" s="29"/>
      <c r="E94" s="29"/>
      <c r="F94" s="29"/>
      <c r="G94" s="29"/>
      <c r="H94" s="295"/>
      <c r="I94" s="295"/>
      <c r="J94" s="295"/>
      <c r="K94" s="296"/>
      <c r="L94" s="297"/>
      <c r="M94" s="29"/>
      <c r="N94" s="29"/>
      <c r="O94" s="29"/>
      <c r="P94" s="29"/>
    </row>
    <row r="95" spans="2:16" x14ac:dyDescent="0.15">
      <c r="B95" s="29"/>
      <c r="C95" s="29"/>
      <c r="D95" s="29"/>
      <c r="E95" s="29"/>
      <c r="F95" s="29"/>
      <c r="G95" s="29"/>
      <c r="H95" s="295"/>
      <c r="I95" s="295"/>
      <c r="J95" s="295"/>
      <c r="K95" s="296"/>
      <c r="L95" s="297"/>
      <c r="M95" s="29"/>
      <c r="N95" s="29"/>
      <c r="O95" s="29"/>
      <c r="P95" s="29"/>
    </row>
    <row r="109" spans="1:16" s="241" customFormat="1" ht="19.5" x14ac:dyDescent="0.15">
      <c r="A109" s="209"/>
      <c r="B109" s="444" t="s">
        <v>194</v>
      </c>
      <c r="C109" s="444"/>
      <c r="D109" s="444"/>
      <c r="E109" s="444"/>
      <c r="F109" s="444"/>
      <c r="G109" s="444"/>
      <c r="H109" s="444"/>
      <c r="I109" s="444"/>
      <c r="J109" s="444"/>
      <c r="K109" s="444"/>
      <c r="L109" s="444"/>
      <c r="M109" s="444"/>
      <c r="N109" s="444"/>
      <c r="O109" s="444"/>
      <c r="P109" s="444"/>
    </row>
    <row r="110" spans="1:16" s="241" customFormat="1" ht="19.5" x14ac:dyDescent="0.15">
      <c r="A110" s="209"/>
      <c r="B110" s="544" t="s">
        <v>188</v>
      </c>
      <c r="C110" s="544"/>
      <c r="D110" s="544"/>
      <c r="E110" s="544"/>
      <c r="F110" s="544"/>
      <c r="G110" s="544"/>
      <c r="H110" s="544"/>
      <c r="I110" s="544"/>
      <c r="J110" s="544"/>
      <c r="K110" s="544"/>
      <c r="L110" s="544"/>
      <c r="M110" s="544"/>
      <c r="N110" s="544"/>
      <c r="O110" s="544"/>
      <c r="P110" s="544"/>
    </row>
    <row r="111" spans="1:16" s="446" customFormat="1" ht="19.5" x14ac:dyDescent="0.3">
      <c r="B111" s="300" t="s">
        <v>198</v>
      </c>
      <c r="C111" s="300"/>
      <c r="D111" s="300"/>
      <c r="E111" s="300"/>
      <c r="F111" s="300"/>
      <c r="G111" s="300"/>
      <c r="H111" s="300"/>
      <c r="I111" s="300"/>
      <c r="J111" s="300"/>
      <c r="K111" s="300"/>
      <c r="L111" s="300"/>
      <c r="M111" s="300"/>
      <c r="N111" s="300"/>
      <c r="O111" s="300"/>
      <c r="P111" s="300"/>
    </row>
    <row r="112" spans="1:16" s="446" customFormat="1" ht="19.5" x14ac:dyDescent="0.3">
      <c r="B112" s="300" t="s">
        <v>199</v>
      </c>
      <c r="C112" s="300"/>
      <c r="D112" s="300"/>
      <c r="E112" s="300"/>
      <c r="F112" s="300"/>
      <c r="G112" s="300"/>
      <c r="H112" s="300"/>
      <c r="I112" s="300"/>
      <c r="J112" s="300"/>
      <c r="K112" s="300"/>
      <c r="L112" s="300"/>
      <c r="M112" s="300"/>
      <c r="N112" s="300"/>
      <c r="O112" s="300"/>
      <c r="P112" s="300"/>
    </row>
    <row r="113" spans="2:16" s="211" customFormat="1" x14ac:dyDescent="0.15">
      <c r="K113" s="447"/>
    </row>
    <row r="114" spans="2:16" s="211" customFormat="1" ht="19.5" x14ac:dyDescent="0.3">
      <c r="B114" s="456" t="s">
        <v>202</v>
      </c>
      <c r="K114" s="447"/>
    </row>
    <row r="116" spans="2:16" s="456" customFormat="1" ht="19.5" x14ac:dyDescent="0.3">
      <c r="B116" s="457" t="s">
        <v>227</v>
      </c>
      <c r="C116" s="457"/>
      <c r="D116" s="457"/>
      <c r="E116" s="457"/>
      <c r="F116" s="457"/>
      <c r="G116" s="457"/>
      <c r="H116" s="457"/>
      <c r="I116" s="457"/>
      <c r="J116" s="457"/>
      <c r="K116" s="457"/>
      <c r="L116" s="457"/>
      <c r="M116" s="457"/>
      <c r="N116" s="457"/>
      <c r="O116" s="457"/>
      <c r="P116" s="457"/>
    </row>
    <row r="117" spans="2:16" s="456" customFormat="1" ht="19.5" x14ac:dyDescent="0.3">
      <c r="B117" s="458" t="s">
        <v>96</v>
      </c>
      <c r="C117" s="459"/>
      <c r="D117" s="459"/>
      <c r="E117" s="459"/>
      <c r="F117" s="459"/>
      <c r="G117" s="459"/>
      <c r="H117" s="459"/>
      <c r="I117" s="459"/>
      <c r="J117" s="459"/>
      <c r="K117" s="459"/>
      <c r="L117" s="459"/>
      <c r="M117" s="459"/>
      <c r="N117" s="459"/>
      <c r="O117" s="459"/>
      <c r="P117" s="459"/>
    </row>
    <row r="118" spans="2:16" s="456" customFormat="1" ht="19.5" x14ac:dyDescent="0.3">
      <c r="B118" s="456" t="s">
        <v>228</v>
      </c>
    </row>
    <row r="119" spans="2:16" s="456" customFormat="1" ht="19.5" x14ac:dyDescent="0.3">
      <c r="B119" s="456" t="s">
        <v>229</v>
      </c>
    </row>
    <row r="120" spans="2:16" s="456" customFormat="1" ht="19.5" x14ac:dyDescent="0.3">
      <c r="B120" s="456" t="s">
        <v>230</v>
      </c>
    </row>
    <row r="121" spans="2:16" s="456" customFormat="1" ht="19.5" x14ac:dyDescent="0.3">
      <c r="B121" s="456" t="s">
        <v>236</v>
      </c>
    </row>
    <row r="122" spans="2:16" s="456" customFormat="1" ht="19.5" x14ac:dyDescent="0.3"/>
    <row r="123" spans="2:16" s="456" customFormat="1" ht="19.5" x14ac:dyDescent="0.3">
      <c r="B123" s="460" t="s">
        <v>188</v>
      </c>
    </row>
    <row r="124" spans="2:16" s="211" customFormat="1" ht="19.5" x14ac:dyDescent="0.3">
      <c r="B124" s="456" t="s">
        <v>231</v>
      </c>
      <c r="K124" s="447"/>
    </row>
    <row r="125" spans="2:16" s="211" customFormat="1" ht="19.5" x14ac:dyDescent="0.3">
      <c r="B125" s="456" t="s">
        <v>235</v>
      </c>
      <c r="K125" s="447"/>
    </row>
    <row r="126" spans="2:16" s="211" customFormat="1" ht="19.5" x14ac:dyDescent="0.3">
      <c r="B126" s="456" t="s">
        <v>237</v>
      </c>
      <c r="K126" s="447"/>
    </row>
    <row r="128" spans="2:16" s="449" customFormat="1" ht="19.5" x14ac:dyDescent="0.3">
      <c r="B128" s="448" t="s">
        <v>250</v>
      </c>
      <c r="C128" s="448"/>
      <c r="D128" s="448"/>
      <c r="E128" s="448"/>
      <c r="F128" s="448"/>
      <c r="G128" s="448"/>
      <c r="H128" s="448"/>
      <c r="I128" s="448"/>
      <c r="J128" s="448"/>
      <c r="K128" s="448"/>
      <c r="L128" s="448"/>
      <c r="M128" s="448"/>
      <c r="N128" s="448"/>
      <c r="O128" s="448"/>
      <c r="P128" s="448"/>
    </row>
    <row r="129" spans="2:16" s="439" customFormat="1" ht="19.5" x14ac:dyDescent="0.3">
      <c r="B129" s="452" t="s">
        <v>255</v>
      </c>
      <c r="K129" s="449"/>
    </row>
    <row r="130" spans="2:16" s="439" customFormat="1" ht="19.5" x14ac:dyDescent="0.3">
      <c r="B130" s="439" t="s">
        <v>260</v>
      </c>
      <c r="K130" s="449"/>
    </row>
    <row r="131" spans="2:16" s="439" customFormat="1" ht="19.5" x14ac:dyDescent="0.3">
      <c r="K131" s="449"/>
    </row>
    <row r="132" spans="2:16" s="449" customFormat="1" ht="19.5" x14ac:dyDescent="0.3">
      <c r="B132" s="451" t="s">
        <v>96</v>
      </c>
      <c r="C132" s="450"/>
      <c r="D132" s="450"/>
      <c r="E132" s="450"/>
      <c r="F132" s="450"/>
      <c r="G132" s="450"/>
      <c r="H132" s="450"/>
      <c r="I132" s="450"/>
      <c r="J132" s="450"/>
      <c r="K132" s="450"/>
      <c r="L132" s="450"/>
      <c r="M132" s="450"/>
      <c r="N132" s="450"/>
      <c r="O132" s="450"/>
      <c r="P132" s="450"/>
    </row>
    <row r="133" spans="2:16" s="439" customFormat="1" ht="19.5" x14ac:dyDescent="0.3">
      <c r="B133" s="473" t="s">
        <v>268</v>
      </c>
      <c r="C133" s="473"/>
      <c r="D133" s="473"/>
      <c r="E133" s="473"/>
      <c r="F133" s="473"/>
      <c r="G133" s="473"/>
      <c r="H133" s="473"/>
      <c r="I133" s="473"/>
      <c r="J133" s="473"/>
      <c r="K133" s="473"/>
      <c r="L133" s="473"/>
      <c r="M133" s="473"/>
      <c r="N133" s="473"/>
      <c r="O133" s="473"/>
      <c r="P133" s="473"/>
    </row>
    <row r="134" spans="2:16" s="439" customFormat="1" ht="19.5" x14ac:dyDescent="0.3">
      <c r="B134" s="473" t="s">
        <v>269</v>
      </c>
      <c r="C134" s="473"/>
      <c r="D134" s="473"/>
      <c r="E134" s="473"/>
      <c r="F134" s="473"/>
      <c r="G134" s="473"/>
      <c r="H134" s="473"/>
      <c r="I134" s="473"/>
      <c r="J134" s="473"/>
      <c r="K134" s="473"/>
      <c r="L134" s="473"/>
      <c r="M134" s="473"/>
      <c r="N134" s="473"/>
      <c r="O134" s="473"/>
      <c r="P134" s="473"/>
    </row>
    <row r="135" spans="2:16" s="466" customFormat="1" ht="19.5" x14ac:dyDescent="0.3">
      <c r="H135" s="467"/>
      <c r="I135" s="467"/>
      <c r="J135" s="467"/>
      <c r="K135" s="468"/>
      <c r="L135" s="439"/>
    </row>
    <row r="136" spans="2:16" s="439" customFormat="1" ht="19.5" x14ac:dyDescent="0.3">
      <c r="B136" s="452" t="s">
        <v>188</v>
      </c>
      <c r="K136" s="449"/>
    </row>
    <row r="137" spans="2:16" s="439" customFormat="1" ht="19.5" x14ac:dyDescent="0.3">
      <c r="B137" s="449" t="s">
        <v>256</v>
      </c>
      <c r="K137" s="449"/>
    </row>
    <row r="138" spans="2:16" s="439" customFormat="1" ht="19.5" x14ac:dyDescent="0.3">
      <c r="B138" s="439" t="s">
        <v>257</v>
      </c>
      <c r="K138" s="449"/>
    </row>
    <row r="139" spans="2:16" s="439" customFormat="1" ht="19.5" x14ac:dyDescent="0.3">
      <c r="B139" s="439" t="s">
        <v>258</v>
      </c>
      <c r="K139" s="449"/>
    </row>
    <row r="140" spans="2:16" s="439" customFormat="1" ht="19.5" x14ac:dyDescent="0.3">
      <c r="B140" s="439" t="s">
        <v>259</v>
      </c>
      <c r="K140" s="449"/>
    </row>
    <row r="141" spans="2:16" s="466" customFormat="1" ht="19.5" x14ac:dyDescent="0.3">
      <c r="H141" s="467"/>
      <c r="I141" s="467"/>
      <c r="J141" s="467"/>
      <c r="K141" s="468"/>
      <c r="L141" s="439"/>
    </row>
    <row r="142" spans="2:16" s="466" customFormat="1" ht="19.5" x14ac:dyDescent="0.3">
      <c r="B142" s="452" t="s">
        <v>262</v>
      </c>
      <c r="H142" s="467"/>
      <c r="I142" s="467"/>
      <c r="J142" s="467"/>
      <c r="K142" s="468"/>
      <c r="L142" s="439"/>
    </row>
    <row r="143" spans="2:16" s="439" customFormat="1" ht="22.5" customHeight="1" x14ac:dyDescent="0.3">
      <c r="B143" s="439" t="s">
        <v>266</v>
      </c>
      <c r="K143" s="449"/>
    </row>
    <row r="144" spans="2:16" s="439" customFormat="1" ht="22.5" customHeight="1" x14ac:dyDescent="0.3">
      <c r="B144" s="439" t="s">
        <v>267</v>
      </c>
      <c r="K144" s="449"/>
    </row>
    <row r="145" spans="2:12" s="466" customFormat="1" ht="19.5" x14ac:dyDescent="0.3">
      <c r="H145" s="467"/>
      <c r="I145" s="467"/>
      <c r="J145" s="467"/>
      <c r="K145" s="468"/>
      <c r="L145" s="439"/>
    </row>
    <row r="146" spans="2:12" s="439" customFormat="1" ht="19.5" x14ac:dyDescent="0.3">
      <c r="B146" s="452" t="s">
        <v>270</v>
      </c>
      <c r="K146" s="449"/>
    </row>
    <row r="147" spans="2:12" s="439" customFormat="1" ht="19.5" x14ac:dyDescent="0.3">
      <c r="B147" s="439" t="s">
        <v>271</v>
      </c>
      <c r="K147" s="449"/>
    </row>
    <row r="148" spans="2:12" s="466" customFormat="1" ht="19.5" x14ac:dyDescent="0.3">
      <c r="H148" s="467"/>
      <c r="I148" s="467"/>
      <c r="J148" s="467"/>
      <c r="K148" s="468"/>
      <c r="L148" s="439"/>
    </row>
    <row r="149" spans="2:12" s="466" customFormat="1" ht="19.5" x14ac:dyDescent="0.3">
      <c r="B149" s="449" t="s">
        <v>272</v>
      </c>
      <c r="H149" s="467"/>
      <c r="I149" s="467"/>
      <c r="J149" s="467"/>
      <c r="K149" s="468"/>
      <c r="L149" s="439"/>
    </row>
    <row r="150" spans="2:12" s="466" customFormat="1" ht="19.5" x14ac:dyDescent="0.3">
      <c r="H150" s="467"/>
      <c r="I150" s="467"/>
      <c r="J150" s="467"/>
      <c r="K150" s="468"/>
      <c r="L150" s="439"/>
    </row>
    <row r="151" spans="2:12" s="466" customFormat="1" ht="19.5" x14ac:dyDescent="0.3">
      <c r="H151" s="467"/>
      <c r="I151" s="467"/>
      <c r="J151" s="467"/>
      <c r="K151" s="468"/>
      <c r="L151" s="439"/>
    </row>
    <row r="152" spans="2:12" s="466" customFormat="1" ht="19.5" x14ac:dyDescent="0.3">
      <c r="H152" s="467"/>
      <c r="I152" s="467"/>
      <c r="J152" s="467"/>
      <c r="K152" s="468"/>
      <c r="L152" s="439"/>
    </row>
    <row r="153" spans="2:12" s="466" customFormat="1" ht="19.5" x14ac:dyDescent="0.3">
      <c r="H153" s="467"/>
      <c r="I153" s="467"/>
      <c r="J153" s="467"/>
      <c r="K153" s="468"/>
      <c r="L153" s="439"/>
    </row>
    <row r="154" spans="2:12" s="466" customFormat="1" ht="19.5" x14ac:dyDescent="0.3">
      <c r="H154" s="467"/>
      <c r="I154" s="467"/>
      <c r="J154" s="467"/>
      <c r="K154" s="468"/>
      <c r="L154" s="439"/>
    </row>
  </sheetData>
  <mergeCells count="8">
    <mergeCell ref="B110:P110"/>
    <mergeCell ref="B71:P71"/>
    <mergeCell ref="B7:F7"/>
    <mergeCell ref="D1:M1"/>
    <mergeCell ref="B2:M2"/>
    <mergeCell ref="B40:F40"/>
    <mergeCell ref="H41:P41"/>
    <mergeCell ref="B3:M3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46" fitToHeight="0" orientation="portrait" r:id="rId1"/>
  <rowBreaks count="3" manualBreakCount="3">
    <brk id="36" max="16383" man="1"/>
    <brk id="69" max="16" man="1"/>
    <brk id="115" max="1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I165"/>
  <sheetViews>
    <sheetView showGridLines="0" view="pageBreakPreview" topLeftCell="D115" zoomScale="70" zoomScaleNormal="60" zoomScaleSheetLayoutView="70" workbookViewId="0">
      <selection activeCell="G148" sqref="G148"/>
    </sheetView>
  </sheetViews>
  <sheetFormatPr defaultColWidth="12" defaultRowHeight="11.25" x14ac:dyDescent="0.15"/>
  <cols>
    <col min="1" max="1" width="9.83203125" customWidth="1"/>
    <col min="2" max="2" width="15.83203125" customWidth="1"/>
    <col min="3" max="3" width="16.83203125" customWidth="1"/>
    <col min="4" max="4" width="14.33203125" customWidth="1"/>
    <col min="5" max="6" width="19.83203125" customWidth="1"/>
    <col min="7" max="7" width="18.83203125" customWidth="1"/>
    <col min="8" max="8" width="15.33203125" style="225" customWidth="1"/>
    <col min="9" max="9" width="16.5" style="225" customWidth="1"/>
    <col min="10" max="10" width="16" style="225" customWidth="1"/>
    <col min="11" max="11" width="16" style="230" customWidth="1"/>
    <col min="12" max="12" width="15.33203125" style="234" customWidth="1"/>
    <col min="13" max="16" width="15.33203125" customWidth="1"/>
    <col min="17" max="17" width="8.83203125" customWidth="1"/>
    <col min="18" max="18" width="12.6640625" customWidth="1"/>
  </cols>
  <sheetData>
    <row r="1" spans="1:35" s="1" customFormat="1" ht="42" customHeight="1" x14ac:dyDescent="0.15">
      <c r="A1" s="62"/>
      <c r="B1" s="63"/>
      <c r="C1" s="63"/>
      <c r="D1" s="548" t="s">
        <v>16</v>
      </c>
      <c r="E1" s="548"/>
      <c r="F1" s="548"/>
      <c r="G1" s="548"/>
      <c r="H1" s="548"/>
      <c r="I1" s="548"/>
      <c r="J1" s="548"/>
      <c r="K1" s="548"/>
      <c r="L1" s="548"/>
      <c r="M1" s="548"/>
      <c r="N1" s="64" t="str">
        <f>'TECHNICAL SHEET GARMENT'!J1</f>
        <v>WINTER 2018/19</v>
      </c>
      <c r="O1" s="63"/>
      <c r="P1" s="63"/>
      <c r="Q1" s="65"/>
      <c r="R1" s="205"/>
    </row>
    <row r="2" spans="1:35" s="4" customFormat="1" ht="19.5" x14ac:dyDescent="0.15">
      <c r="A2" s="67" t="str">
        <f>'TECHNICAL SHEET GARMENT'!A2</f>
        <v>LFV11534</v>
      </c>
      <c r="B2" s="549" t="str">
        <f>'TECHNICAL SHEET GARMENT'!B2:I2</f>
        <v>LD CALDO 3in1 HEATHER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66" t="s">
        <v>2</v>
      </c>
      <c r="O2" s="67" t="str">
        <f>'TECHNICAL SHEET GARMENT'!K2</f>
        <v>V1BULK</v>
      </c>
      <c r="P2" s="66"/>
      <c r="Q2" s="68"/>
      <c r="R2" s="8"/>
    </row>
    <row r="3" spans="1:35" s="3" customFormat="1" ht="16.5" x14ac:dyDescent="0.15">
      <c r="A3" s="472" t="str">
        <f>'TECHNICAL SHEET GARMENT'!A3</f>
        <v>FABRIC / SUPPLIER :</v>
      </c>
      <c r="B3" s="554" t="str">
        <f>+'TECHNICAL SHEET GARMENT'!B3:I3</f>
        <v xml:space="preserve"> 06302 - LIBOLON / PR21 - LOCAL</v>
      </c>
      <c r="C3" s="554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69" t="s">
        <v>14</v>
      </c>
      <c r="O3" s="73"/>
      <c r="P3" s="191" t="str">
        <f>'TECHNICAL SHEET GARMENT'!L3</f>
        <v>MARJORIE</v>
      </c>
      <c r="Q3" s="75"/>
      <c r="R3" s="24"/>
    </row>
    <row r="4" spans="1:35" s="3" customFormat="1" ht="17.25" thickBot="1" x14ac:dyDescent="0.2">
      <c r="A4" s="146" t="s">
        <v>1</v>
      </c>
      <c r="B4" s="70">
        <f ca="1">'TECHNICAL SHEET GARMENT'!B4</f>
        <v>43833</v>
      </c>
      <c r="C4" s="70"/>
      <c r="D4" s="71"/>
      <c r="E4" s="71"/>
      <c r="F4" s="71"/>
      <c r="G4" s="71"/>
      <c r="H4" s="226"/>
      <c r="I4" s="226"/>
      <c r="J4" s="226"/>
      <c r="K4" s="236"/>
      <c r="L4" s="231"/>
      <c r="M4" s="71"/>
      <c r="N4" s="86" t="str">
        <f>'TECHNICAL SHEET GARMENT'!J4</f>
        <v xml:space="preserve">SUPPLIER : </v>
      </c>
      <c r="O4" s="74"/>
      <c r="P4" s="317" t="str">
        <f>'TECHNICAL SHEET GARMENT'!L4</f>
        <v>PRIMA CHANNEL</v>
      </c>
      <c r="Q4" s="76"/>
      <c r="R4" s="24"/>
    </row>
    <row r="5" spans="1:35" s="1" customFormat="1" ht="16.5" x14ac:dyDescent="0.15">
      <c r="A5" s="31"/>
      <c r="B5" s="113"/>
      <c r="C5" s="27"/>
      <c r="D5" s="27"/>
      <c r="E5" s="27"/>
      <c r="F5" s="27"/>
      <c r="G5" s="27"/>
      <c r="H5" s="223"/>
      <c r="I5" s="223"/>
      <c r="J5" s="223"/>
      <c r="K5" s="228"/>
      <c r="L5" s="232"/>
      <c r="M5" s="27"/>
      <c r="N5" s="45"/>
      <c r="O5" s="45"/>
      <c r="P5" s="45"/>
      <c r="Q5" s="46"/>
      <c r="R5" s="205"/>
    </row>
    <row r="6" spans="1:35" ht="17.25" thickBot="1" x14ac:dyDescent="0.3">
      <c r="A6" s="115"/>
      <c r="B6" s="30" t="s">
        <v>17</v>
      </c>
      <c r="C6" s="30"/>
      <c r="D6" s="23"/>
      <c r="E6" s="23"/>
      <c r="F6" s="23"/>
      <c r="G6" s="23"/>
      <c r="H6" s="224"/>
      <c r="I6" s="224"/>
      <c r="J6" s="224"/>
      <c r="K6" s="229"/>
      <c r="L6" s="233"/>
      <c r="M6" s="23"/>
      <c r="N6" s="23"/>
      <c r="O6" s="23"/>
      <c r="P6" s="23"/>
      <c r="Q6" s="116"/>
      <c r="R6" s="23"/>
    </row>
    <row r="7" spans="1:35" s="101" customFormat="1" ht="58.5" customHeight="1" x14ac:dyDescent="0.25">
      <c r="A7" s="131"/>
      <c r="B7" s="555" t="s">
        <v>51</v>
      </c>
      <c r="C7" s="546"/>
      <c r="D7" s="546"/>
      <c r="E7" s="546"/>
      <c r="F7" s="547"/>
      <c r="G7" s="185" t="s">
        <v>18</v>
      </c>
      <c r="H7" s="186" t="s">
        <v>99</v>
      </c>
      <c r="I7" s="187" t="s">
        <v>192</v>
      </c>
      <c r="J7" s="347" t="s">
        <v>193</v>
      </c>
      <c r="K7" s="187" t="s">
        <v>251</v>
      </c>
      <c r="L7" s="347" t="s">
        <v>252</v>
      </c>
      <c r="M7" s="187"/>
      <c r="N7" s="187"/>
      <c r="O7" s="187"/>
      <c r="P7" s="293"/>
      <c r="Q7" s="132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</row>
    <row r="8" spans="1:35" ht="21.75" customHeight="1" x14ac:dyDescent="0.15">
      <c r="A8" s="115"/>
      <c r="B8" s="350" t="s">
        <v>25</v>
      </c>
      <c r="C8" s="282"/>
      <c r="D8" s="282"/>
      <c r="E8" s="282"/>
      <c r="F8" s="282"/>
      <c r="G8" s="283"/>
      <c r="H8" s="357"/>
      <c r="I8" s="357"/>
      <c r="J8" s="358"/>
      <c r="K8" s="359"/>
      <c r="L8" s="358"/>
      <c r="M8" s="360"/>
      <c r="N8" s="360"/>
      <c r="O8" s="360"/>
      <c r="P8" s="361"/>
      <c r="Q8" s="116"/>
      <c r="R8" s="23"/>
    </row>
    <row r="9" spans="1:35" s="101" customFormat="1" ht="21" customHeight="1" x14ac:dyDescent="0.25">
      <c r="A9" s="131"/>
      <c r="B9" s="276" t="s">
        <v>32</v>
      </c>
      <c r="C9" s="280" t="s">
        <v>100</v>
      </c>
      <c r="D9" s="278"/>
      <c r="E9" s="279"/>
      <c r="F9" s="279"/>
      <c r="G9" s="268" t="s">
        <v>21</v>
      </c>
      <c r="H9" s="324">
        <v>38</v>
      </c>
      <c r="I9" s="435">
        <v>37</v>
      </c>
      <c r="J9" s="327">
        <v>37</v>
      </c>
      <c r="K9" s="430">
        <v>37</v>
      </c>
      <c r="L9" s="327">
        <v>37</v>
      </c>
      <c r="M9" s="130"/>
      <c r="N9" s="309"/>
      <c r="O9" s="130"/>
      <c r="P9" s="328"/>
      <c r="Q9" s="132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</row>
    <row r="10" spans="1:35" s="101" customFormat="1" ht="21" customHeight="1" x14ac:dyDescent="0.25">
      <c r="A10" s="131"/>
      <c r="B10" s="256" t="s">
        <v>33</v>
      </c>
      <c r="C10" s="273" t="s">
        <v>19</v>
      </c>
      <c r="D10" s="248"/>
      <c r="E10" s="253"/>
      <c r="F10" s="253"/>
      <c r="G10" s="266" t="s">
        <v>20</v>
      </c>
      <c r="H10" s="324">
        <v>52.5</v>
      </c>
      <c r="I10" s="435">
        <v>52</v>
      </c>
      <c r="J10" s="328">
        <v>52.5</v>
      </c>
      <c r="K10" s="430">
        <v>52</v>
      </c>
      <c r="L10" s="328">
        <v>52.5</v>
      </c>
      <c r="M10" s="130"/>
      <c r="N10" s="309"/>
      <c r="O10" s="130"/>
      <c r="P10" s="328"/>
      <c r="Q10" s="132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</row>
    <row r="11" spans="1:35" s="101" customFormat="1" ht="21" customHeight="1" x14ac:dyDescent="0.25">
      <c r="A11" s="131"/>
      <c r="B11" s="256" t="s">
        <v>34</v>
      </c>
      <c r="C11" s="273" t="s">
        <v>101</v>
      </c>
      <c r="D11" s="248"/>
      <c r="E11" s="253"/>
      <c r="F11" s="253"/>
      <c r="G11" s="266" t="s">
        <v>20</v>
      </c>
      <c r="H11" s="324">
        <v>48</v>
      </c>
      <c r="I11" s="435">
        <v>48</v>
      </c>
      <c r="J11" s="328">
        <v>48</v>
      </c>
      <c r="K11" s="430">
        <v>48</v>
      </c>
      <c r="L11" s="328">
        <v>48</v>
      </c>
      <c r="M11" s="130"/>
      <c r="N11" s="309"/>
      <c r="O11" s="130"/>
      <c r="P11" s="328"/>
      <c r="Q11" s="132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</row>
    <row r="12" spans="1:35" s="101" customFormat="1" ht="21" customHeight="1" x14ac:dyDescent="0.25">
      <c r="A12" s="131"/>
      <c r="B12" s="256" t="s">
        <v>74</v>
      </c>
      <c r="C12" s="273" t="s">
        <v>75</v>
      </c>
      <c r="D12" s="248"/>
      <c r="E12" s="253"/>
      <c r="F12" s="253"/>
      <c r="G12" s="266" t="s">
        <v>20</v>
      </c>
      <c r="H12" s="324">
        <v>55</v>
      </c>
      <c r="I12" s="435">
        <v>54.5</v>
      </c>
      <c r="J12" s="328">
        <v>54.5</v>
      </c>
      <c r="K12" s="430">
        <v>54</v>
      </c>
      <c r="L12" s="328">
        <v>54.5</v>
      </c>
      <c r="M12" s="130"/>
      <c r="N12" s="309"/>
      <c r="O12" s="130"/>
      <c r="P12" s="328"/>
      <c r="Q12" s="132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</row>
    <row r="13" spans="1:35" s="101" customFormat="1" ht="21" customHeight="1" x14ac:dyDescent="0.25">
      <c r="A13" s="131"/>
      <c r="B13" s="260" t="s">
        <v>73</v>
      </c>
      <c r="C13" s="292" t="s">
        <v>76</v>
      </c>
      <c r="D13" s="284"/>
      <c r="E13" s="285"/>
      <c r="F13" s="286"/>
      <c r="G13" s="268" t="s">
        <v>20</v>
      </c>
      <c r="H13" s="324">
        <v>68</v>
      </c>
      <c r="I13" s="435">
        <v>69</v>
      </c>
      <c r="J13" s="327">
        <v>69</v>
      </c>
      <c r="K13" s="430">
        <v>68.5</v>
      </c>
      <c r="L13" s="327">
        <v>69</v>
      </c>
      <c r="M13" s="130"/>
      <c r="N13" s="309"/>
      <c r="O13" s="130"/>
      <c r="P13" s="328"/>
      <c r="Q13" s="132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</row>
    <row r="14" spans="1:35" s="101" customFormat="1" ht="21" customHeight="1" x14ac:dyDescent="0.25">
      <c r="A14" s="131"/>
      <c r="B14" s="287" t="s">
        <v>31</v>
      </c>
      <c r="C14" s="288" t="s">
        <v>35</v>
      </c>
      <c r="D14" s="285"/>
      <c r="E14" s="285"/>
      <c r="F14" s="286"/>
      <c r="G14" s="268" t="s">
        <v>77</v>
      </c>
      <c r="H14" s="324">
        <v>11.5</v>
      </c>
      <c r="I14" s="435">
        <v>11.5</v>
      </c>
      <c r="J14" s="327">
        <v>11.5</v>
      </c>
      <c r="K14" s="430">
        <v>11.5</v>
      </c>
      <c r="L14" s="327">
        <v>11.5</v>
      </c>
      <c r="M14" s="130"/>
      <c r="N14" s="309"/>
      <c r="O14" s="130"/>
      <c r="P14" s="328"/>
      <c r="Q14" s="132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</row>
    <row r="15" spans="1:35" s="101" customFormat="1" ht="21" customHeight="1" x14ac:dyDescent="0.25">
      <c r="A15" s="131"/>
      <c r="B15" s="287" t="s">
        <v>95</v>
      </c>
      <c r="C15" s="288" t="s">
        <v>102</v>
      </c>
      <c r="D15" s="285"/>
      <c r="E15" s="285"/>
      <c r="F15" s="285"/>
      <c r="G15" s="351" t="s">
        <v>77</v>
      </c>
      <c r="H15" s="324">
        <v>22</v>
      </c>
      <c r="I15" s="435">
        <v>23</v>
      </c>
      <c r="J15" s="327">
        <v>23</v>
      </c>
      <c r="K15" s="436">
        <v>22</v>
      </c>
      <c r="L15" s="327">
        <v>23</v>
      </c>
      <c r="M15" s="130"/>
      <c r="N15" s="309"/>
      <c r="O15" s="227"/>
      <c r="P15" s="328"/>
      <c r="Q15" s="132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</row>
    <row r="16" spans="1:35" s="101" customFormat="1" ht="21" customHeight="1" x14ac:dyDescent="0.25">
      <c r="A16" s="131"/>
      <c r="B16" s="260" t="s">
        <v>36</v>
      </c>
      <c r="C16" s="391" t="s">
        <v>24</v>
      </c>
      <c r="D16" s="392"/>
      <c r="E16" s="393"/>
      <c r="F16" s="393"/>
      <c r="G16" s="266" t="s">
        <v>21</v>
      </c>
      <c r="H16" s="324">
        <v>20.5</v>
      </c>
      <c r="I16" s="435">
        <v>20.5</v>
      </c>
      <c r="J16" s="327">
        <v>20.5</v>
      </c>
      <c r="K16" s="436">
        <v>20.5</v>
      </c>
      <c r="L16" s="327">
        <v>20.5</v>
      </c>
      <c r="M16" s="130"/>
      <c r="N16" s="309"/>
      <c r="O16" s="227"/>
      <c r="P16" s="328"/>
      <c r="Q16" s="132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</row>
    <row r="17" spans="1:35" s="101" customFormat="1" ht="21" customHeight="1" x14ac:dyDescent="0.25">
      <c r="A17" s="131"/>
      <c r="B17" s="260" t="s">
        <v>37</v>
      </c>
      <c r="C17" s="391" t="s">
        <v>105</v>
      </c>
      <c r="D17" s="392"/>
      <c r="E17" s="393"/>
      <c r="F17" s="393"/>
      <c r="G17" s="266" t="s">
        <v>21</v>
      </c>
      <c r="H17" s="324">
        <v>17</v>
      </c>
      <c r="I17" s="435">
        <v>17.5</v>
      </c>
      <c r="J17" s="328">
        <v>17</v>
      </c>
      <c r="K17" s="461">
        <v>17.5</v>
      </c>
      <c r="L17" s="328">
        <v>17</v>
      </c>
      <c r="M17" s="375"/>
      <c r="N17" s="375"/>
      <c r="O17" s="376"/>
      <c r="P17" s="374"/>
      <c r="Q17" s="132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</row>
    <row r="18" spans="1:35" s="101" customFormat="1" ht="21" customHeight="1" x14ac:dyDescent="0.25">
      <c r="A18" s="131"/>
      <c r="B18" s="260" t="s">
        <v>38</v>
      </c>
      <c r="C18" s="391" t="s">
        <v>78</v>
      </c>
      <c r="D18" s="392"/>
      <c r="E18" s="393"/>
      <c r="F18" s="393"/>
      <c r="G18" s="266" t="s">
        <v>21</v>
      </c>
      <c r="H18" s="324">
        <v>14</v>
      </c>
      <c r="I18" s="435">
        <v>14.5</v>
      </c>
      <c r="J18" s="327">
        <v>14</v>
      </c>
      <c r="K18" s="436">
        <v>14.2</v>
      </c>
      <c r="L18" s="327">
        <v>14</v>
      </c>
      <c r="M18" s="227"/>
      <c r="N18" s="227"/>
      <c r="O18" s="227"/>
      <c r="P18" s="377"/>
      <c r="Q18" s="132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</row>
    <row r="19" spans="1:35" s="101" customFormat="1" ht="21" customHeight="1" x14ac:dyDescent="0.25">
      <c r="A19" s="131"/>
      <c r="B19" s="287" t="s">
        <v>39</v>
      </c>
      <c r="C19" s="289" t="s">
        <v>40</v>
      </c>
      <c r="D19" s="290"/>
      <c r="E19" s="291"/>
      <c r="F19" s="291"/>
      <c r="G19" s="268" t="s">
        <v>20</v>
      </c>
      <c r="H19" s="324">
        <v>64.5</v>
      </c>
      <c r="I19" s="430">
        <v>64</v>
      </c>
      <c r="J19" s="327">
        <v>64</v>
      </c>
      <c r="K19" s="430">
        <v>64</v>
      </c>
      <c r="L19" s="327">
        <v>64</v>
      </c>
      <c r="M19" s="130"/>
      <c r="N19" s="309"/>
      <c r="O19" s="130"/>
      <c r="P19" s="328"/>
      <c r="Q19" s="132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</row>
    <row r="20" spans="1:35" ht="20.25" customHeight="1" x14ac:dyDescent="0.15">
      <c r="A20" s="115"/>
      <c r="B20" s="269" t="s">
        <v>26</v>
      </c>
      <c r="C20" s="249"/>
      <c r="D20" s="249"/>
      <c r="E20" s="249"/>
      <c r="F20" s="249"/>
      <c r="G20" s="362"/>
      <c r="H20" s="275"/>
      <c r="I20" s="431"/>
      <c r="J20" s="364"/>
      <c r="K20" s="431"/>
      <c r="L20" s="364"/>
      <c r="M20" s="365"/>
      <c r="N20" s="366"/>
      <c r="O20" s="363"/>
      <c r="P20" s="367"/>
      <c r="Q20" s="116"/>
      <c r="R20" s="23"/>
    </row>
    <row r="21" spans="1:35" s="101" customFormat="1" ht="21" customHeight="1" x14ac:dyDescent="0.25">
      <c r="A21" s="131"/>
      <c r="B21" s="276" t="s">
        <v>41</v>
      </c>
      <c r="C21" s="277" t="s">
        <v>103</v>
      </c>
      <c r="D21" s="278"/>
      <c r="E21" s="279"/>
      <c r="F21" s="279"/>
      <c r="G21" s="268" t="s">
        <v>21</v>
      </c>
      <c r="H21" s="324">
        <v>40</v>
      </c>
      <c r="I21" s="430">
        <v>39.5</v>
      </c>
      <c r="J21" s="328">
        <v>39.5</v>
      </c>
      <c r="K21" s="430">
        <v>39.5</v>
      </c>
      <c r="L21" s="328">
        <v>39.5</v>
      </c>
      <c r="M21" s="130"/>
      <c r="N21" s="309"/>
      <c r="O21" s="130"/>
      <c r="P21" s="328"/>
      <c r="Q21" s="132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</row>
    <row r="22" spans="1:35" ht="18.75" customHeight="1" x14ac:dyDescent="0.15">
      <c r="A22" s="115"/>
      <c r="B22" s="352" t="s">
        <v>9</v>
      </c>
      <c r="C22" s="353" t="s">
        <v>22</v>
      </c>
      <c r="D22" s="290"/>
      <c r="E22" s="291"/>
      <c r="F22" s="291"/>
      <c r="G22" s="268" t="s">
        <v>20</v>
      </c>
      <c r="H22" s="324">
        <v>70</v>
      </c>
      <c r="I22" s="430">
        <v>70</v>
      </c>
      <c r="J22" s="328">
        <v>70</v>
      </c>
      <c r="K22" s="430">
        <v>69.5</v>
      </c>
      <c r="L22" s="328">
        <v>70</v>
      </c>
      <c r="M22" s="375"/>
      <c r="N22" s="375"/>
      <c r="O22" s="378"/>
      <c r="P22" s="374"/>
      <c r="Q22" s="116"/>
      <c r="R22" s="23"/>
    </row>
    <row r="23" spans="1:35" s="101" customFormat="1" ht="21" customHeight="1" x14ac:dyDescent="0.25">
      <c r="A23" s="131"/>
      <c r="B23" s="269" t="s">
        <v>27</v>
      </c>
      <c r="C23" s="249"/>
      <c r="D23" s="249"/>
      <c r="E23" s="249"/>
      <c r="F23" s="249"/>
      <c r="G23" s="362"/>
      <c r="H23" s="275"/>
      <c r="I23" s="432"/>
      <c r="J23" s="364"/>
      <c r="K23" s="432"/>
      <c r="L23" s="364"/>
      <c r="M23" s="368"/>
      <c r="N23" s="369"/>
      <c r="O23" s="368"/>
      <c r="P23" s="367"/>
      <c r="Q23" s="132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</row>
    <row r="24" spans="1:35" s="101" customFormat="1" ht="21" customHeight="1" x14ac:dyDescent="0.25">
      <c r="A24" s="131"/>
      <c r="B24" s="252" t="s">
        <v>69</v>
      </c>
      <c r="C24" s="254" t="s">
        <v>70</v>
      </c>
      <c r="D24" s="264"/>
      <c r="E24" s="255"/>
      <c r="F24" s="255"/>
      <c r="G24" s="266" t="s">
        <v>20</v>
      </c>
      <c r="H24" s="379">
        <v>20</v>
      </c>
      <c r="I24" s="430">
        <v>21</v>
      </c>
      <c r="J24" s="327">
        <v>20</v>
      </c>
      <c r="K24" s="430">
        <v>21</v>
      </c>
      <c r="L24" s="327">
        <v>20</v>
      </c>
      <c r="M24" s="130"/>
      <c r="N24" s="356"/>
      <c r="O24" s="130"/>
      <c r="P24" s="328"/>
      <c r="Q24" s="132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</row>
    <row r="25" spans="1:35" s="101" customFormat="1" ht="21" customHeight="1" x14ac:dyDescent="0.25">
      <c r="A25" s="131"/>
      <c r="B25" s="252" t="s">
        <v>71</v>
      </c>
      <c r="C25" s="254" t="s">
        <v>72</v>
      </c>
      <c r="D25" s="264"/>
      <c r="E25" s="255"/>
      <c r="F25" s="255"/>
      <c r="G25" s="266" t="s">
        <v>20</v>
      </c>
      <c r="H25" s="379">
        <v>9</v>
      </c>
      <c r="I25" s="430">
        <v>9</v>
      </c>
      <c r="J25" s="327">
        <v>9</v>
      </c>
      <c r="K25" s="430">
        <v>9</v>
      </c>
      <c r="L25" s="327">
        <v>9</v>
      </c>
      <c r="M25" s="130"/>
      <c r="N25" s="356"/>
      <c r="O25" s="130"/>
      <c r="P25" s="328"/>
      <c r="Q25" s="132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</row>
    <row r="26" spans="1:35" s="101" customFormat="1" ht="21" customHeight="1" x14ac:dyDescent="0.25">
      <c r="A26" s="131"/>
      <c r="B26" s="252" t="s">
        <v>42</v>
      </c>
      <c r="C26" s="254" t="s">
        <v>94</v>
      </c>
      <c r="D26" s="264"/>
      <c r="E26" s="255"/>
      <c r="F26" s="255"/>
      <c r="G26" s="266" t="s">
        <v>20</v>
      </c>
      <c r="H26" s="379">
        <v>51</v>
      </c>
      <c r="I26" s="436">
        <v>52</v>
      </c>
      <c r="J26" s="328">
        <v>51</v>
      </c>
      <c r="K26" s="436">
        <v>52</v>
      </c>
      <c r="L26" s="328">
        <v>52</v>
      </c>
      <c r="M26" s="375"/>
      <c r="N26" s="375"/>
      <c r="O26" s="375"/>
      <c r="P26" s="374"/>
      <c r="Q26" s="132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</row>
    <row r="27" spans="1:35" s="101" customFormat="1" ht="21" customHeight="1" x14ac:dyDescent="0.25">
      <c r="A27" s="131"/>
      <c r="B27" s="252" t="s">
        <v>43</v>
      </c>
      <c r="C27" s="274" t="s">
        <v>44</v>
      </c>
      <c r="D27" s="248"/>
      <c r="E27" s="253"/>
      <c r="F27" s="253"/>
      <c r="G27" s="266" t="s">
        <v>20</v>
      </c>
      <c r="H27" s="379">
        <v>49</v>
      </c>
      <c r="I27" s="433">
        <v>50</v>
      </c>
      <c r="J27" s="329">
        <v>49</v>
      </c>
      <c r="K27" s="433">
        <v>50</v>
      </c>
      <c r="L27" s="329">
        <v>50</v>
      </c>
      <c r="M27" s="262"/>
      <c r="N27" s="262"/>
      <c r="O27" s="262"/>
      <c r="P27" s="262"/>
      <c r="Q27" s="132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</row>
    <row r="28" spans="1:35" s="101" customFormat="1" ht="21" customHeight="1" x14ac:dyDescent="0.25">
      <c r="A28" s="131"/>
      <c r="B28" s="252" t="s">
        <v>45</v>
      </c>
      <c r="C28" s="274" t="s">
        <v>195</v>
      </c>
      <c r="D28" s="248"/>
      <c r="E28" s="253"/>
      <c r="F28" s="253"/>
      <c r="G28" s="266" t="s">
        <v>21</v>
      </c>
      <c r="H28" s="379">
        <v>9</v>
      </c>
      <c r="I28" s="433">
        <v>9.5</v>
      </c>
      <c r="J28" s="425">
        <v>8.5</v>
      </c>
      <c r="K28" s="433">
        <v>8.5</v>
      </c>
      <c r="L28" s="329">
        <v>8.5</v>
      </c>
      <c r="M28" s="262"/>
      <c r="N28" s="262"/>
      <c r="O28" s="262"/>
      <c r="P28" s="262"/>
      <c r="Q28" s="132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</row>
    <row r="29" spans="1:35" s="101" customFormat="1" ht="21" customHeight="1" x14ac:dyDescent="0.25">
      <c r="A29" s="28"/>
      <c r="B29" s="269" t="s">
        <v>29</v>
      </c>
      <c r="C29" s="249"/>
      <c r="D29" s="249"/>
      <c r="E29" s="249"/>
      <c r="F29" s="249"/>
      <c r="G29" s="362"/>
      <c r="H29" s="275"/>
      <c r="I29" s="437"/>
      <c r="J29" s="438"/>
      <c r="K29" s="437"/>
      <c r="L29" s="438"/>
      <c r="M29" s="370"/>
      <c r="N29" s="370"/>
      <c r="O29" s="370"/>
      <c r="P29" s="371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</row>
    <row r="30" spans="1:35" s="101" customFormat="1" ht="21" customHeight="1" x14ac:dyDescent="0.25">
      <c r="A30" s="28"/>
      <c r="B30" s="252" t="s">
        <v>46</v>
      </c>
      <c r="C30" s="254" t="s">
        <v>28</v>
      </c>
      <c r="D30" s="264"/>
      <c r="E30" s="255"/>
      <c r="F30" s="255"/>
      <c r="G30" s="266" t="s">
        <v>20</v>
      </c>
      <c r="H30" s="379">
        <v>49</v>
      </c>
      <c r="I30" s="433">
        <v>51</v>
      </c>
      <c r="J30" s="425">
        <v>49</v>
      </c>
      <c r="K30" s="433">
        <v>49</v>
      </c>
      <c r="L30" s="329">
        <v>49</v>
      </c>
      <c r="M30" s="262"/>
      <c r="N30" s="262"/>
      <c r="O30" s="262"/>
      <c r="P30" s="262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</row>
    <row r="31" spans="1:35" s="101" customFormat="1" ht="21" customHeight="1" x14ac:dyDescent="0.25">
      <c r="A31" s="28"/>
      <c r="B31" s="252" t="s">
        <v>47</v>
      </c>
      <c r="C31" s="274" t="s">
        <v>87</v>
      </c>
      <c r="D31" s="248"/>
      <c r="E31" s="253"/>
      <c r="F31" s="253"/>
      <c r="G31" s="266" t="s">
        <v>21</v>
      </c>
      <c r="H31" s="379">
        <v>26</v>
      </c>
      <c r="I31" s="433">
        <v>26</v>
      </c>
      <c r="J31" s="329">
        <v>26</v>
      </c>
      <c r="K31" s="433">
        <v>26</v>
      </c>
      <c r="L31" s="329">
        <v>26</v>
      </c>
      <c r="M31" s="262"/>
      <c r="N31" s="262"/>
      <c r="O31" s="262"/>
      <c r="P31" s="262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</row>
    <row r="32" spans="1:35" s="101" customFormat="1" ht="21" customHeight="1" x14ac:dyDescent="0.25">
      <c r="A32" s="28"/>
      <c r="B32" s="270" t="s">
        <v>92</v>
      </c>
      <c r="C32" s="251" t="s">
        <v>93</v>
      </c>
      <c r="D32" s="257"/>
      <c r="E32" s="258"/>
      <c r="F32" s="258"/>
      <c r="G32" s="325" t="s">
        <v>21</v>
      </c>
      <c r="H32" s="379">
        <v>33</v>
      </c>
      <c r="I32" s="436">
        <v>33</v>
      </c>
      <c r="J32" s="328">
        <v>33</v>
      </c>
      <c r="K32" s="436">
        <v>33.5</v>
      </c>
      <c r="L32" s="328">
        <v>33</v>
      </c>
      <c r="M32" s="130"/>
      <c r="N32" s="309"/>
      <c r="O32" s="130"/>
      <c r="P32" s="3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</row>
    <row r="33" spans="1:35" s="101" customFormat="1" ht="21" customHeight="1" x14ac:dyDescent="0.25">
      <c r="A33" s="28"/>
      <c r="B33" s="252" t="s">
        <v>79</v>
      </c>
      <c r="C33" s="273" t="s">
        <v>80</v>
      </c>
      <c r="D33" s="248"/>
      <c r="E33" s="253"/>
      <c r="F33" s="326"/>
      <c r="G33" s="266" t="s">
        <v>21</v>
      </c>
      <c r="H33" s="379">
        <v>34</v>
      </c>
      <c r="I33" s="436">
        <v>33</v>
      </c>
      <c r="J33" s="328">
        <v>34</v>
      </c>
      <c r="K33" s="436">
        <v>33</v>
      </c>
      <c r="L33" s="328">
        <v>34</v>
      </c>
      <c r="M33" s="375"/>
      <c r="N33" s="375"/>
      <c r="O33" s="375"/>
      <c r="P33" s="374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</row>
    <row r="34" spans="1:35" s="101" customFormat="1" ht="21" customHeight="1" x14ac:dyDescent="0.25">
      <c r="A34" s="28"/>
      <c r="B34" s="354" t="s">
        <v>81</v>
      </c>
      <c r="C34" s="355"/>
      <c r="D34" s="355"/>
      <c r="E34" s="355"/>
      <c r="F34" s="355"/>
      <c r="G34" s="281"/>
      <c r="H34" s="275"/>
      <c r="I34" s="434"/>
      <c r="J34" s="372"/>
      <c r="K34" s="434"/>
      <c r="L34" s="372"/>
      <c r="M34" s="373"/>
      <c r="N34" s="373"/>
      <c r="O34" s="373"/>
      <c r="P34" s="373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</row>
    <row r="35" spans="1:35" s="101" customFormat="1" ht="21" customHeight="1" x14ac:dyDescent="0.25">
      <c r="A35" s="28"/>
      <c r="B35" s="276" t="s">
        <v>82</v>
      </c>
      <c r="C35" s="277" t="s">
        <v>83</v>
      </c>
      <c r="D35" s="278"/>
      <c r="E35" s="279"/>
      <c r="F35" s="279"/>
      <c r="G35" s="268" t="s">
        <v>21</v>
      </c>
      <c r="H35" s="324">
        <v>68</v>
      </c>
      <c r="I35" s="436">
        <v>68</v>
      </c>
      <c r="J35" s="328">
        <v>68</v>
      </c>
      <c r="K35" s="436">
        <v>68</v>
      </c>
      <c r="L35" s="328">
        <v>68</v>
      </c>
      <c r="M35" s="130"/>
      <c r="N35" s="309"/>
      <c r="O35" s="130"/>
      <c r="P35" s="3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</row>
    <row r="36" spans="1:35" s="101" customFormat="1" ht="21" customHeight="1" x14ac:dyDescent="0.25">
      <c r="A36" s="28"/>
      <c r="B36" s="252" t="s">
        <v>84</v>
      </c>
      <c r="C36" s="254" t="s">
        <v>85</v>
      </c>
      <c r="D36" s="264"/>
      <c r="E36" s="255"/>
      <c r="F36" s="255"/>
      <c r="G36" s="266" t="s">
        <v>21</v>
      </c>
      <c r="H36" s="324">
        <v>18</v>
      </c>
      <c r="I36" s="436">
        <v>18</v>
      </c>
      <c r="J36" s="328">
        <v>18</v>
      </c>
      <c r="K36" s="436">
        <v>18</v>
      </c>
      <c r="L36" s="328">
        <v>18</v>
      </c>
      <c r="M36" s="375"/>
      <c r="N36" s="375"/>
      <c r="O36" s="375"/>
      <c r="P36" s="374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</row>
    <row r="37" spans="1:35" s="101" customFormat="1" ht="21" customHeight="1" x14ac:dyDescent="0.25">
      <c r="A37" s="28"/>
      <c r="B37" s="140"/>
      <c r="C37" s="134"/>
      <c r="D37" s="10"/>
      <c r="E37" s="143"/>
      <c r="F37" s="143"/>
      <c r="G37" s="141"/>
      <c r="H37" s="330"/>
      <c r="I37" s="331"/>
      <c r="J37" s="349"/>
      <c r="K37" s="332"/>
      <c r="L37" s="333"/>
      <c r="M37" s="143"/>
      <c r="N37" s="334"/>
      <c r="O37" s="143"/>
      <c r="P37" s="335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</row>
    <row r="38" spans="1:35" x14ac:dyDescent="0.15">
      <c r="B38" s="29"/>
      <c r="C38" s="29"/>
      <c r="D38" s="29"/>
      <c r="E38" s="29"/>
      <c r="F38" s="29"/>
      <c r="G38" s="29"/>
      <c r="H38" s="29"/>
      <c r="I38" s="103"/>
      <c r="J38" s="295"/>
      <c r="K38" s="296"/>
      <c r="L38" s="297"/>
      <c r="M38" s="29"/>
      <c r="N38" s="29"/>
      <c r="O38" s="29"/>
      <c r="P38" s="29"/>
    </row>
    <row r="39" spans="1:35" s="241" customFormat="1" ht="17.25" thickBot="1" x14ac:dyDescent="0.2">
      <c r="A39" s="209"/>
      <c r="B39" s="556" t="s">
        <v>17</v>
      </c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</row>
    <row r="40" spans="1:35" s="101" customFormat="1" ht="54.75" customHeight="1" x14ac:dyDescent="0.25">
      <c r="A40" s="131"/>
      <c r="B40" s="557" t="s">
        <v>52</v>
      </c>
      <c r="C40" s="551"/>
      <c r="D40" s="551"/>
      <c r="E40" s="551"/>
      <c r="F40" s="552"/>
      <c r="G40" s="189" t="s">
        <v>18</v>
      </c>
      <c r="H40" s="186" t="s">
        <v>99</v>
      </c>
      <c r="I40" s="187" t="s">
        <v>192</v>
      </c>
      <c r="J40" s="347" t="s">
        <v>193</v>
      </c>
      <c r="K40" s="187" t="s">
        <v>251</v>
      </c>
      <c r="L40" s="347" t="s">
        <v>252</v>
      </c>
      <c r="M40" s="187"/>
      <c r="N40" s="187"/>
      <c r="O40" s="187"/>
      <c r="P40" s="294"/>
      <c r="Q40" s="132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</row>
    <row r="41" spans="1:35" ht="21" customHeight="1" x14ac:dyDescent="0.15">
      <c r="B41" s="350" t="s">
        <v>108</v>
      </c>
      <c r="C41" s="282"/>
      <c r="D41" s="282"/>
      <c r="E41" s="282"/>
      <c r="F41" s="282"/>
      <c r="G41" s="283"/>
      <c r="H41" s="553"/>
      <c r="I41" s="553"/>
      <c r="J41" s="553"/>
      <c r="K41" s="553"/>
      <c r="L41" s="553"/>
      <c r="M41" s="553"/>
      <c r="N41" s="553"/>
      <c r="O41" s="553"/>
      <c r="P41" s="553"/>
    </row>
    <row r="42" spans="1:35" ht="18.75" x14ac:dyDescent="0.15">
      <c r="B42" s="276" t="s">
        <v>32</v>
      </c>
      <c r="C42" s="280" t="s">
        <v>100</v>
      </c>
      <c r="D42" s="278"/>
      <c r="E42" s="279"/>
      <c r="F42" s="279"/>
      <c r="G42" s="268" t="s">
        <v>21</v>
      </c>
      <c r="H42" s="394">
        <v>37</v>
      </c>
      <c r="I42" s="261">
        <v>37</v>
      </c>
      <c r="J42" s="425">
        <v>35</v>
      </c>
      <c r="K42" s="435">
        <v>36</v>
      </c>
      <c r="L42" s="329">
        <v>35</v>
      </c>
      <c r="M42" s="262"/>
      <c r="N42" s="262"/>
      <c r="O42" s="271"/>
      <c r="P42" s="271"/>
    </row>
    <row r="43" spans="1:35" ht="18.75" x14ac:dyDescent="0.15">
      <c r="B43" s="256" t="s">
        <v>33</v>
      </c>
      <c r="C43" s="273" t="s">
        <v>19</v>
      </c>
      <c r="D43" s="248"/>
      <c r="E43" s="253"/>
      <c r="F43" s="253"/>
      <c r="G43" s="266" t="s">
        <v>20</v>
      </c>
      <c r="H43" s="379">
        <v>50</v>
      </c>
      <c r="I43" s="259">
        <v>51</v>
      </c>
      <c r="J43" s="426">
        <v>50</v>
      </c>
      <c r="K43" s="462">
        <v>53</v>
      </c>
      <c r="L43" s="425">
        <v>50</v>
      </c>
      <c r="M43" s="262"/>
      <c r="N43" s="262"/>
      <c r="O43" s="271"/>
      <c r="P43" s="271"/>
    </row>
    <row r="44" spans="1:35" ht="18.75" x14ac:dyDescent="0.15">
      <c r="B44" s="256" t="s">
        <v>34</v>
      </c>
      <c r="C44" s="273" t="s">
        <v>101</v>
      </c>
      <c r="D44" s="248"/>
      <c r="E44" s="253"/>
      <c r="F44" s="253"/>
      <c r="G44" s="266" t="s">
        <v>20</v>
      </c>
      <c r="H44" s="379">
        <v>45</v>
      </c>
      <c r="I44" s="259">
        <v>46</v>
      </c>
      <c r="J44" s="426">
        <v>45</v>
      </c>
      <c r="K44" s="462">
        <v>49</v>
      </c>
      <c r="L44" s="425">
        <v>45</v>
      </c>
      <c r="M44" s="262"/>
      <c r="N44" s="262"/>
      <c r="O44" s="271"/>
      <c r="P44" s="271"/>
    </row>
    <row r="45" spans="1:35" ht="18.75" x14ac:dyDescent="0.15">
      <c r="B45" s="256" t="s">
        <v>74</v>
      </c>
      <c r="C45" s="273" t="s">
        <v>75</v>
      </c>
      <c r="D45" s="248"/>
      <c r="E45" s="253"/>
      <c r="F45" s="253"/>
      <c r="G45" s="266" t="s">
        <v>20</v>
      </c>
      <c r="H45" s="379">
        <v>52</v>
      </c>
      <c r="I45" s="259">
        <v>51</v>
      </c>
      <c r="J45" s="426">
        <v>51</v>
      </c>
      <c r="K45" s="462">
        <v>54</v>
      </c>
      <c r="L45" s="425">
        <v>51</v>
      </c>
      <c r="M45" s="262"/>
      <c r="N45" s="262"/>
      <c r="O45" s="271"/>
      <c r="P45" s="271"/>
    </row>
    <row r="46" spans="1:35" ht="18.75" x14ac:dyDescent="0.15">
      <c r="B46" s="260" t="s">
        <v>73</v>
      </c>
      <c r="C46" s="292" t="s">
        <v>76</v>
      </c>
      <c r="D46" s="284"/>
      <c r="E46" s="285"/>
      <c r="F46" s="286"/>
      <c r="G46" s="268" t="s">
        <v>20</v>
      </c>
      <c r="H46" s="324">
        <v>65</v>
      </c>
      <c r="I46" s="261">
        <v>64</v>
      </c>
      <c r="J46" s="329">
        <v>65</v>
      </c>
      <c r="K46" s="435">
        <v>65.5</v>
      </c>
      <c r="L46" s="329">
        <v>65</v>
      </c>
      <c r="M46" s="262"/>
      <c r="N46" s="262"/>
      <c r="O46" s="271"/>
      <c r="P46" s="271"/>
    </row>
    <row r="47" spans="1:35" ht="18.75" x14ac:dyDescent="0.15">
      <c r="B47" s="287" t="s">
        <v>31</v>
      </c>
      <c r="C47" s="288" t="s">
        <v>35</v>
      </c>
      <c r="D47" s="285"/>
      <c r="E47" s="285"/>
      <c r="F47" s="286"/>
      <c r="G47" s="268" t="s">
        <v>77</v>
      </c>
      <c r="H47" s="324">
        <v>11.5</v>
      </c>
      <c r="I47" s="261">
        <v>12</v>
      </c>
      <c r="J47" s="425">
        <v>11.5</v>
      </c>
      <c r="K47" s="435">
        <v>12</v>
      </c>
      <c r="L47" s="425">
        <v>11</v>
      </c>
      <c r="M47" s="262"/>
      <c r="N47" s="262"/>
      <c r="O47" s="271"/>
      <c r="P47" s="271"/>
    </row>
    <row r="48" spans="1:35" ht="18.75" x14ac:dyDescent="0.15">
      <c r="B48" s="287" t="s">
        <v>95</v>
      </c>
      <c r="C48" s="288" t="s">
        <v>102</v>
      </c>
      <c r="D48" s="285"/>
      <c r="E48" s="285"/>
      <c r="F48" s="285"/>
      <c r="G48" s="268" t="s">
        <v>77</v>
      </c>
      <c r="H48" s="324">
        <v>22</v>
      </c>
      <c r="I48" s="380">
        <v>21.5</v>
      </c>
      <c r="J48" s="427">
        <v>22</v>
      </c>
      <c r="K48" s="463">
        <v>22.5</v>
      </c>
      <c r="L48" s="427">
        <v>22</v>
      </c>
      <c r="M48" s="381"/>
      <c r="N48" s="381"/>
      <c r="O48" s="271"/>
      <c r="P48" s="271"/>
    </row>
    <row r="49" spans="2:16" ht="18.75" x14ac:dyDescent="0.15">
      <c r="B49" s="260" t="s">
        <v>36</v>
      </c>
      <c r="C49" s="391" t="s">
        <v>24</v>
      </c>
      <c r="D49" s="392"/>
      <c r="E49" s="393"/>
      <c r="F49" s="393"/>
      <c r="G49" s="268" t="s">
        <v>21</v>
      </c>
      <c r="H49" s="324">
        <v>18.5</v>
      </c>
      <c r="I49" s="259">
        <v>18</v>
      </c>
      <c r="J49" s="426">
        <v>18.5</v>
      </c>
      <c r="K49" s="462">
        <v>19</v>
      </c>
      <c r="L49" s="426">
        <v>18.5</v>
      </c>
      <c r="M49" s="250"/>
      <c r="N49" s="250"/>
      <c r="O49" s="272"/>
      <c r="P49" s="272"/>
    </row>
    <row r="50" spans="2:16" ht="18.75" x14ac:dyDescent="0.15">
      <c r="B50" s="260" t="s">
        <v>37</v>
      </c>
      <c r="C50" s="391" t="s">
        <v>105</v>
      </c>
      <c r="D50" s="392"/>
      <c r="E50" s="393"/>
      <c r="F50" s="393"/>
      <c r="G50" s="268" t="s">
        <v>21</v>
      </c>
      <c r="H50" s="324">
        <v>14.5</v>
      </c>
      <c r="I50" s="259">
        <v>14.5</v>
      </c>
      <c r="J50" s="426">
        <v>14.5</v>
      </c>
      <c r="K50" s="462">
        <v>15</v>
      </c>
      <c r="L50" s="426">
        <v>14.5</v>
      </c>
      <c r="M50" s="250"/>
      <c r="N50" s="250"/>
      <c r="O50" s="272"/>
      <c r="P50" s="272"/>
    </row>
    <row r="51" spans="2:16" ht="18.75" x14ac:dyDescent="0.15">
      <c r="B51" s="260" t="s">
        <v>38</v>
      </c>
      <c r="C51" s="391" t="s">
        <v>78</v>
      </c>
      <c r="D51" s="392"/>
      <c r="E51" s="393"/>
      <c r="F51" s="393"/>
      <c r="G51" s="268" t="s">
        <v>21</v>
      </c>
      <c r="H51" s="324">
        <v>13</v>
      </c>
      <c r="I51" s="382">
        <v>12.5</v>
      </c>
      <c r="J51" s="428">
        <v>13</v>
      </c>
      <c r="K51" s="435">
        <v>13</v>
      </c>
      <c r="L51" s="428">
        <v>13</v>
      </c>
      <c r="M51" s="382"/>
      <c r="N51" s="382"/>
      <c r="O51" s="383"/>
      <c r="P51" s="383"/>
    </row>
    <row r="52" spans="2:16" ht="18.75" x14ac:dyDescent="0.15">
      <c r="B52" s="287" t="s">
        <v>39</v>
      </c>
      <c r="C52" s="289" t="s">
        <v>40</v>
      </c>
      <c r="D52" s="290"/>
      <c r="E52" s="291"/>
      <c r="F52" s="291"/>
      <c r="G52" s="268" t="s">
        <v>20</v>
      </c>
      <c r="H52" s="324">
        <v>62</v>
      </c>
      <c r="I52" s="261">
        <v>62</v>
      </c>
      <c r="J52" s="329">
        <v>62</v>
      </c>
      <c r="K52" s="435">
        <v>62</v>
      </c>
      <c r="L52" s="329">
        <v>62</v>
      </c>
      <c r="M52" s="262"/>
      <c r="N52" s="262"/>
      <c r="O52" s="271"/>
      <c r="P52" s="271"/>
    </row>
    <row r="53" spans="2:16" ht="21" x14ac:dyDescent="0.15">
      <c r="B53" s="269" t="s">
        <v>109</v>
      </c>
      <c r="C53" s="249"/>
      <c r="D53" s="249"/>
      <c r="E53" s="249"/>
      <c r="F53" s="249"/>
      <c r="G53" s="265"/>
      <c r="H53" s="275"/>
      <c r="I53" s="263"/>
      <c r="J53" s="424"/>
      <c r="K53" s="464"/>
      <c r="L53" s="424"/>
      <c r="M53" s="267"/>
      <c r="N53" s="384"/>
      <c r="O53" s="385"/>
      <c r="P53" s="385"/>
    </row>
    <row r="54" spans="2:16" ht="18.75" x14ac:dyDescent="0.15">
      <c r="B54" s="276" t="s">
        <v>41</v>
      </c>
      <c r="C54" s="277" t="s">
        <v>103</v>
      </c>
      <c r="D54" s="278"/>
      <c r="E54" s="279"/>
      <c r="F54" s="279"/>
      <c r="G54" s="268" t="s">
        <v>21</v>
      </c>
      <c r="H54" s="324">
        <v>39</v>
      </c>
      <c r="I54" s="261">
        <v>39</v>
      </c>
      <c r="J54" s="329">
        <v>39</v>
      </c>
      <c r="K54" s="435">
        <v>39</v>
      </c>
      <c r="L54" s="329">
        <v>39</v>
      </c>
      <c r="M54" s="262"/>
      <c r="N54" s="262"/>
      <c r="O54" s="271"/>
      <c r="P54" s="271"/>
    </row>
    <row r="55" spans="2:16" ht="18.75" x14ac:dyDescent="0.15">
      <c r="B55" s="352" t="s">
        <v>9</v>
      </c>
      <c r="C55" s="353" t="s">
        <v>22</v>
      </c>
      <c r="D55" s="290"/>
      <c r="E55" s="291"/>
      <c r="F55" s="291"/>
      <c r="G55" s="268" t="s">
        <v>20</v>
      </c>
      <c r="H55" s="324">
        <v>65</v>
      </c>
      <c r="I55" s="261">
        <v>65</v>
      </c>
      <c r="J55" s="329">
        <v>65</v>
      </c>
      <c r="K55" s="435">
        <v>66</v>
      </c>
      <c r="L55" s="329">
        <v>65</v>
      </c>
      <c r="M55" s="262"/>
      <c r="N55" s="262"/>
      <c r="O55" s="271"/>
      <c r="P55" s="271"/>
    </row>
    <row r="56" spans="2:16" ht="21" x14ac:dyDescent="0.15">
      <c r="B56" s="269" t="s">
        <v>27</v>
      </c>
      <c r="C56" s="249"/>
      <c r="D56" s="249"/>
      <c r="E56" s="249"/>
      <c r="F56" s="249"/>
      <c r="G56" s="265"/>
      <c r="H56" s="275"/>
      <c r="I56" s="263"/>
      <c r="J56" s="424"/>
      <c r="K56" s="464"/>
      <c r="L56" s="424"/>
      <c r="M56" s="267"/>
      <c r="N56" s="384"/>
      <c r="O56" s="385"/>
      <c r="P56" s="385"/>
    </row>
    <row r="57" spans="2:16" ht="18.75" x14ac:dyDescent="0.15">
      <c r="B57" s="252" t="s">
        <v>69</v>
      </c>
      <c r="C57" s="254" t="s">
        <v>70</v>
      </c>
      <c r="D57" s="264"/>
      <c r="E57" s="255"/>
      <c r="F57" s="255"/>
      <c r="G57" s="266" t="s">
        <v>20</v>
      </c>
      <c r="H57" s="379">
        <v>18</v>
      </c>
      <c r="I57" s="259">
        <v>19</v>
      </c>
      <c r="J57" s="426">
        <v>18</v>
      </c>
      <c r="K57" s="462">
        <v>18</v>
      </c>
      <c r="L57" s="426">
        <v>18</v>
      </c>
      <c r="M57" s="262"/>
      <c r="N57" s="262"/>
      <c r="O57" s="271"/>
      <c r="P57" s="271"/>
    </row>
    <row r="58" spans="2:16" ht="18.75" x14ac:dyDescent="0.15">
      <c r="B58" s="252" t="s">
        <v>71</v>
      </c>
      <c r="C58" s="254" t="s">
        <v>72</v>
      </c>
      <c r="D58" s="264"/>
      <c r="E58" s="255"/>
      <c r="F58" s="255"/>
      <c r="G58" s="266" t="s">
        <v>20</v>
      </c>
      <c r="H58" s="379">
        <v>8</v>
      </c>
      <c r="I58" s="259">
        <v>7.5</v>
      </c>
      <c r="J58" s="426">
        <v>8</v>
      </c>
      <c r="K58" s="462">
        <v>9</v>
      </c>
      <c r="L58" s="426">
        <v>8</v>
      </c>
      <c r="M58" s="262"/>
      <c r="N58" s="262"/>
      <c r="O58" s="271"/>
      <c r="P58" s="271"/>
    </row>
    <row r="59" spans="2:16" ht="18.75" x14ac:dyDescent="0.15">
      <c r="B59" s="252" t="s">
        <v>42</v>
      </c>
      <c r="C59" s="254" t="s">
        <v>94</v>
      </c>
      <c r="D59" s="264"/>
      <c r="E59" s="255"/>
      <c r="F59" s="255"/>
      <c r="G59" s="266" t="s">
        <v>20</v>
      </c>
      <c r="H59" s="379">
        <v>43</v>
      </c>
      <c r="I59" s="259">
        <v>44</v>
      </c>
      <c r="J59" s="426">
        <v>44</v>
      </c>
      <c r="K59" s="462">
        <v>44.5</v>
      </c>
      <c r="L59" s="426">
        <v>44</v>
      </c>
      <c r="M59" s="250"/>
      <c r="N59" s="250"/>
      <c r="O59" s="272"/>
      <c r="P59" s="272"/>
    </row>
    <row r="60" spans="2:16" ht="18.75" x14ac:dyDescent="0.15">
      <c r="B60" s="252" t="s">
        <v>43</v>
      </c>
      <c r="C60" s="274" t="s">
        <v>44</v>
      </c>
      <c r="D60" s="248"/>
      <c r="E60" s="253"/>
      <c r="F60" s="253"/>
      <c r="G60" s="266" t="s">
        <v>20</v>
      </c>
      <c r="H60" s="379">
        <v>42</v>
      </c>
      <c r="I60" s="259">
        <v>42</v>
      </c>
      <c r="J60" s="426">
        <v>42</v>
      </c>
      <c r="K60" s="462">
        <v>43.5</v>
      </c>
      <c r="L60" s="426">
        <v>42</v>
      </c>
      <c r="M60" s="250"/>
      <c r="N60" s="250"/>
      <c r="O60" s="272"/>
      <c r="P60" s="272"/>
    </row>
    <row r="61" spans="2:16" ht="18.75" x14ac:dyDescent="0.15">
      <c r="B61" s="252" t="s">
        <v>45</v>
      </c>
      <c r="C61" s="274" t="s">
        <v>104</v>
      </c>
      <c r="D61" s="248"/>
      <c r="E61" s="253"/>
      <c r="F61" s="253"/>
      <c r="G61" s="266" t="s">
        <v>21</v>
      </c>
      <c r="H61" s="379">
        <v>7</v>
      </c>
      <c r="I61" s="382">
        <v>7.3</v>
      </c>
      <c r="J61" s="428">
        <v>7.5</v>
      </c>
      <c r="K61" s="462">
        <v>7.5</v>
      </c>
      <c r="L61" s="428">
        <v>7.5</v>
      </c>
      <c r="M61" s="382"/>
      <c r="N61" s="382"/>
      <c r="O61" s="383"/>
      <c r="P61" s="383"/>
    </row>
    <row r="62" spans="2:16" ht="21" x14ac:dyDescent="0.15">
      <c r="B62" s="354" t="s">
        <v>81</v>
      </c>
      <c r="C62" s="355"/>
      <c r="D62" s="355"/>
      <c r="E62" s="355"/>
      <c r="F62" s="355"/>
      <c r="G62" s="281"/>
      <c r="H62" s="275"/>
      <c r="I62" s="263"/>
      <c r="J62" s="424"/>
      <c r="K62" s="464"/>
      <c r="L62" s="424"/>
      <c r="M62" s="267"/>
      <c r="N62" s="386"/>
      <c r="O62" s="387"/>
      <c r="P62" s="387"/>
    </row>
    <row r="63" spans="2:16" ht="18.75" x14ac:dyDescent="0.15">
      <c r="B63" s="276" t="s">
        <v>82</v>
      </c>
      <c r="C63" s="277" t="s">
        <v>83</v>
      </c>
      <c r="D63" s="278"/>
      <c r="E63" s="279"/>
      <c r="F63" s="279"/>
      <c r="G63" s="268" t="s">
        <v>21</v>
      </c>
      <c r="H63" s="324">
        <v>64</v>
      </c>
      <c r="I63" s="261">
        <v>63.5</v>
      </c>
      <c r="J63" s="329">
        <v>64</v>
      </c>
      <c r="K63" s="435">
        <v>64</v>
      </c>
      <c r="L63" s="329">
        <v>64</v>
      </c>
      <c r="M63" s="262"/>
      <c r="N63" s="262"/>
      <c r="O63" s="271"/>
      <c r="P63" s="271"/>
    </row>
    <row r="64" spans="2:16" ht="18.75" x14ac:dyDescent="0.15">
      <c r="B64" s="252" t="s">
        <v>84</v>
      </c>
      <c r="C64" s="254" t="s">
        <v>85</v>
      </c>
      <c r="D64" s="264"/>
      <c r="E64" s="255"/>
      <c r="F64" s="255"/>
      <c r="G64" s="266" t="s">
        <v>21</v>
      </c>
      <c r="H64" s="324">
        <v>17</v>
      </c>
      <c r="I64" s="388">
        <v>16</v>
      </c>
      <c r="J64" s="429">
        <v>17</v>
      </c>
      <c r="K64" s="435">
        <v>16</v>
      </c>
      <c r="L64" s="429">
        <v>17</v>
      </c>
      <c r="M64" s="389"/>
      <c r="N64" s="388"/>
      <c r="O64" s="390"/>
      <c r="P64" s="390"/>
    </row>
    <row r="65" spans="1:16" s="211" customFormat="1" ht="19.5" x14ac:dyDescent="0.3">
      <c r="B65" s="299"/>
      <c r="C65" s="210"/>
      <c r="D65" s="210"/>
      <c r="E65" s="210"/>
      <c r="F65" s="210"/>
      <c r="G65" s="210"/>
      <c r="H65" s="210"/>
      <c r="I65" s="210"/>
      <c r="J65" s="210"/>
      <c r="K65" s="298"/>
      <c r="L65" s="210"/>
      <c r="M65" s="210"/>
      <c r="N65" s="210"/>
      <c r="O65" s="210"/>
      <c r="P65" s="210"/>
    </row>
    <row r="66" spans="1:16" s="211" customFormat="1" ht="19.5" x14ac:dyDescent="0.3">
      <c r="B66" s="440" t="s">
        <v>168</v>
      </c>
      <c r="C66" s="412"/>
      <c r="D66" s="412"/>
      <c r="E66" s="412"/>
      <c r="F66" s="412"/>
      <c r="G66" s="412"/>
      <c r="H66" s="412"/>
      <c r="I66" s="412"/>
      <c r="J66" s="412"/>
      <c r="K66" s="413"/>
      <c r="L66" s="412"/>
      <c r="M66" s="412"/>
      <c r="N66" s="412"/>
      <c r="O66" s="412"/>
      <c r="P66" s="412"/>
    </row>
    <row r="67" spans="1:16" s="245" customFormat="1" ht="20.25" customHeight="1" x14ac:dyDescent="0.15">
      <c r="A67" s="242"/>
      <c r="B67" s="244" t="s">
        <v>169</v>
      </c>
      <c r="C67" s="243"/>
      <c r="D67" s="243"/>
      <c r="E67" s="243"/>
      <c r="F67" s="243"/>
      <c r="G67" s="243"/>
      <c r="H67" s="243"/>
      <c r="I67" s="243"/>
      <c r="J67" s="243"/>
      <c r="K67" s="244"/>
      <c r="L67" s="243"/>
      <c r="M67" s="243"/>
      <c r="N67" s="243"/>
      <c r="O67" s="243"/>
      <c r="P67" s="243"/>
    </row>
    <row r="68" spans="1:16" s="211" customFormat="1" ht="19.5" x14ac:dyDescent="0.3">
      <c r="B68" s="300" t="s">
        <v>170</v>
      </c>
      <c r="C68" s="210"/>
      <c r="D68" s="210"/>
      <c r="E68" s="210"/>
      <c r="F68" s="210"/>
      <c r="G68" s="210"/>
      <c r="H68" s="210"/>
      <c r="I68" s="210"/>
      <c r="J68" s="210"/>
      <c r="K68" s="298"/>
      <c r="L68" s="210"/>
      <c r="M68" s="210"/>
      <c r="N68" s="210"/>
      <c r="O68" s="210"/>
      <c r="P68" s="210"/>
    </row>
    <row r="69" spans="1:16" x14ac:dyDescent="0.15">
      <c r="B69" s="29"/>
      <c r="C69" s="29"/>
      <c r="D69" s="29"/>
      <c r="E69" s="29"/>
      <c r="F69" s="29"/>
      <c r="G69" s="29"/>
      <c r="H69" s="295"/>
      <c r="I69" s="295"/>
      <c r="J69" s="295"/>
      <c r="K69" s="296"/>
      <c r="L69" s="297"/>
      <c r="M69" s="29"/>
      <c r="N69" s="29"/>
      <c r="O69" s="29"/>
      <c r="P69" s="29"/>
    </row>
    <row r="70" spans="1:16" s="241" customFormat="1" ht="19.5" x14ac:dyDescent="0.15">
      <c r="A70" s="209"/>
      <c r="B70" s="444" t="s">
        <v>194</v>
      </c>
      <c r="C70" s="444"/>
      <c r="D70" s="444"/>
      <c r="E70" s="444"/>
      <c r="F70" s="444"/>
      <c r="G70" s="444"/>
      <c r="H70" s="444"/>
      <c r="I70" s="444"/>
      <c r="J70" s="444"/>
      <c r="K70" s="444"/>
      <c r="L70" s="444"/>
      <c r="M70" s="444"/>
      <c r="N70" s="444"/>
      <c r="O70" s="444"/>
      <c r="P70" s="471"/>
    </row>
    <row r="71" spans="1:16" s="241" customFormat="1" ht="19.5" x14ac:dyDescent="0.15">
      <c r="A71" s="209"/>
      <c r="B71" s="544" t="s">
        <v>96</v>
      </c>
      <c r="C71" s="544"/>
      <c r="D71" s="544"/>
      <c r="E71" s="544"/>
      <c r="F71" s="544"/>
      <c r="G71" s="544"/>
      <c r="H71" s="544"/>
      <c r="I71" s="544"/>
      <c r="J71" s="544"/>
      <c r="K71" s="544"/>
      <c r="L71" s="544"/>
      <c r="M71" s="544"/>
      <c r="N71" s="544"/>
      <c r="O71" s="544"/>
      <c r="P71" s="544"/>
    </row>
    <row r="72" spans="1:16" s="446" customFormat="1" ht="19.5" x14ac:dyDescent="0.3">
      <c r="B72" s="300" t="s">
        <v>196</v>
      </c>
      <c r="C72" s="300"/>
      <c r="D72" s="300"/>
      <c r="E72" s="300"/>
      <c r="F72" s="300"/>
      <c r="G72" s="300"/>
      <c r="H72" s="300"/>
      <c r="I72" s="300"/>
      <c r="J72" s="300"/>
      <c r="K72" s="300"/>
      <c r="L72" s="300"/>
      <c r="M72" s="300"/>
      <c r="N72" s="300"/>
      <c r="O72" s="300"/>
      <c r="P72" s="300"/>
    </row>
    <row r="73" spans="1:16" s="446" customFormat="1" ht="19.5" x14ac:dyDescent="0.3">
      <c r="B73" s="300" t="s">
        <v>197</v>
      </c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</row>
    <row r="74" spans="1:16" s="446" customFormat="1" ht="19.5" x14ac:dyDescent="0.3">
      <c r="B74" s="300" t="s">
        <v>203</v>
      </c>
      <c r="C74" s="300"/>
      <c r="D74" s="300"/>
      <c r="E74" s="300"/>
      <c r="F74" s="300"/>
      <c r="G74" s="300"/>
      <c r="H74" s="300"/>
      <c r="I74" s="300"/>
      <c r="J74" s="300"/>
      <c r="K74" s="300"/>
      <c r="L74" s="300"/>
      <c r="M74" s="300"/>
      <c r="N74" s="300"/>
      <c r="O74" s="300"/>
      <c r="P74" s="300"/>
    </row>
    <row r="75" spans="1:16" s="446" customFormat="1" ht="19.5" x14ac:dyDescent="0.3">
      <c r="B75" s="300" t="s">
        <v>204</v>
      </c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</row>
    <row r="76" spans="1:16" s="439" customFormat="1" ht="19.5" x14ac:dyDescent="0.3">
      <c r="B76" s="304"/>
      <c r="C76" s="304"/>
      <c r="D76" s="304"/>
      <c r="E76" s="304"/>
      <c r="F76" s="304"/>
      <c r="G76" s="304"/>
      <c r="H76" s="304"/>
      <c r="I76" s="304"/>
      <c r="J76" s="304"/>
      <c r="K76" s="304"/>
      <c r="L76" s="304"/>
      <c r="M76" s="304"/>
      <c r="N76" s="304"/>
      <c r="O76" s="304"/>
      <c r="P76" s="304"/>
    </row>
    <row r="77" spans="1:16" s="439" customFormat="1" ht="19.5" x14ac:dyDescent="0.3">
      <c r="B77" s="304"/>
      <c r="C77" s="304"/>
      <c r="D77" s="304"/>
      <c r="E77" s="304"/>
      <c r="F77" s="304"/>
      <c r="G77" s="304"/>
      <c r="H77" s="304"/>
      <c r="I77" s="304"/>
      <c r="J77" s="304"/>
      <c r="K77" s="304"/>
      <c r="L77" s="304"/>
      <c r="M77" s="304"/>
      <c r="N77" s="304"/>
      <c r="O77" s="304"/>
      <c r="P77" s="304"/>
    </row>
    <row r="78" spans="1:16" ht="19.5" x14ac:dyDescent="0.3">
      <c r="B78" s="304"/>
      <c r="C78" s="302"/>
      <c r="D78" s="29"/>
      <c r="E78" s="29"/>
      <c r="F78" s="29"/>
      <c r="G78" s="29"/>
      <c r="H78" s="295"/>
      <c r="I78" s="295"/>
      <c r="J78" s="295"/>
      <c r="K78" s="296"/>
      <c r="L78" s="297"/>
      <c r="M78" s="29"/>
      <c r="N78" s="29"/>
      <c r="O78" s="29"/>
      <c r="P78" s="29"/>
    </row>
    <row r="79" spans="1:16" ht="19.5" x14ac:dyDescent="0.3">
      <c r="B79" s="304"/>
      <c r="C79" s="302"/>
      <c r="D79" s="29"/>
      <c r="E79" s="29"/>
      <c r="F79" s="29"/>
      <c r="G79" s="29"/>
      <c r="H79" s="295"/>
      <c r="I79" s="295"/>
      <c r="J79" s="295"/>
      <c r="K79" s="296"/>
      <c r="L79" s="297"/>
      <c r="M79" s="29"/>
      <c r="N79" s="29"/>
      <c r="O79" s="29"/>
      <c r="P79" s="29"/>
    </row>
    <row r="80" spans="1:16" ht="19.5" x14ac:dyDescent="0.3">
      <c r="B80" s="304"/>
      <c r="C80" s="302"/>
      <c r="D80" s="29"/>
      <c r="E80" s="29"/>
      <c r="F80" s="29"/>
      <c r="G80" s="29"/>
      <c r="H80" s="295"/>
      <c r="I80" s="295"/>
      <c r="J80" s="295"/>
      <c r="K80" s="296"/>
      <c r="L80" s="297"/>
      <c r="M80" s="29"/>
      <c r="N80" s="29"/>
      <c r="O80" s="29"/>
      <c r="P80" s="29"/>
    </row>
    <row r="81" spans="2:16" ht="19.5" x14ac:dyDescent="0.3">
      <c r="B81" s="303"/>
      <c r="C81" s="302"/>
      <c r="D81" s="29"/>
      <c r="E81" s="29"/>
      <c r="F81" s="29"/>
      <c r="G81" s="29"/>
      <c r="H81" s="295"/>
      <c r="I81" s="295"/>
      <c r="J81" s="295"/>
      <c r="K81" s="296"/>
      <c r="L81" s="297"/>
      <c r="M81" s="29"/>
      <c r="N81" s="29"/>
      <c r="O81" s="29"/>
      <c r="P81" s="29"/>
    </row>
    <row r="82" spans="2:16" x14ac:dyDescent="0.15">
      <c r="B82" s="29"/>
      <c r="C82" s="29"/>
      <c r="D82" s="29"/>
      <c r="E82" s="29"/>
      <c r="F82" s="29"/>
      <c r="G82" s="29"/>
      <c r="H82" s="295"/>
      <c r="I82" s="295"/>
      <c r="J82" s="295"/>
      <c r="K82" s="296"/>
      <c r="L82" s="297"/>
      <c r="M82" s="29"/>
      <c r="N82" s="29"/>
      <c r="O82" s="29"/>
      <c r="P82" s="29"/>
    </row>
    <row r="83" spans="2:16" ht="25.5" x14ac:dyDescent="0.4">
      <c r="B83" s="301"/>
      <c r="C83" s="302"/>
      <c r="D83" s="29"/>
      <c r="E83" s="29"/>
      <c r="F83" s="29"/>
      <c r="G83" s="29"/>
      <c r="H83" s="295"/>
      <c r="I83" s="295"/>
      <c r="J83" s="295"/>
      <c r="K83" s="296"/>
      <c r="L83" s="297"/>
      <c r="M83" s="29"/>
      <c r="N83" s="29"/>
      <c r="O83" s="29"/>
      <c r="P83" s="29"/>
    </row>
    <row r="84" spans="2:16" ht="19.5" x14ac:dyDescent="0.3">
      <c r="B84" s="304"/>
      <c r="C84" s="302"/>
      <c r="D84" s="29"/>
      <c r="E84" s="29"/>
      <c r="F84" s="29"/>
      <c r="G84" s="29"/>
      <c r="H84" s="295"/>
      <c r="I84" s="295"/>
      <c r="J84" s="295"/>
      <c r="K84" s="296"/>
      <c r="L84" s="297"/>
      <c r="M84" s="29"/>
      <c r="N84" s="29"/>
      <c r="O84" s="29"/>
      <c r="P84" s="29"/>
    </row>
    <row r="85" spans="2:16" ht="19.5" x14ac:dyDescent="0.3">
      <c r="B85" s="304"/>
      <c r="C85" s="302"/>
      <c r="D85" s="29"/>
      <c r="E85" s="29"/>
      <c r="F85" s="29"/>
      <c r="G85" s="29"/>
      <c r="H85" s="295"/>
      <c r="I85" s="295"/>
      <c r="J85" s="295"/>
      <c r="K85" s="296"/>
      <c r="L85" s="297"/>
      <c r="M85" s="29"/>
      <c r="N85" s="29"/>
      <c r="O85" s="29"/>
      <c r="P85" s="29"/>
    </row>
    <row r="86" spans="2:16" ht="19.5" x14ac:dyDescent="0.3">
      <c r="B86" s="304"/>
      <c r="C86" s="302"/>
      <c r="D86" s="29"/>
      <c r="E86" s="29"/>
      <c r="F86" s="29"/>
      <c r="G86" s="29"/>
      <c r="H86" s="295"/>
      <c r="I86" s="295"/>
      <c r="J86" s="295"/>
      <c r="K86" s="296"/>
      <c r="L86" s="297"/>
      <c r="M86" s="29"/>
      <c r="N86" s="29"/>
      <c r="O86" s="29"/>
      <c r="P86" s="29"/>
    </row>
    <row r="87" spans="2:16" ht="19.5" x14ac:dyDescent="0.3">
      <c r="B87" s="303"/>
      <c r="C87" s="305"/>
      <c r="D87" s="306"/>
      <c r="E87" s="306"/>
      <c r="F87" s="306"/>
      <c r="G87" s="306"/>
      <c r="H87" s="296"/>
      <c r="I87" s="296"/>
      <c r="J87" s="296"/>
      <c r="K87" s="296"/>
      <c r="L87" s="307"/>
      <c r="M87" s="306"/>
      <c r="N87" s="306"/>
      <c r="O87" s="306"/>
      <c r="P87" s="306"/>
    </row>
    <row r="88" spans="2:16" ht="19.5" x14ac:dyDescent="0.3">
      <c r="B88" s="304"/>
      <c r="C88" s="302"/>
      <c r="D88" s="29"/>
      <c r="E88" s="29"/>
      <c r="F88" s="29"/>
      <c r="G88" s="29"/>
      <c r="H88" s="295"/>
      <c r="I88" s="295"/>
      <c r="J88" s="295"/>
      <c r="K88" s="296"/>
      <c r="L88" s="297"/>
      <c r="M88" s="29"/>
      <c r="N88" s="29"/>
      <c r="O88" s="29"/>
      <c r="P88" s="29"/>
    </row>
    <row r="89" spans="2:16" ht="19.5" x14ac:dyDescent="0.3">
      <c r="B89" s="304"/>
      <c r="C89" s="302"/>
      <c r="D89" s="29"/>
      <c r="E89" s="29"/>
      <c r="F89" s="29"/>
      <c r="G89" s="29"/>
      <c r="H89" s="295"/>
      <c r="I89" s="295"/>
      <c r="J89" s="295"/>
      <c r="K89" s="296"/>
      <c r="L89" s="297"/>
      <c r="M89" s="29"/>
      <c r="N89" s="29"/>
      <c r="O89" s="29"/>
      <c r="P89" s="29"/>
    </row>
    <row r="90" spans="2:16" ht="19.5" x14ac:dyDescent="0.3">
      <c r="B90" s="304"/>
      <c r="C90" s="302"/>
      <c r="D90" s="29"/>
      <c r="E90" s="29"/>
      <c r="F90" s="29"/>
      <c r="G90" s="29"/>
      <c r="H90" s="295"/>
      <c r="I90" s="295"/>
      <c r="J90" s="295"/>
      <c r="K90" s="296"/>
      <c r="L90" s="297"/>
      <c r="M90" s="29"/>
      <c r="N90" s="29"/>
      <c r="O90" s="29"/>
      <c r="P90" s="29"/>
    </row>
    <row r="91" spans="2:16" ht="19.5" x14ac:dyDescent="0.3">
      <c r="B91" s="304"/>
      <c r="C91" s="302"/>
      <c r="D91" s="29"/>
      <c r="E91" s="29"/>
      <c r="F91" s="29"/>
      <c r="G91" s="29"/>
      <c r="H91" s="295"/>
      <c r="I91" s="295"/>
      <c r="J91" s="295"/>
      <c r="K91" s="296"/>
      <c r="L91" s="297"/>
      <c r="M91" s="29"/>
      <c r="N91" s="29"/>
      <c r="O91" s="29"/>
      <c r="P91" s="29"/>
    </row>
    <row r="92" spans="2:16" ht="19.5" x14ac:dyDescent="0.3">
      <c r="B92" s="304"/>
      <c r="C92" s="302"/>
      <c r="D92" s="29"/>
      <c r="E92" s="29"/>
      <c r="F92" s="29"/>
      <c r="G92" s="29"/>
      <c r="H92" s="295"/>
      <c r="I92" s="295"/>
      <c r="J92" s="295"/>
      <c r="K92" s="296"/>
      <c r="L92" s="297"/>
      <c r="M92" s="29"/>
      <c r="N92" s="29"/>
      <c r="O92" s="29"/>
      <c r="P92" s="29"/>
    </row>
    <row r="93" spans="2:16" ht="19.5" x14ac:dyDescent="0.3">
      <c r="B93" s="304"/>
      <c r="C93" s="302"/>
      <c r="D93" s="29"/>
      <c r="E93" s="29"/>
      <c r="F93" s="29"/>
      <c r="G93" s="29"/>
      <c r="H93" s="295"/>
      <c r="I93" s="295"/>
      <c r="J93" s="295"/>
      <c r="K93" s="296"/>
      <c r="L93" s="297"/>
      <c r="M93" s="29"/>
      <c r="N93" s="29"/>
      <c r="O93" s="29"/>
      <c r="P93" s="29"/>
    </row>
    <row r="94" spans="2:16" ht="16.5" x14ac:dyDescent="0.25">
      <c r="B94" s="308"/>
      <c r="C94" s="29"/>
      <c r="D94" s="29"/>
      <c r="E94" s="29"/>
      <c r="F94" s="29"/>
      <c r="G94" s="29"/>
      <c r="H94" s="295"/>
      <c r="I94" s="295"/>
      <c r="J94" s="295"/>
      <c r="K94" s="296"/>
      <c r="L94" s="297"/>
      <c r="M94" s="29"/>
      <c r="N94" s="29"/>
      <c r="O94" s="29"/>
      <c r="P94" s="29"/>
    </row>
    <row r="95" spans="2:16" x14ac:dyDescent="0.15">
      <c r="B95" s="29"/>
      <c r="C95" s="29"/>
      <c r="D95" s="29"/>
      <c r="E95" s="29"/>
      <c r="F95" s="29"/>
      <c r="G95" s="29"/>
      <c r="H95" s="295"/>
      <c r="I95" s="295"/>
      <c r="J95" s="295"/>
      <c r="K95" s="296"/>
      <c r="L95" s="297"/>
      <c r="M95" s="29"/>
      <c r="N95" s="29"/>
      <c r="O95" s="29"/>
      <c r="P95" s="29"/>
    </row>
    <row r="109" spans="1:16" s="241" customFormat="1" ht="19.5" x14ac:dyDescent="0.15">
      <c r="A109" s="209"/>
      <c r="B109" s="444" t="s">
        <v>194</v>
      </c>
      <c r="C109" s="444"/>
      <c r="D109" s="444"/>
      <c r="E109" s="444"/>
      <c r="F109" s="444"/>
      <c r="G109" s="444"/>
      <c r="H109" s="444"/>
      <c r="I109" s="444"/>
      <c r="J109" s="444"/>
      <c r="K109" s="444"/>
      <c r="L109" s="444"/>
      <c r="M109" s="444"/>
      <c r="N109" s="444"/>
      <c r="O109" s="444"/>
      <c r="P109" s="444"/>
    </row>
    <row r="110" spans="1:16" s="241" customFormat="1" ht="19.5" x14ac:dyDescent="0.15">
      <c r="A110" s="209"/>
      <c r="B110" s="544" t="s">
        <v>188</v>
      </c>
      <c r="C110" s="544"/>
      <c r="D110" s="544"/>
      <c r="E110" s="544"/>
      <c r="F110" s="544"/>
      <c r="G110" s="544"/>
      <c r="H110" s="544"/>
      <c r="I110" s="544"/>
      <c r="J110" s="544"/>
      <c r="K110" s="544"/>
      <c r="L110" s="544"/>
      <c r="M110" s="544"/>
      <c r="N110" s="544"/>
      <c r="O110" s="544"/>
      <c r="P110" s="544"/>
    </row>
    <row r="111" spans="1:16" s="446" customFormat="1" ht="19.5" x14ac:dyDescent="0.3">
      <c r="B111" s="300" t="s">
        <v>198</v>
      </c>
      <c r="C111" s="300"/>
      <c r="D111" s="300"/>
      <c r="E111" s="300"/>
      <c r="F111" s="300"/>
      <c r="G111" s="300"/>
      <c r="H111" s="300"/>
      <c r="I111" s="300"/>
      <c r="J111" s="300"/>
      <c r="K111" s="300"/>
      <c r="L111" s="300"/>
      <c r="M111" s="300"/>
      <c r="N111" s="300"/>
      <c r="O111" s="300"/>
      <c r="P111" s="300"/>
    </row>
    <row r="112" spans="1:16" s="446" customFormat="1" ht="19.5" x14ac:dyDescent="0.3">
      <c r="B112" s="300" t="s">
        <v>199</v>
      </c>
      <c r="C112" s="300"/>
      <c r="D112" s="300"/>
      <c r="E112" s="300"/>
      <c r="F112" s="300"/>
      <c r="G112" s="300"/>
      <c r="H112" s="300"/>
      <c r="I112" s="300"/>
      <c r="J112" s="300"/>
      <c r="K112" s="300"/>
      <c r="L112" s="300"/>
      <c r="M112" s="300"/>
      <c r="N112" s="300"/>
      <c r="O112" s="300"/>
      <c r="P112" s="300"/>
    </row>
    <row r="113" spans="2:16" s="211" customFormat="1" x14ac:dyDescent="0.15">
      <c r="K113" s="447"/>
    </row>
    <row r="114" spans="2:16" s="211" customFormat="1" ht="19.5" x14ac:dyDescent="0.3">
      <c r="B114" s="456" t="s">
        <v>202</v>
      </c>
      <c r="K114" s="447"/>
    </row>
    <row r="116" spans="2:16" s="456" customFormat="1" ht="19.5" x14ac:dyDescent="0.3">
      <c r="B116" s="457" t="s">
        <v>227</v>
      </c>
      <c r="C116" s="457"/>
      <c r="D116" s="457"/>
      <c r="E116" s="457"/>
      <c r="F116" s="457"/>
      <c r="G116" s="457"/>
      <c r="H116" s="457"/>
      <c r="I116" s="457"/>
      <c r="J116" s="457"/>
      <c r="K116" s="457"/>
      <c r="L116" s="457"/>
      <c r="M116" s="457"/>
      <c r="N116" s="457"/>
      <c r="O116" s="457"/>
      <c r="P116" s="457"/>
    </row>
    <row r="117" spans="2:16" s="456" customFormat="1" ht="19.5" x14ac:dyDescent="0.3">
      <c r="B117" s="458" t="s">
        <v>96</v>
      </c>
      <c r="C117" s="459"/>
      <c r="D117" s="459"/>
      <c r="E117" s="459"/>
      <c r="F117" s="459"/>
      <c r="G117" s="459"/>
      <c r="H117" s="459"/>
      <c r="I117" s="459"/>
      <c r="J117" s="459"/>
      <c r="K117" s="459"/>
      <c r="L117" s="459"/>
      <c r="M117" s="459"/>
      <c r="N117" s="459"/>
      <c r="O117" s="459"/>
      <c r="P117" s="459"/>
    </row>
    <row r="118" spans="2:16" s="456" customFormat="1" ht="19.5" x14ac:dyDescent="0.3">
      <c r="B118" s="456" t="s">
        <v>228</v>
      </c>
    </row>
    <row r="119" spans="2:16" s="456" customFormat="1" ht="19.5" x14ac:dyDescent="0.3">
      <c r="B119" s="456" t="s">
        <v>229</v>
      </c>
    </row>
    <row r="120" spans="2:16" s="456" customFormat="1" ht="19.5" x14ac:dyDescent="0.3">
      <c r="B120" s="456" t="s">
        <v>230</v>
      </c>
    </row>
    <row r="121" spans="2:16" s="456" customFormat="1" ht="19.5" x14ac:dyDescent="0.3">
      <c r="B121" s="456" t="s">
        <v>236</v>
      </c>
    </row>
    <row r="122" spans="2:16" s="456" customFormat="1" ht="19.5" x14ac:dyDescent="0.3"/>
    <row r="123" spans="2:16" s="456" customFormat="1" ht="19.5" x14ac:dyDescent="0.3">
      <c r="B123" s="460" t="s">
        <v>188</v>
      </c>
    </row>
    <row r="124" spans="2:16" s="211" customFormat="1" ht="19.5" x14ac:dyDescent="0.3">
      <c r="B124" s="456" t="s">
        <v>231</v>
      </c>
      <c r="K124" s="447"/>
    </row>
    <row r="125" spans="2:16" s="211" customFormat="1" ht="19.5" x14ac:dyDescent="0.3">
      <c r="B125" s="456" t="s">
        <v>235</v>
      </c>
      <c r="K125" s="447"/>
    </row>
    <row r="126" spans="2:16" s="211" customFormat="1" ht="19.5" x14ac:dyDescent="0.3">
      <c r="B126" s="456" t="s">
        <v>237</v>
      </c>
      <c r="K126" s="447"/>
    </row>
    <row r="128" spans="2:16" s="449" customFormat="1" ht="19.5" x14ac:dyDescent="0.3">
      <c r="B128" s="448" t="s">
        <v>250</v>
      </c>
      <c r="C128" s="448"/>
      <c r="D128" s="448"/>
      <c r="E128" s="448"/>
      <c r="F128" s="448"/>
      <c r="G128" s="448"/>
      <c r="H128" s="448"/>
      <c r="I128" s="448"/>
      <c r="J128" s="448"/>
      <c r="K128" s="448"/>
      <c r="L128" s="448"/>
      <c r="M128" s="448"/>
      <c r="N128" s="448"/>
      <c r="O128" s="448"/>
      <c r="P128" s="448"/>
    </row>
    <row r="129" spans="2:16" s="439" customFormat="1" ht="32.25" x14ac:dyDescent="0.45">
      <c r="B129" s="452" t="s">
        <v>255</v>
      </c>
      <c r="E129" s="476" t="s">
        <v>276</v>
      </c>
      <c r="F129" s="477"/>
      <c r="K129" s="449"/>
    </row>
    <row r="130" spans="2:16" s="439" customFormat="1" ht="19.5" x14ac:dyDescent="0.3">
      <c r="B130" s="439" t="s">
        <v>260</v>
      </c>
      <c r="K130" s="449"/>
    </row>
    <row r="131" spans="2:16" s="439" customFormat="1" ht="30" x14ac:dyDescent="0.45">
      <c r="B131" s="475" t="s">
        <v>274</v>
      </c>
      <c r="H131" s="474"/>
      <c r="K131" s="449"/>
    </row>
    <row r="132" spans="2:16" s="439" customFormat="1" ht="30" x14ac:dyDescent="0.45">
      <c r="B132" s="475" t="s">
        <v>275</v>
      </c>
      <c r="H132" s="474"/>
      <c r="K132" s="449"/>
    </row>
    <row r="133" spans="2:16" s="439" customFormat="1" ht="19.5" x14ac:dyDescent="0.3">
      <c r="K133" s="449"/>
    </row>
    <row r="134" spans="2:16" s="449" customFormat="1" ht="32.25" x14ac:dyDescent="0.45">
      <c r="B134" s="451" t="s">
        <v>96</v>
      </c>
      <c r="C134" s="450"/>
      <c r="D134" s="450"/>
      <c r="E134" s="476" t="s">
        <v>277</v>
      </c>
      <c r="F134" s="477"/>
      <c r="G134" s="450"/>
      <c r="H134" s="450"/>
      <c r="I134" s="450"/>
      <c r="J134" s="450"/>
      <c r="K134" s="450"/>
      <c r="L134" s="450"/>
      <c r="M134" s="450"/>
      <c r="N134" s="450"/>
      <c r="O134" s="450"/>
      <c r="P134" s="450"/>
    </row>
    <row r="135" spans="2:16" s="439" customFormat="1" ht="19.5" x14ac:dyDescent="0.3">
      <c r="B135" s="473" t="s">
        <v>268</v>
      </c>
      <c r="C135" s="473"/>
      <c r="D135" s="473"/>
      <c r="E135" s="473"/>
      <c r="F135" s="473"/>
      <c r="G135" s="473"/>
      <c r="H135" s="473"/>
      <c r="I135" s="473"/>
      <c r="J135" s="473"/>
      <c r="K135" s="473"/>
      <c r="L135" s="473"/>
      <c r="M135" s="473"/>
      <c r="N135" s="473"/>
      <c r="O135" s="473"/>
      <c r="P135" s="473"/>
    </row>
    <row r="136" spans="2:16" s="439" customFormat="1" ht="30" x14ac:dyDescent="0.45">
      <c r="B136" s="475" t="s">
        <v>278</v>
      </c>
      <c r="C136" s="473"/>
      <c r="D136" s="473"/>
      <c r="E136" s="473"/>
      <c r="F136" s="473"/>
      <c r="G136" s="473"/>
      <c r="H136" s="473"/>
      <c r="I136" s="473"/>
      <c r="J136" s="473"/>
      <c r="K136" s="473"/>
      <c r="L136" s="473"/>
      <c r="M136" s="473"/>
      <c r="N136" s="473"/>
      <c r="O136" s="473"/>
      <c r="P136" s="473"/>
    </row>
    <row r="137" spans="2:16" s="439" customFormat="1" ht="19.5" x14ac:dyDescent="0.3">
      <c r="B137" s="473" t="s">
        <v>269</v>
      </c>
      <c r="C137" s="473"/>
      <c r="D137" s="473"/>
      <c r="E137" s="473"/>
      <c r="F137" s="473"/>
      <c r="G137" s="473"/>
      <c r="H137" s="473"/>
      <c r="I137" s="473"/>
      <c r="J137" s="473"/>
      <c r="K137" s="473"/>
      <c r="L137" s="473"/>
      <c r="M137" s="473"/>
      <c r="N137" s="473"/>
      <c r="O137" s="473"/>
      <c r="P137" s="473"/>
    </row>
    <row r="138" spans="2:16" s="439" customFormat="1" ht="30" x14ac:dyDescent="0.45">
      <c r="B138" s="475" t="s">
        <v>279</v>
      </c>
      <c r="C138" s="473"/>
      <c r="D138" s="473"/>
      <c r="E138" s="473"/>
      <c r="F138" s="473"/>
      <c r="G138" s="473"/>
      <c r="H138" s="473"/>
      <c r="I138" s="473"/>
      <c r="J138" s="473"/>
      <c r="K138" s="473"/>
      <c r="L138" s="473"/>
      <c r="M138" s="473"/>
      <c r="N138" s="473"/>
      <c r="O138" s="473"/>
      <c r="P138" s="473"/>
    </row>
    <row r="139" spans="2:16" s="466" customFormat="1" ht="19.5" x14ac:dyDescent="0.3">
      <c r="H139" s="467"/>
      <c r="I139" s="467"/>
      <c r="J139" s="467"/>
      <c r="K139" s="468"/>
      <c r="L139" s="439"/>
    </row>
    <row r="140" spans="2:16" s="439" customFormat="1" ht="32.25" x14ac:dyDescent="0.45">
      <c r="B140" s="452" t="s">
        <v>188</v>
      </c>
      <c r="E140" s="476" t="s">
        <v>280</v>
      </c>
      <c r="F140" s="477"/>
      <c r="K140" s="449"/>
    </row>
    <row r="141" spans="2:16" s="439" customFormat="1" ht="19.5" x14ac:dyDescent="0.3">
      <c r="B141" s="449" t="s">
        <v>256</v>
      </c>
      <c r="K141" s="449"/>
    </row>
    <row r="142" spans="2:16" s="439" customFormat="1" ht="19.5" x14ac:dyDescent="0.3">
      <c r="B142" s="449" t="s">
        <v>285</v>
      </c>
      <c r="K142" s="449"/>
    </row>
    <row r="143" spans="2:16" s="439" customFormat="1" ht="19.5" x14ac:dyDescent="0.3">
      <c r="B143" s="439" t="s">
        <v>257</v>
      </c>
      <c r="K143" s="449"/>
    </row>
    <row r="144" spans="2:16" s="439" customFormat="1" ht="30" x14ac:dyDescent="0.45">
      <c r="B144" s="475" t="s">
        <v>319</v>
      </c>
      <c r="K144" s="449"/>
    </row>
    <row r="145" spans="2:12" s="439" customFormat="1" ht="19.5" x14ac:dyDescent="0.3">
      <c r="B145" s="439" t="s">
        <v>258</v>
      </c>
      <c r="K145" s="449"/>
    </row>
    <row r="146" spans="2:12" s="439" customFormat="1" ht="30" x14ac:dyDescent="0.45">
      <c r="B146" s="475" t="s">
        <v>320</v>
      </c>
      <c r="K146" s="449"/>
    </row>
    <row r="147" spans="2:12" s="439" customFormat="1" ht="19.5" x14ac:dyDescent="0.3">
      <c r="B147" s="439" t="s">
        <v>259</v>
      </c>
      <c r="K147" s="449"/>
    </row>
    <row r="148" spans="2:12" s="439" customFormat="1" ht="30" x14ac:dyDescent="0.45">
      <c r="B148" s="475" t="s">
        <v>321</v>
      </c>
      <c r="K148" s="449"/>
    </row>
    <row r="149" spans="2:12" s="466" customFormat="1" ht="19.5" x14ac:dyDescent="0.3">
      <c r="H149" s="467"/>
      <c r="I149" s="467"/>
      <c r="J149" s="467"/>
      <c r="K149" s="468"/>
      <c r="L149" s="439"/>
    </row>
    <row r="150" spans="2:12" s="466" customFormat="1" ht="32.25" x14ac:dyDescent="0.45">
      <c r="B150" s="452" t="s">
        <v>262</v>
      </c>
      <c r="E150" s="476" t="s">
        <v>281</v>
      </c>
      <c r="F150" s="477"/>
      <c r="H150" s="467"/>
      <c r="I150" s="467"/>
      <c r="J150" s="467"/>
      <c r="K150" s="468"/>
      <c r="L150" s="439"/>
    </row>
    <row r="151" spans="2:12" s="439" customFormat="1" ht="22.5" customHeight="1" x14ac:dyDescent="0.3">
      <c r="B151" s="439" t="s">
        <v>266</v>
      </c>
      <c r="K151" s="449"/>
    </row>
    <row r="152" spans="2:12" s="439" customFormat="1" ht="30" x14ac:dyDescent="0.45">
      <c r="B152" s="475" t="s">
        <v>322</v>
      </c>
      <c r="K152" s="449"/>
    </row>
    <row r="153" spans="2:12" s="439" customFormat="1" ht="22.5" customHeight="1" x14ac:dyDescent="0.3">
      <c r="B153" s="439" t="s">
        <v>267</v>
      </c>
      <c r="K153" s="449"/>
    </row>
    <row r="154" spans="2:12" s="439" customFormat="1" ht="30" x14ac:dyDescent="0.45">
      <c r="B154" s="475" t="s">
        <v>323</v>
      </c>
      <c r="K154" s="449"/>
    </row>
    <row r="155" spans="2:12" s="466" customFormat="1" ht="19.5" x14ac:dyDescent="0.3">
      <c r="H155" s="467"/>
      <c r="I155" s="467"/>
      <c r="J155" s="467"/>
      <c r="K155" s="468"/>
      <c r="L155" s="439"/>
    </row>
    <row r="156" spans="2:12" s="439" customFormat="1" ht="32.25" x14ac:dyDescent="0.45">
      <c r="B156" s="452" t="s">
        <v>270</v>
      </c>
      <c r="E156" s="476" t="s">
        <v>282</v>
      </c>
      <c r="F156" s="477"/>
      <c r="K156" s="449"/>
    </row>
    <row r="157" spans="2:12" s="439" customFormat="1" ht="19.5" x14ac:dyDescent="0.3">
      <c r="B157" s="439" t="s">
        <v>271</v>
      </c>
      <c r="K157" s="449"/>
    </row>
    <row r="158" spans="2:12" s="439" customFormat="1" ht="30" x14ac:dyDescent="0.45">
      <c r="B158" s="475" t="s">
        <v>284</v>
      </c>
      <c r="K158" s="449"/>
    </row>
    <row r="159" spans="2:12" s="466" customFormat="1" ht="19.5" x14ac:dyDescent="0.3">
      <c r="H159" s="467"/>
      <c r="I159" s="467"/>
      <c r="J159" s="467"/>
      <c r="K159" s="468"/>
      <c r="L159" s="439"/>
    </row>
    <row r="160" spans="2:12" s="466" customFormat="1" ht="30" x14ac:dyDescent="0.45">
      <c r="B160" s="449" t="s">
        <v>272</v>
      </c>
      <c r="E160" s="475" t="s">
        <v>283</v>
      </c>
      <c r="H160" s="467"/>
      <c r="I160" s="467"/>
      <c r="J160" s="467"/>
      <c r="K160" s="468"/>
      <c r="L160" s="439"/>
    </row>
    <row r="161" spans="8:12" s="466" customFormat="1" ht="19.5" x14ac:dyDescent="0.3">
      <c r="H161" s="467"/>
      <c r="I161" s="467"/>
      <c r="J161" s="467"/>
      <c r="K161" s="468"/>
      <c r="L161" s="439"/>
    </row>
    <row r="162" spans="8:12" s="466" customFormat="1" ht="19.5" x14ac:dyDescent="0.3">
      <c r="H162" s="467"/>
      <c r="I162" s="467"/>
      <c r="J162" s="467"/>
      <c r="K162" s="468"/>
      <c r="L162" s="439"/>
    </row>
    <row r="163" spans="8:12" s="466" customFormat="1" ht="19.5" x14ac:dyDescent="0.3">
      <c r="H163" s="467"/>
      <c r="I163" s="467"/>
      <c r="J163" s="467"/>
      <c r="K163" s="468"/>
      <c r="L163" s="439"/>
    </row>
    <row r="164" spans="8:12" s="466" customFormat="1" ht="19.5" x14ac:dyDescent="0.3">
      <c r="H164" s="467"/>
      <c r="I164" s="467"/>
      <c r="J164" s="467"/>
      <c r="K164" s="468"/>
      <c r="L164" s="439"/>
    </row>
    <row r="165" spans="8:12" s="466" customFormat="1" ht="19.5" x14ac:dyDescent="0.3">
      <c r="H165" s="467"/>
      <c r="I165" s="467"/>
      <c r="J165" s="467"/>
      <c r="K165" s="468"/>
      <c r="L165" s="439"/>
    </row>
  </sheetData>
  <mergeCells count="9">
    <mergeCell ref="H41:P41"/>
    <mergeCell ref="B71:P71"/>
    <mergeCell ref="B110:P110"/>
    <mergeCell ref="D1:M1"/>
    <mergeCell ref="B2:M2"/>
    <mergeCell ref="B3:M3"/>
    <mergeCell ref="B7:F7"/>
    <mergeCell ref="B39:P39"/>
    <mergeCell ref="B40:F40"/>
  </mergeCells>
  <phoneticPr fontId="22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48" fitToHeight="0" orientation="portrait" r:id="rId1"/>
  <rowBreaks count="2" manualBreakCount="2">
    <brk id="69" max="16" man="1"/>
    <brk id="115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9"/>
  <sheetViews>
    <sheetView showGridLines="0" tabSelected="1" view="pageBreakPreview" topLeftCell="A4" zoomScale="80" zoomScaleNormal="100" zoomScaleSheetLayoutView="80" workbookViewId="0">
      <selection activeCell="C37" sqref="C37"/>
    </sheetView>
  </sheetViews>
  <sheetFormatPr defaultColWidth="12" defaultRowHeight="11.25" x14ac:dyDescent="0.15"/>
  <cols>
    <col min="1" max="1" width="17.832031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21.1640625" customWidth="1"/>
  </cols>
  <sheetData>
    <row r="1" spans="1:12" s="1" customFormat="1" ht="42.75" customHeight="1" thickBot="1" x14ac:dyDescent="0.2">
      <c r="A1" s="36"/>
      <c r="B1" s="33"/>
      <c r="C1" s="558" t="s">
        <v>54</v>
      </c>
      <c r="D1" s="558"/>
      <c r="E1" s="558"/>
      <c r="F1" s="558"/>
      <c r="G1" s="558"/>
      <c r="H1" s="558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 x14ac:dyDescent="0.15">
      <c r="A2" s="122" t="str">
        <f>'TECHNICAL SHEET GARMENT'!A2</f>
        <v>LFV11534</v>
      </c>
      <c r="B2" s="559" t="str">
        <f>'TECHNICAL SHEET GARMENT'!B2:I2</f>
        <v>LD CALDO 3in1 HEATHER</v>
      </c>
      <c r="C2" s="559"/>
      <c r="D2" s="559"/>
      <c r="E2" s="559"/>
      <c r="F2" s="559"/>
      <c r="G2" s="559"/>
      <c r="H2" s="559"/>
      <c r="I2" s="121" t="s">
        <v>2</v>
      </c>
      <c r="J2" s="60" t="str">
        <f>'TECHNICAL SHEET GARMENT'!$K$2</f>
        <v>V1BULK</v>
      </c>
      <c r="L2" s="61"/>
    </row>
    <row r="3" spans="1:12" s="3" customFormat="1" ht="18" customHeight="1" x14ac:dyDescent="0.15">
      <c r="A3" s="336" t="str">
        <f>'TECHNICAL SHEET GARMENT'!A3</f>
        <v>FABRIC / SUPPLIER :</v>
      </c>
      <c r="B3" s="543" t="str">
        <f>'TECHNICAL SHEET GARMENT'!B3:I3</f>
        <v xml:space="preserve"> 06302 - LIBOLON / PR21 - LOCAL</v>
      </c>
      <c r="C3" s="543"/>
      <c r="D3" s="543"/>
      <c r="E3" s="543"/>
      <c r="F3" s="543"/>
      <c r="G3" s="543"/>
      <c r="H3" s="543"/>
      <c r="I3" s="123" t="str">
        <f>'TECHNICAL SHEET GARMENT'!J3</f>
        <v>DEVELOPPER</v>
      </c>
      <c r="K3" s="105" t="str">
        <f>'TECHNICAL SHEET GARMENT'!L3</f>
        <v>MARJORIE</v>
      </c>
      <c r="L3" s="55"/>
    </row>
    <row r="4" spans="1:12" s="3" customFormat="1" ht="18" customHeight="1" thickBot="1" x14ac:dyDescent="0.2">
      <c r="A4" s="110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24" t="str">
        <f>'TECHNICAL SHEET GARMENT'!J4</f>
        <v xml:space="preserve">SUPPLIER : </v>
      </c>
      <c r="J4" s="74"/>
      <c r="K4" s="310" t="str">
        <f>'TECHNICAL SHEET GARMENT'!L4</f>
        <v>PRIMA CHANNEL</v>
      </c>
      <c r="L4" s="58"/>
    </row>
    <row r="5" spans="1:12" s="1" customFormat="1" x14ac:dyDescent="0.1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ht="46.5" customHeight="1" thickBot="1" x14ac:dyDescent="0.2">
      <c r="A37" s="51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3"/>
    </row>
    <row r="38" spans="1:12" s="1" customFormat="1" x14ac:dyDescent="0.15"/>
    <row r="39" spans="1:12" s="1" customFormat="1" x14ac:dyDescent="0.15"/>
  </sheetData>
  <mergeCells count="3">
    <mergeCell ref="C1:H1"/>
    <mergeCell ref="B2:H2"/>
    <mergeCell ref="B3:H3"/>
  </mergeCells>
  <phoneticPr fontId="21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9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P42"/>
  <sheetViews>
    <sheetView showGridLines="0" view="pageBreakPreview" topLeftCell="A4" zoomScale="70" zoomScaleNormal="100" zoomScaleSheetLayoutView="70" workbookViewId="0">
      <selection activeCell="L22" sqref="L22"/>
    </sheetView>
  </sheetViews>
  <sheetFormatPr defaultColWidth="12" defaultRowHeight="11.25" x14ac:dyDescent="0.15"/>
  <cols>
    <col min="1" max="1" width="17" customWidth="1"/>
    <col min="2" max="2" width="28.1640625" customWidth="1"/>
    <col min="3" max="3" width="12" customWidth="1"/>
    <col min="4" max="5" width="21" customWidth="1"/>
    <col min="6" max="7" width="18" customWidth="1"/>
    <col min="8" max="8" width="29.83203125" customWidth="1"/>
    <col min="9" max="9" width="9.33203125" customWidth="1"/>
    <col min="10" max="10" width="41.33203125" customWidth="1"/>
  </cols>
  <sheetData>
    <row r="1" spans="1:10" s="1" customFormat="1" ht="42.75" customHeight="1" thickBot="1" x14ac:dyDescent="0.2">
      <c r="A1" s="36"/>
      <c r="B1" s="33"/>
      <c r="C1" s="558" t="s">
        <v>110</v>
      </c>
      <c r="D1" s="558"/>
      <c r="E1" s="558"/>
      <c r="F1" s="558"/>
      <c r="G1" s="558"/>
      <c r="H1" s="104" t="str">
        <f>'TECHNICAL SHEET GARMENT'!J1</f>
        <v>WINTER 2018/19</v>
      </c>
      <c r="I1" s="33"/>
      <c r="J1" s="34"/>
    </row>
    <row r="2" spans="1:10" s="4" customFormat="1" ht="18" customHeight="1" x14ac:dyDescent="0.15">
      <c r="A2" s="122" t="str">
        <f>'TECHNICAL SHEET GARMENT'!A2</f>
        <v>LFV11534</v>
      </c>
      <c r="B2" s="559" t="str">
        <f>'TECHNICAL SHEET GARMENT'!B2:I2</f>
        <v>LD CALDO 3in1 HEATHER</v>
      </c>
      <c r="C2" s="559"/>
      <c r="D2" s="559"/>
      <c r="E2" s="559"/>
      <c r="F2" s="559"/>
      <c r="G2" s="559"/>
      <c r="H2" s="121" t="s">
        <v>2</v>
      </c>
      <c r="I2" s="423" t="str">
        <f>'TECHNICAL SHEET GARMENT'!K2</f>
        <v>V1BULK</v>
      </c>
      <c r="J2" s="61"/>
    </row>
    <row r="3" spans="1:10" s="3" customFormat="1" ht="18" customHeight="1" x14ac:dyDescent="0.15">
      <c r="A3" s="336" t="str">
        <f>'TECHNICAL SHEET GARMENT'!A3</f>
        <v>FABRIC / SUPPLIER :</v>
      </c>
      <c r="B3" s="543" t="str">
        <f>+'TECHNICAL SHEET GARMENT'!B3:I3</f>
        <v xml:space="preserve"> 06302 - LIBOLON / PR21 - LOCAL</v>
      </c>
      <c r="C3" s="543"/>
      <c r="D3" s="543"/>
      <c r="E3" s="543"/>
      <c r="F3" s="543"/>
      <c r="G3" s="543"/>
      <c r="H3" s="123" t="str">
        <f>'TECHNICAL SHEET GARMENT'!J3</f>
        <v>DEVELOPPER</v>
      </c>
      <c r="I3" s="105" t="str">
        <f>'TECHNICAL SHEET GARMENT'!L3</f>
        <v>MARJORIE</v>
      </c>
      <c r="J3" s="55"/>
    </row>
    <row r="4" spans="1:10" s="3" customFormat="1" ht="18" customHeight="1" thickBot="1" x14ac:dyDescent="0.2">
      <c r="A4" s="110" t="s">
        <v>111</v>
      </c>
      <c r="B4" s="56">
        <f ca="1">'TECHNICAL SHEET GARMENT'!B4</f>
        <v>43833</v>
      </c>
      <c r="C4" s="57"/>
      <c r="D4" s="57"/>
      <c r="E4" s="57"/>
      <c r="F4" s="57"/>
      <c r="G4" s="57"/>
      <c r="H4" s="124" t="str">
        <f>'TECHNICAL SHEET GARMENT'!J4</f>
        <v xml:space="preserve">SUPPLIER : </v>
      </c>
      <c r="I4" s="106" t="str">
        <f>'TECHNICAL SHEET GARMENT'!L4</f>
        <v>PRIMA CHANNEL</v>
      </c>
      <c r="J4" s="58"/>
    </row>
    <row r="5" spans="1:10" s="1" customFormat="1" ht="16.5" x14ac:dyDescent="0.15">
      <c r="A5" s="39"/>
      <c r="B5" s="40"/>
      <c r="C5" s="40"/>
      <c r="D5" s="40"/>
      <c r="E5" s="40"/>
      <c r="F5" s="40"/>
      <c r="G5" s="40"/>
      <c r="H5" s="40"/>
      <c r="I5" s="40"/>
      <c r="J5" s="48"/>
    </row>
    <row r="6" spans="1:10" s="1" customFormat="1" ht="16.5" x14ac:dyDescent="0.15">
      <c r="A6" s="41"/>
      <c r="B6" s="42"/>
      <c r="C6" s="42"/>
      <c r="D6" s="42"/>
      <c r="E6" s="42"/>
      <c r="F6" s="42"/>
      <c r="G6" s="42"/>
      <c r="H6" s="42"/>
      <c r="I6" s="42"/>
      <c r="J6" s="49"/>
    </row>
    <row r="7" spans="1:10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50"/>
    </row>
    <row r="8" spans="1:10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50"/>
    </row>
    <row r="9" spans="1:10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50"/>
    </row>
    <row r="10" spans="1:10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50"/>
    </row>
    <row r="11" spans="1:10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50"/>
    </row>
    <row r="12" spans="1:10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50"/>
    </row>
    <row r="13" spans="1:10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50"/>
    </row>
    <row r="14" spans="1:10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50"/>
    </row>
    <row r="15" spans="1:10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50"/>
    </row>
    <row r="16" spans="1:10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50"/>
    </row>
    <row r="17" spans="1:16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50"/>
    </row>
    <row r="18" spans="1:16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50"/>
    </row>
    <row r="19" spans="1:16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50"/>
    </row>
    <row r="20" spans="1:16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50" t="s">
        <v>49</v>
      </c>
    </row>
    <row r="21" spans="1:16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50"/>
    </row>
    <row r="22" spans="1:16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50"/>
    </row>
    <row r="23" spans="1:16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50" t="s">
        <v>49</v>
      </c>
    </row>
    <row r="24" spans="1:16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50"/>
    </row>
    <row r="25" spans="1:16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50"/>
    </row>
    <row r="26" spans="1:16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50"/>
    </row>
    <row r="27" spans="1:16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50"/>
      <c r="P27" s="1" t="s">
        <v>49</v>
      </c>
    </row>
    <row r="28" spans="1:16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50"/>
    </row>
    <row r="29" spans="1:16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50"/>
    </row>
    <row r="30" spans="1:16" s="1" customFormat="1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50"/>
    </row>
    <row r="31" spans="1:16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50"/>
    </row>
    <row r="32" spans="1:16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50"/>
    </row>
    <row r="33" spans="1:10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50"/>
    </row>
    <row r="34" spans="1:10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50"/>
    </row>
    <row r="35" spans="1:10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50"/>
    </row>
    <row r="36" spans="1:10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50"/>
    </row>
    <row r="37" spans="1:10" s="1" customFormat="1" x14ac:dyDescent="0.15">
      <c r="A37" s="43"/>
      <c r="B37" s="44"/>
      <c r="C37" s="44"/>
      <c r="D37" s="44"/>
      <c r="E37" s="44"/>
      <c r="F37" s="44"/>
      <c r="G37" s="44"/>
      <c r="H37" s="44"/>
      <c r="I37" s="44"/>
      <c r="J37" s="50"/>
    </row>
    <row r="38" spans="1:10" s="1" customFormat="1" x14ac:dyDescent="0.15">
      <c r="A38" s="43"/>
      <c r="B38" s="44"/>
      <c r="C38" s="44"/>
      <c r="D38" s="44"/>
      <c r="E38" s="44"/>
      <c r="F38" s="44"/>
      <c r="G38" s="44"/>
      <c r="H38" s="44"/>
      <c r="I38" s="44"/>
      <c r="J38" s="50"/>
    </row>
    <row r="39" spans="1:10" s="1" customFormat="1" x14ac:dyDescent="0.15">
      <c r="A39" s="43"/>
      <c r="B39" s="44"/>
      <c r="C39" s="44"/>
      <c r="D39" s="44"/>
      <c r="E39" s="44"/>
      <c r="F39" s="44"/>
      <c r="G39" s="44"/>
      <c r="H39" s="44"/>
      <c r="I39" s="44"/>
      <c r="J39" s="50"/>
    </row>
    <row r="40" spans="1:10" s="1" customFormat="1" x14ac:dyDescent="0.15">
      <c r="A40" s="43"/>
      <c r="B40" s="44"/>
      <c r="C40" s="44"/>
      <c r="D40" s="44"/>
      <c r="E40" s="44"/>
      <c r="F40" s="44"/>
      <c r="G40" s="44"/>
      <c r="H40" s="44"/>
      <c r="I40" s="44"/>
      <c r="J40" s="50"/>
    </row>
    <row r="41" spans="1:10" s="1" customFormat="1" ht="86.25" customHeight="1" thickBot="1" x14ac:dyDescent="0.2">
      <c r="A41" s="51"/>
      <c r="B41" s="52"/>
      <c r="C41" s="52"/>
      <c r="D41" s="52"/>
      <c r="E41" s="52"/>
      <c r="F41" s="52"/>
      <c r="G41" s="52"/>
      <c r="H41" s="52"/>
      <c r="I41" s="52"/>
      <c r="J41" s="53"/>
    </row>
    <row r="42" spans="1:10" s="1" customFormat="1" x14ac:dyDescent="0.15"/>
  </sheetData>
  <mergeCells count="3">
    <mergeCell ref="C1:G1"/>
    <mergeCell ref="B2:G2"/>
    <mergeCell ref="B3:G3"/>
  </mergeCells>
  <phoneticPr fontId="21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8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7"/>
  <sheetViews>
    <sheetView showGridLines="0" view="pageBreakPreview" topLeftCell="A4" zoomScale="80" zoomScaleNormal="100" zoomScaleSheetLayoutView="80" workbookViewId="0">
      <selection activeCell="L22" sqref="L22"/>
    </sheetView>
  </sheetViews>
  <sheetFormatPr defaultColWidth="12" defaultRowHeight="11.25" x14ac:dyDescent="0.15"/>
  <cols>
    <col min="1" max="1" width="16.1640625" customWidth="1"/>
    <col min="2" max="2" width="17.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6"/>
      <c r="B1" s="33"/>
      <c r="C1" s="558" t="s">
        <v>55</v>
      </c>
      <c r="D1" s="558"/>
      <c r="E1" s="558"/>
      <c r="F1" s="558"/>
      <c r="G1" s="558"/>
      <c r="H1" s="558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 x14ac:dyDescent="0.15">
      <c r="A2" s="122" t="str">
        <f>'TECHNICAL SHEET GARMENT'!A2</f>
        <v>LFV11534</v>
      </c>
      <c r="B2" s="559" t="str">
        <f>+'TECHNICAL SHEET GARMENT'!B2:I2</f>
        <v>LD CALDO 3in1 HEATHER</v>
      </c>
      <c r="C2" s="559"/>
      <c r="D2" s="559"/>
      <c r="E2" s="559"/>
      <c r="F2" s="559"/>
      <c r="G2" s="559"/>
      <c r="H2" s="559"/>
      <c r="I2" s="121" t="s">
        <v>2</v>
      </c>
      <c r="J2" s="60" t="str">
        <f>'TECHNICAL SHEET GARMENT'!K2</f>
        <v>V1BULK</v>
      </c>
      <c r="L2" s="61"/>
    </row>
    <row r="3" spans="1:12" s="3" customFormat="1" ht="18" customHeight="1" x14ac:dyDescent="0.15">
      <c r="A3" s="336" t="str">
        <f>'TECHNICAL SHEET GARMENT'!A3</f>
        <v>FABRIC / SUPPLIER :</v>
      </c>
      <c r="B3" s="560" t="str">
        <f>+'TECHNICAL SHEET GARMENT'!B3:I3</f>
        <v xml:space="preserve"> 06302 - LIBOLON / PR21 - LOCAL</v>
      </c>
      <c r="C3" s="560"/>
      <c r="D3" s="560"/>
      <c r="E3" s="560"/>
      <c r="F3" s="560"/>
      <c r="G3" s="560"/>
      <c r="H3" s="560"/>
      <c r="I3" s="151" t="str">
        <f>'TECHNICAL SHEET GARMENT'!J3</f>
        <v>DEVELOPPER</v>
      </c>
      <c r="K3" s="105" t="str">
        <f>'TECHNICAL SHEET GARMENT'!L3</f>
        <v>MARJORIE</v>
      </c>
      <c r="L3" s="55"/>
    </row>
    <row r="4" spans="1:12" s="3" customFormat="1" ht="18" customHeight="1" thickBot="1" x14ac:dyDescent="0.2">
      <c r="A4" s="110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24" t="str">
        <f>'TECHNICAL SHEET GARMENT'!J4</f>
        <v xml:space="preserve">SUPPLIER : </v>
      </c>
      <c r="J4" s="74"/>
      <c r="K4" s="310" t="str">
        <f>'TECHNICAL SHEET GARMENT'!L4</f>
        <v>PRIMA CHANNEL</v>
      </c>
      <c r="L4" s="58"/>
    </row>
    <row r="5" spans="1:12" s="1" customFormat="1" x14ac:dyDescent="0.1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ht="70.5" customHeight="1" thickBot="1" x14ac:dyDescent="0.2">
      <c r="A36" s="51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3"/>
    </row>
    <row r="37" spans="1:12" s="1" customFormat="1" x14ac:dyDescent="0.15"/>
  </sheetData>
  <mergeCells count="3">
    <mergeCell ref="C1:H1"/>
    <mergeCell ref="B2:H2"/>
    <mergeCell ref="B3:H3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topLeftCell="A4" zoomScale="70" zoomScaleNormal="100" zoomScaleSheetLayoutView="70" workbookViewId="0">
      <selection activeCell="L22" sqref="L22"/>
    </sheetView>
  </sheetViews>
  <sheetFormatPr defaultColWidth="12" defaultRowHeight="11.25" x14ac:dyDescent="0.15"/>
  <cols>
    <col min="1" max="1" width="17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6"/>
      <c r="B1" s="33"/>
      <c r="C1" s="558" t="s">
        <v>97</v>
      </c>
      <c r="D1" s="558"/>
      <c r="E1" s="558"/>
      <c r="F1" s="558"/>
      <c r="G1" s="558"/>
      <c r="H1" s="558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 x14ac:dyDescent="0.15">
      <c r="A2" s="122" t="str">
        <f>'TECHNICAL SHEET GARMENT'!A2</f>
        <v>LFV11534</v>
      </c>
      <c r="B2" s="559" t="str">
        <f>+'TECHNICAL SHEET GARMENT'!B2:I2</f>
        <v>LD CALDO 3in1 HEATHER</v>
      </c>
      <c r="C2" s="559"/>
      <c r="D2" s="559"/>
      <c r="E2" s="559"/>
      <c r="F2" s="559"/>
      <c r="G2" s="559"/>
      <c r="H2" s="559"/>
      <c r="I2" s="121" t="s">
        <v>2</v>
      </c>
      <c r="J2" s="60" t="str">
        <f>'TECHNICAL SHEET GARMENT'!K2</f>
        <v>V1BULK</v>
      </c>
      <c r="L2" s="61"/>
    </row>
    <row r="3" spans="1:12" s="3" customFormat="1" ht="18" customHeight="1" x14ac:dyDescent="0.15">
      <c r="A3" s="336" t="str">
        <f>'TECHNICAL SHEET GARMENT'!A3</f>
        <v>FABRIC / SUPPLIER :</v>
      </c>
      <c r="B3" s="560" t="str">
        <f>+'TECHNICAL SHEET GARMENT'!B3:I3</f>
        <v xml:space="preserve"> 06302 - LIBOLON / PR21 - LOCAL</v>
      </c>
      <c r="C3" s="560"/>
      <c r="D3" s="560"/>
      <c r="E3" s="560"/>
      <c r="F3" s="560"/>
      <c r="G3" s="560"/>
      <c r="H3" s="560"/>
      <c r="I3" s="151" t="str">
        <f>'TECHNICAL SHEET GARMENT'!J3</f>
        <v>DEVELOPPER</v>
      </c>
      <c r="K3" s="105" t="str">
        <f>'TECHNICAL SHEET GARMENT'!L3</f>
        <v>MARJORIE</v>
      </c>
      <c r="L3" s="55"/>
    </row>
    <row r="4" spans="1:12" s="3" customFormat="1" ht="18" customHeight="1" thickBot="1" x14ac:dyDescent="0.2">
      <c r="A4" s="110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24" t="str">
        <f>'TECHNICAL SHEET GARMENT'!J4</f>
        <v xml:space="preserve">SUPPLIER : </v>
      </c>
      <c r="J4" s="74"/>
      <c r="K4" s="310" t="str">
        <f>'TECHNICAL SHEET GARMENT'!L4</f>
        <v>PRIMA CHANNEL</v>
      </c>
      <c r="L4" s="58"/>
    </row>
    <row r="5" spans="1:12" s="1" customFormat="1" ht="16.5" x14ac:dyDescent="0.1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8"/>
    </row>
    <row r="6" spans="1:12" s="1" customFormat="1" ht="16.5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9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 t="s">
        <v>49</v>
      </c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 t="s">
        <v>49</v>
      </c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 t="s">
        <v>67</v>
      </c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 t="s">
        <v>66</v>
      </c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x14ac:dyDescent="0.15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 x14ac:dyDescent="0.15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20.25" customHeight="1" thickBot="1" x14ac:dyDescent="0.2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3"/>
    </row>
    <row r="40" spans="1:12" s="1" customFormat="1" x14ac:dyDescent="0.15"/>
  </sheetData>
  <mergeCells count="3">
    <mergeCell ref="C1:H1"/>
    <mergeCell ref="B2:H2"/>
    <mergeCell ref="B3:H3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6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0"/>
  <sheetViews>
    <sheetView showGridLines="0" view="pageBreakPreview" topLeftCell="A7" zoomScaleNormal="100" zoomScaleSheetLayoutView="100" workbookViewId="0">
      <selection activeCell="A4" sqref="A4"/>
    </sheetView>
  </sheetViews>
  <sheetFormatPr defaultColWidth="12" defaultRowHeight="11.25" x14ac:dyDescent="0.15"/>
  <cols>
    <col min="1" max="1" width="15.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6"/>
      <c r="B1" s="33"/>
      <c r="C1" s="558" t="s">
        <v>106</v>
      </c>
      <c r="D1" s="558"/>
      <c r="E1" s="558"/>
      <c r="F1" s="558"/>
      <c r="G1" s="558"/>
      <c r="H1" s="558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 x14ac:dyDescent="0.15">
      <c r="A2" s="122" t="str">
        <f>'TECHNICAL SHEET GARMENT'!A2</f>
        <v>LFV11534</v>
      </c>
      <c r="B2" s="559" t="str">
        <f>+'TECHNICAL SHEET GARMENT'!B2:I2</f>
        <v>LD CALDO 3in1 HEATHER</v>
      </c>
      <c r="C2" s="559"/>
      <c r="D2" s="559"/>
      <c r="E2" s="559"/>
      <c r="F2" s="559"/>
      <c r="G2" s="559"/>
      <c r="H2" s="559"/>
      <c r="I2" s="121" t="s">
        <v>2</v>
      </c>
      <c r="J2" s="60" t="str">
        <f>'TECHNICAL SHEET GARMENT'!K2</f>
        <v>V1BULK</v>
      </c>
      <c r="L2" s="61"/>
    </row>
    <row r="3" spans="1:12" s="3" customFormat="1" ht="18" customHeight="1" x14ac:dyDescent="0.15">
      <c r="A3" s="336" t="str">
        <f>'TECHNICAL SHEET GARMENT'!A3</f>
        <v>FABRIC / SUPPLIER :</v>
      </c>
      <c r="B3" s="560" t="str">
        <f>+'TECHNICAL SHEET GARMENT'!B3:I3</f>
        <v xml:space="preserve"> 06302 - LIBOLON / PR21 - LOCAL</v>
      </c>
      <c r="C3" s="560"/>
      <c r="D3" s="560"/>
      <c r="E3" s="560"/>
      <c r="F3" s="560"/>
      <c r="G3" s="560"/>
      <c r="H3" s="560"/>
      <c r="I3" s="151" t="str">
        <f>'TECHNICAL SHEET GARMENT'!J3</f>
        <v>DEVELOPPER</v>
      </c>
      <c r="K3" s="105" t="str">
        <f>'TECHNICAL SHEET GARMENT'!L3</f>
        <v>MARJORIE</v>
      </c>
      <c r="L3" s="55"/>
    </row>
    <row r="4" spans="1:12" s="3" customFormat="1" ht="18" customHeight="1" thickBot="1" x14ac:dyDescent="0.2">
      <c r="A4" s="110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24" t="str">
        <f>'TECHNICAL SHEET GARMENT'!J4</f>
        <v xml:space="preserve">SUPPLIER : </v>
      </c>
      <c r="J4" s="74"/>
      <c r="K4" s="310" t="str">
        <f>'TECHNICAL SHEET GARMENT'!L4</f>
        <v>PRIMA CHANNEL</v>
      </c>
      <c r="L4" s="58"/>
    </row>
    <row r="5" spans="1:12" s="1" customFormat="1" ht="16.5" x14ac:dyDescent="0.1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8"/>
    </row>
    <row r="6" spans="1:12" s="1" customFormat="1" ht="16.5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9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 t="s">
        <v>49</v>
      </c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 t="s">
        <v>49</v>
      </c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 t="s">
        <v>67</v>
      </c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 t="s">
        <v>66</v>
      </c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x14ac:dyDescent="0.15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 x14ac:dyDescent="0.15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42.75" customHeight="1" thickBot="1" x14ac:dyDescent="0.2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3"/>
    </row>
    <row r="40" spans="1:12" s="1" customFormat="1" x14ac:dyDescent="0.15"/>
  </sheetData>
  <mergeCells count="3">
    <mergeCell ref="C1:H1"/>
    <mergeCell ref="B2:H2"/>
    <mergeCell ref="B3:H3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2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1"/>
  <sheetViews>
    <sheetView showGridLines="0" view="pageBreakPreview" zoomScale="90" zoomScaleNormal="100" zoomScaleSheetLayoutView="90" workbookViewId="0">
      <selection activeCell="N24" sqref="N24"/>
    </sheetView>
  </sheetViews>
  <sheetFormatPr defaultColWidth="12" defaultRowHeight="11.25" x14ac:dyDescent="0.15"/>
  <cols>
    <col min="1" max="1" width="16.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6"/>
      <c r="B1" s="33"/>
      <c r="C1" s="558" t="s">
        <v>3</v>
      </c>
      <c r="D1" s="558"/>
      <c r="E1" s="558"/>
      <c r="F1" s="558"/>
      <c r="G1" s="558"/>
      <c r="H1" s="558"/>
      <c r="I1" s="104" t="str">
        <f>'TECHNICAL SHEET GARMENT'!J1</f>
        <v>WINTER 2018/19</v>
      </c>
      <c r="J1" s="33"/>
      <c r="K1" s="33"/>
      <c r="L1" s="34"/>
    </row>
    <row r="2" spans="1:12" s="4" customFormat="1" ht="21.75" customHeight="1" x14ac:dyDescent="0.15">
      <c r="A2" s="122" t="str">
        <f>'TECHNICAL SHEET GARMENT'!A2</f>
        <v>LFV11534</v>
      </c>
      <c r="B2" s="559" t="str">
        <f>+'TECHNICAL SHEET GARMENT'!B2:I2</f>
        <v>LD CALDO 3in1 HEATHER</v>
      </c>
      <c r="C2" s="559"/>
      <c r="D2" s="559"/>
      <c r="E2" s="559"/>
      <c r="F2" s="559"/>
      <c r="G2" s="559"/>
      <c r="H2" s="559"/>
      <c r="I2" s="121" t="s">
        <v>2</v>
      </c>
      <c r="J2" s="60" t="str">
        <f>'TECHNICAL SHEET GARMENT'!K2</f>
        <v>V1BULK</v>
      </c>
      <c r="L2" s="61"/>
    </row>
    <row r="3" spans="1:12" s="3" customFormat="1" ht="21.75" customHeight="1" x14ac:dyDescent="0.15">
      <c r="A3" s="336" t="str">
        <f>'TECHNICAL SHEET GARMENT'!A3</f>
        <v>FABRIC / SUPPLIER :</v>
      </c>
      <c r="B3" s="560" t="str">
        <f>+'TECHNICAL SHEET GARMENT'!B3:I3</f>
        <v xml:space="preserve"> 06302 - LIBOLON / PR21 - LOCAL</v>
      </c>
      <c r="C3" s="560"/>
      <c r="D3" s="560"/>
      <c r="E3" s="560"/>
      <c r="F3" s="560"/>
      <c r="G3" s="560"/>
      <c r="H3" s="560"/>
      <c r="I3" s="123" t="str">
        <f>'TECHNICAL SHEET GARMENT'!J3</f>
        <v>DEVELOPPER</v>
      </c>
      <c r="K3" s="105" t="str">
        <f>'TECHNICAL SHEET GARMENT'!L3</f>
        <v>MARJORIE</v>
      </c>
      <c r="L3" s="55"/>
    </row>
    <row r="4" spans="1:12" s="3" customFormat="1" ht="21.75" customHeight="1" thickBot="1" x14ac:dyDescent="0.2">
      <c r="A4" s="110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24" t="str">
        <f>'TECHNICAL SHEET GARMENT'!J4</f>
        <v xml:space="preserve">SUPPLIER : </v>
      </c>
      <c r="J4" s="74"/>
      <c r="K4" s="310" t="str">
        <f>'TECHNICAL SHEET GARMENT'!L4</f>
        <v>PRIMA CHANNEL</v>
      </c>
      <c r="L4" s="58"/>
    </row>
    <row r="5" spans="1:12" s="1" customFormat="1" ht="16.5" x14ac:dyDescent="0.15">
      <c r="A5" s="41"/>
      <c r="B5" s="152"/>
      <c r="C5" s="42"/>
      <c r="D5" s="42"/>
      <c r="E5" s="42"/>
      <c r="F5" s="42"/>
      <c r="G5" s="42"/>
      <c r="H5" s="42"/>
      <c r="I5" s="42"/>
      <c r="J5" s="42"/>
      <c r="K5" s="42"/>
      <c r="L5" s="49"/>
    </row>
    <row r="6" spans="1:12" s="1" customFormat="1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ht="16.5" x14ac:dyDescent="0.15">
      <c r="A25" s="43"/>
      <c r="B25" s="152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x14ac:dyDescent="0.15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 x14ac:dyDescent="0.15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59.25" customHeight="1" thickBot="1" x14ac:dyDescent="0.2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3"/>
    </row>
    <row r="40" spans="1:12" s="1" customFormat="1" x14ac:dyDescent="0.15"/>
    <row r="41" spans="1:12" s="1" customFormat="1" x14ac:dyDescent="0.15"/>
  </sheetData>
  <mergeCells count="3">
    <mergeCell ref="C1:H1"/>
    <mergeCell ref="B2:H2"/>
    <mergeCell ref="B3:H3"/>
  </mergeCells>
  <phoneticPr fontId="21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9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62"/>
  <sheetViews>
    <sheetView showGridLines="0" view="pageBreakPreview" zoomScale="60" zoomScaleNormal="70" workbookViewId="0">
      <pane ySplit="5" topLeftCell="A16" activePane="bottomLeft" state="frozen"/>
      <selection activeCell="J21" sqref="J21"/>
      <selection pane="bottomLeft" activeCell="J21" sqref="J21"/>
    </sheetView>
  </sheetViews>
  <sheetFormatPr defaultColWidth="12" defaultRowHeight="11.25" x14ac:dyDescent="0.15"/>
  <cols>
    <col min="1" max="1" width="17.1640625" style="1" customWidth="1"/>
    <col min="2" max="2" width="20" style="1" customWidth="1"/>
    <col min="3" max="3" width="25.1640625" style="1" customWidth="1"/>
    <col min="4" max="5" width="16.33203125" style="1" customWidth="1"/>
    <col min="6" max="6" width="39.1640625" customWidth="1"/>
    <col min="7" max="7" width="9" customWidth="1"/>
    <col min="8" max="11" width="31.6640625" style="25" customWidth="1"/>
    <col min="12" max="17" width="9.1640625" customWidth="1"/>
    <col min="18" max="19" width="7.6640625" customWidth="1"/>
  </cols>
  <sheetData>
    <row r="1" spans="1:23" s="1" customFormat="1" ht="43.5" customHeight="1" x14ac:dyDescent="0.15">
      <c r="A1" s="62"/>
      <c r="B1" s="63"/>
      <c r="C1" s="548" t="s">
        <v>4</v>
      </c>
      <c r="D1" s="548"/>
      <c r="E1" s="548"/>
      <c r="F1" s="548"/>
      <c r="G1" s="548"/>
      <c r="H1" s="548"/>
      <c r="I1" s="548"/>
      <c r="J1" s="548"/>
      <c r="K1" s="548"/>
      <c r="L1" s="64" t="str">
        <f>'TECHNICAL SHEET GARMENT'!J1</f>
        <v>WINTER 2018/19</v>
      </c>
      <c r="M1" s="63"/>
      <c r="N1" s="63"/>
      <c r="O1" s="63"/>
      <c r="P1" s="63"/>
      <c r="Q1" s="65"/>
    </row>
    <row r="2" spans="1:23" s="4" customFormat="1" ht="21" customHeight="1" x14ac:dyDescent="0.15">
      <c r="A2" s="405" t="str">
        <f>'TECHNICAL SHEET GARMENT'!A2</f>
        <v>LFV11534</v>
      </c>
      <c r="B2" s="549" t="str">
        <f>+'TECHNICAL SHEET GARMENT'!B2:I2</f>
        <v>LD CALDO 3in1 HEATHER</v>
      </c>
      <c r="C2" s="549"/>
      <c r="D2" s="549"/>
      <c r="E2" s="549"/>
      <c r="F2" s="549"/>
      <c r="G2" s="549"/>
      <c r="H2" s="549"/>
      <c r="I2" s="549"/>
      <c r="J2" s="549"/>
      <c r="K2" s="549"/>
      <c r="L2" s="66" t="s">
        <v>2</v>
      </c>
      <c r="M2" s="72" t="str">
        <f>'TECHNICAL SHEET GARMENT'!K2</f>
        <v>V1BULK</v>
      </c>
      <c r="N2" s="66"/>
      <c r="O2" s="66"/>
      <c r="P2" s="66"/>
      <c r="Q2" s="68"/>
    </row>
    <row r="3" spans="1:23" s="3" customFormat="1" ht="21" customHeight="1" x14ac:dyDescent="0.15">
      <c r="A3" s="406" t="str">
        <f>'TECHNICAL SHEET GARMENT'!A3</f>
        <v>FABRIC / SUPPLIER :</v>
      </c>
      <c r="B3" s="554" t="str">
        <f>+'TECHNICAL SHEET GARMENT'!B3:I3</f>
        <v xml:space="preserve"> 06302 - LIBOLON / PR21 - LOCAL</v>
      </c>
      <c r="C3" s="554"/>
      <c r="D3" s="554"/>
      <c r="E3" s="554"/>
      <c r="F3" s="554"/>
      <c r="G3" s="554"/>
      <c r="H3" s="554"/>
      <c r="I3" s="554"/>
      <c r="J3" s="554"/>
      <c r="K3" s="554"/>
      <c r="L3" s="69" t="s">
        <v>14</v>
      </c>
      <c r="M3" s="73"/>
      <c r="N3" s="105"/>
      <c r="O3" s="105" t="str">
        <f>'TECHNICAL SHEET GARMENT'!L3</f>
        <v>MARJORIE</v>
      </c>
      <c r="P3" s="105"/>
      <c r="Q3" s="75"/>
    </row>
    <row r="4" spans="1:23" s="3" customFormat="1" ht="21" customHeight="1" thickBot="1" x14ac:dyDescent="0.3">
      <c r="A4" s="407" t="s">
        <v>1</v>
      </c>
      <c r="B4" s="56">
        <f ca="1">'TECHNICAL SHEET GARMENT'!B4</f>
        <v>43833</v>
      </c>
      <c r="C4" s="74"/>
      <c r="D4" s="74"/>
      <c r="E4" s="71"/>
      <c r="F4" s="71"/>
      <c r="G4" s="71"/>
      <c r="H4" s="77"/>
      <c r="I4" s="78"/>
      <c r="J4" s="78"/>
      <c r="K4" s="77"/>
      <c r="L4" s="86" t="str">
        <f>'TECHNICAL SHEET GARMENT'!J4</f>
        <v xml:space="preserve">SUPPLIER : </v>
      </c>
      <c r="M4" s="74"/>
      <c r="N4" s="109"/>
      <c r="O4" s="109" t="str">
        <f>'TECHNICAL SHEET GARMENT'!L4</f>
        <v>PRIMA CHANNEL</v>
      </c>
      <c r="P4" s="109"/>
      <c r="Q4" s="76"/>
    </row>
    <row r="5" spans="1:23" s="2" customFormat="1" ht="34.5" customHeight="1" x14ac:dyDescent="0.15">
      <c r="A5" s="192" t="s">
        <v>60</v>
      </c>
      <c r="B5" s="193"/>
      <c r="C5" s="194"/>
      <c r="D5" s="194"/>
      <c r="E5" s="194"/>
      <c r="F5" s="194"/>
      <c r="G5" s="194"/>
      <c r="H5" s="195" t="s">
        <v>205</v>
      </c>
      <c r="I5" s="195" t="s">
        <v>208</v>
      </c>
      <c r="J5" s="195" t="s">
        <v>210</v>
      </c>
      <c r="K5" s="195"/>
      <c r="L5" s="196"/>
      <c r="M5" s="197"/>
      <c r="N5" s="194"/>
      <c r="O5" s="194"/>
      <c r="P5" s="194"/>
      <c r="Q5" s="198"/>
      <c r="R5" s="13"/>
      <c r="S5" s="14"/>
      <c r="T5" s="14"/>
      <c r="U5" s="15"/>
      <c r="V5" s="15"/>
      <c r="W5" s="15"/>
    </row>
    <row r="6" spans="1:23" s="343" customFormat="1" ht="69.75" customHeight="1" x14ac:dyDescent="0.15">
      <c r="A6" s="567" t="s">
        <v>171</v>
      </c>
      <c r="B6" s="568"/>
      <c r="C6" s="568"/>
      <c r="D6" s="569"/>
      <c r="E6" s="408" t="s">
        <v>172</v>
      </c>
      <c r="F6" s="599" t="s">
        <v>174</v>
      </c>
      <c r="G6" s="600"/>
      <c r="H6" s="340" t="s">
        <v>206</v>
      </c>
      <c r="I6" s="339" t="s">
        <v>209</v>
      </c>
      <c r="J6" s="339" t="s">
        <v>211</v>
      </c>
      <c r="K6" s="339"/>
      <c r="L6" s="341"/>
      <c r="M6" s="341"/>
      <c r="N6" s="341"/>
      <c r="O6" s="342"/>
      <c r="P6" s="342"/>
      <c r="Q6" s="163"/>
      <c r="R6" s="91"/>
      <c r="S6" s="91"/>
      <c r="T6" s="91"/>
      <c r="U6" s="12"/>
      <c r="V6" s="12"/>
      <c r="W6" s="12"/>
    </row>
    <row r="7" spans="1:23" s="343" customFormat="1" ht="69.75" customHeight="1" x14ac:dyDescent="0.15">
      <c r="A7" s="570" t="s">
        <v>115</v>
      </c>
      <c r="B7" s="571"/>
      <c r="C7" s="571"/>
      <c r="D7" s="572"/>
      <c r="E7" s="409" t="s">
        <v>56</v>
      </c>
      <c r="F7" s="561" t="s">
        <v>116</v>
      </c>
      <c r="G7" s="562"/>
      <c r="H7" s="340" t="s">
        <v>225</v>
      </c>
      <c r="I7" s="340" t="s">
        <v>225</v>
      </c>
      <c r="J7" s="340" t="s">
        <v>225</v>
      </c>
      <c r="K7" s="339"/>
      <c r="L7" s="341"/>
      <c r="M7" s="341"/>
      <c r="N7" s="342"/>
      <c r="O7" s="342"/>
      <c r="P7" s="342"/>
      <c r="Q7" s="163"/>
      <c r="R7" s="91"/>
      <c r="S7" s="91"/>
      <c r="T7" s="91"/>
      <c r="U7" s="12"/>
      <c r="V7" s="12"/>
      <c r="W7" s="12"/>
    </row>
    <row r="8" spans="1:23" s="338" customFormat="1" ht="64.5" customHeight="1" x14ac:dyDescent="0.15">
      <c r="A8" s="570" t="s">
        <v>117</v>
      </c>
      <c r="B8" s="571"/>
      <c r="C8" s="571"/>
      <c r="D8" s="572"/>
      <c r="E8" s="410" t="s">
        <v>56</v>
      </c>
      <c r="F8" s="561" t="s">
        <v>118</v>
      </c>
      <c r="G8" s="562"/>
      <c r="H8" s="344" t="s">
        <v>233</v>
      </c>
      <c r="I8" s="344" t="s">
        <v>233</v>
      </c>
      <c r="J8" s="344" t="s">
        <v>233</v>
      </c>
      <c r="K8" s="344"/>
      <c r="L8" s="337"/>
      <c r="M8" s="337"/>
      <c r="N8" s="337"/>
      <c r="O8" s="337"/>
      <c r="P8" s="337"/>
      <c r="Q8" s="337"/>
    </row>
    <row r="9" spans="1:23" s="92" customFormat="1" ht="54" customHeight="1" x14ac:dyDescent="0.15">
      <c r="A9" s="570" t="s">
        <v>119</v>
      </c>
      <c r="B9" s="571"/>
      <c r="C9" s="571"/>
      <c r="D9" s="572"/>
      <c r="E9" s="410" t="s">
        <v>56</v>
      </c>
      <c r="F9" s="561" t="s">
        <v>120</v>
      </c>
      <c r="G9" s="562"/>
      <c r="H9" s="153" t="s">
        <v>234</v>
      </c>
      <c r="I9" s="153" t="s">
        <v>234</v>
      </c>
      <c r="J9" s="153" t="s">
        <v>234</v>
      </c>
      <c r="K9" s="153"/>
      <c r="L9" s="90"/>
      <c r="M9" s="90"/>
      <c r="N9" s="96"/>
      <c r="O9" s="96"/>
      <c r="P9" s="96"/>
      <c r="Q9" s="163"/>
      <c r="R9" s="9"/>
      <c r="S9" s="9"/>
      <c r="T9" s="9"/>
      <c r="U9" s="9"/>
      <c r="V9" s="9"/>
    </row>
    <row r="10" spans="1:23" s="92" customFormat="1" ht="45.75" customHeight="1" x14ac:dyDescent="0.15">
      <c r="A10" s="162" t="s">
        <v>59</v>
      </c>
      <c r="B10" s="21"/>
      <c r="C10" s="22"/>
      <c r="D10" s="22"/>
      <c r="E10" s="22"/>
      <c r="F10" s="22"/>
      <c r="G10" s="154"/>
      <c r="H10" s="155" t="str">
        <f>H5</f>
        <v>HEATHER GREY
4809</v>
      </c>
      <c r="I10" s="158" t="str">
        <f>I5</f>
        <v>BLACK
0247</v>
      </c>
      <c r="J10" s="158" t="str">
        <f>J5</f>
        <v>POPPY
7603</v>
      </c>
      <c r="K10" s="158"/>
      <c r="L10" s="602"/>
      <c r="M10" s="603"/>
      <c r="N10" s="603"/>
      <c r="O10" s="603"/>
      <c r="P10" s="603"/>
      <c r="Q10" s="604"/>
      <c r="R10" s="9"/>
      <c r="S10" s="9"/>
      <c r="T10" s="9"/>
      <c r="U10" s="9"/>
      <c r="V10" s="9"/>
    </row>
    <row r="11" spans="1:23" s="92" customFormat="1" ht="57" customHeight="1" x14ac:dyDescent="0.15">
      <c r="A11" s="570" t="s">
        <v>247</v>
      </c>
      <c r="B11" s="571"/>
      <c r="C11" s="571"/>
      <c r="D11" s="572"/>
      <c r="E11" s="443" t="s">
        <v>246</v>
      </c>
      <c r="F11" s="561" t="s">
        <v>173</v>
      </c>
      <c r="G11" s="562"/>
      <c r="H11" s="246" t="s">
        <v>242</v>
      </c>
      <c r="I11" s="246" t="s">
        <v>242</v>
      </c>
      <c r="J11" s="246" t="s">
        <v>211</v>
      </c>
      <c r="K11" s="246"/>
      <c r="L11" s="90"/>
      <c r="M11" s="90"/>
      <c r="N11" s="96"/>
      <c r="O11" s="96"/>
      <c r="P11" s="96"/>
      <c r="Q11" s="163"/>
      <c r="R11" s="9"/>
      <c r="S11" s="9"/>
      <c r="T11" s="9"/>
      <c r="U11" s="9"/>
      <c r="V11" s="9"/>
    </row>
    <row r="12" spans="1:23" s="92" customFormat="1" ht="60" hidden="1" customHeight="1" x14ac:dyDescent="0.15">
      <c r="A12" s="570" t="s">
        <v>232</v>
      </c>
      <c r="B12" s="571"/>
      <c r="C12" s="571"/>
      <c r="D12" s="572"/>
      <c r="E12" s="411" t="s">
        <v>56</v>
      </c>
      <c r="F12" s="561" t="s">
        <v>173</v>
      </c>
      <c r="G12" s="562"/>
      <c r="H12" s="246" t="s">
        <v>207</v>
      </c>
      <c r="I12" s="246" t="s">
        <v>207</v>
      </c>
      <c r="J12" s="246" t="s">
        <v>212</v>
      </c>
      <c r="K12" s="246"/>
      <c r="L12" s="90"/>
      <c r="M12" s="90"/>
      <c r="N12" s="96"/>
      <c r="O12" s="96"/>
      <c r="P12" s="96"/>
      <c r="Q12" s="163"/>
      <c r="R12" s="9"/>
      <c r="S12" s="9"/>
      <c r="T12" s="9"/>
      <c r="U12" s="9"/>
      <c r="V12" s="9"/>
    </row>
    <row r="13" spans="1:23" s="92" customFormat="1" ht="54" customHeight="1" x14ac:dyDescent="0.15">
      <c r="A13" s="570" t="s">
        <v>115</v>
      </c>
      <c r="B13" s="571"/>
      <c r="C13" s="571"/>
      <c r="D13" s="572"/>
      <c r="E13" s="410" t="s">
        <v>56</v>
      </c>
      <c r="F13" s="561" t="s">
        <v>121</v>
      </c>
      <c r="G13" s="562"/>
      <c r="H13" s="246" t="s">
        <v>225</v>
      </c>
      <c r="I13" s="246" t="s">
        <v>225</v>
      </c>
      <c r="J13" s="246" t="s">
        <v>225</v>
      </c>
      <c r="K13" s="246"/>
      <c r="L13" s="90"/>
      <c r="M13" s="90"/>
      <c r="N13" s="96"/>
      <c r="O13" s="96"/>
      <c r="P13" s="96"/>
      <c r="Q13" s="163"/>
      <c r="R13" s="9"/>
      <c r="S13" s="9"/>
      <c r="T13" s="9"/>
      <c r="U13" s="9"/>
      <c r="V13" s="9"/>
    </row>
    <row r="14" spans="1:23" s="92" customFormat="1" ht="54" customHeight="1" x14ac:dyDescent="0.15">
      <c r="A14" s="570" t="s">
        <v>122</v>
      </c>
      <c r="B14" s="571"/>
      <c r="C14" s="571"/>
      <c r="D14" s="572"/>
      <c r="E14" s="409" t="s">
        <v>56</v>
      </c>
      <c r="F14" s="606" t="s">
        <v>123</v>
      </c>
      <c r="G14" s="607"/>
      <c r="H14" s="246" t="s">
        <v>225</v>
      </c>
      <c r="I14" s="246" t="s">
        <v>225</v>
      </c>
      <c r="J14" s="246" t="s">
        <v>225</v>
      </c>
      <c r="K14" s="153"/>
      <c r="L14" s="90"/>
      <c r="M14" s="90"/>
      <c r="N14" s="96"/>
      <c r="O14" s="96"/>
      <c r="P14" s="96"/>
      <c r="Q14" s="163"/>
      <c r="R14" s="133"/>
      <c r="S14" s="133"/>
      <c r="T14" s="133"/>
      <c r="U14" s="133"/>
      <c r="V14" s="133"/>
    </row>
    <row r="15" spans="1:23" s="221" customFormat="1" ht="54" customHeight="1" x14ac:dyDescent="0.15">
      <c r="A15" s="570" t="s">
        <v>119</v>
      </c>
      <c r="B15" s="571"/>
      <c r="C15" s="571"/>
      <c r="D15" s="572"/>
      <c r="E15" s="410" t="s">
        <v>56</v>
      </c>
      <c r="F15" s="561" t="s">
        <v>124</v>
      </c>
      <c r="G15" s="562"/>
      <c r="H15" s="247" t="s">
        <v>234</v>
      </c>
      <c r="I15" s="247" t="s">
        <v>234</v>
      </c>
      <c r="J15" s="247" t="s">
        <v>234</v>
      </c>
      <c r="K15" s="247"/>
      <c r="L15" s="218"/>
      <c r="M15" s="218"/>
      <c r="N15" s="219"/>
      <c r="O15" s="219"/>
      <c r="P15" s="219"/>
      <c r="Q15" s="220"/>
      <c r="R15" s="133"/>
      <c r="S15" s="133"/>
      <c r="T15" s="133"/>
      <c r="U15" s="133"/>
      <c r="V15" s="133"/>
    </row>
    <row r="16" spans="1:23" s="2" customFormat="1" ht="24.75" customHeight="1" x14ac:dyDescent="0.15">
      <c r="A16" s="592" t="s">
        <v>58</v>
      </c>
      <c r="B16" s="593"/>
      <c r="C16" s="593"/>
      <c r="D16" s="593"/>
      <c r="E16" s="593"/>
      <c r="F16" s="593"/>
      <c r="G16" s="593"/>
      <c r="H16" s="593"/>
      <c r="I16" s="593"/>
      <c r="J16" s="593"/>
      <c r="K16" s="593"/>
      <c r="L16" s="593"/>
      <c r="M16" s="593"/>
      <c r="N16" s="593"/>
      <c r="O16" s="593"/>
      <c r="P16" s="593"/>
      <c r="Q16" s="594"/>
      <c r="R16" s="16"/>
      <c r="S16" s="15"/>
      <c r="T16" s="15"/>
      <c r="U16" s="15"/>
      <c r="V16" s="15"/>
      <c r="W16" s="15"/>
    </row>
    <row r="17" spans="1:23" s="2" customFormat="1" ht="39" customHeight="1" x14ac:dyDescent="0.15">
      <c r="A17" s="164"/>
      <c r="B17" s="93" t="s">
        <v>5</v>
      </c>
      <c r="C17" s="159"/>
      <c r="D17" s="160" t="s">
        <v>91</v>
      </c>
      <c r="E17" s="148" t="s">
        <v>90</v>
      </c>
      <c r="F17" s="18" t="s">
        <v>13</v>
      </c>
      <c r="G17" s="161" t="s">
        <v>7</v>
      </c>
      <c r="H17" s="147" t="str">
        <f>H5</f>
        <v>HEATHER GREY
4809</v>
      </c>
      <c r="I17" s="148" t="str">
        <f>I5</f>
        <v>BLACK
0247</v>
      </c>
      <c r="J17" s="148" t="str">
        <f>J5</f>
        <v>POPPY
7603</v>
      </c>
      <c r="K17" s="148">
        <f>K5</f>
        <v>0</v>
      </c>
      <c r="L17" s="18" t="s">
        <v>9</v>
      </c>
      <c r="M17" s="18" t="s">
        <v>10</v>
      </c>
      <c r="N17" s="18" t="s">
        <v>11</v>
      </c>
      <c r="O17" s="18" t="s">
        <v>12</v>
      </c>
      <c r="P17" s="18" t="s">
        <v>23</v>
      </c>
      <c r="Q17" s="165" t="s">
        <v>53</v>
      </c>
      <c r="T17" s="17"/>
      <c r="U17" s="601"/>
      <c r="V17" s="601"/>
      <c r="W17" s="601"/>
    </row>
    <row r="18" spans="1:23" s="89" customFormat="1" ht="72.75" customHeight="1" x14ac:dyDescent="0.15">
      <c r="A18" s="576" t="s">
        <v>125</v>
      </c>
      <c r="B18" s="577"/>
      <c r="C18" s="578"/>
      <c r="D18" s="400"/>
      <c r="E18" s="145" t="s">
        <v>126</v>
      </c>
      <c r="F18" s="126" t="s">
        <v>127</v>
      </c>
      <c r="G18" s="144">
        <v>1</v>
      </c>
      <c r="H18" s="128" t="s">
        <v>244</v>
      </c>
      <c r="I18" s="222" t="s">
        <v>238</v>
      </c>
      <c r="J18" s="128" t="s">
        <v>245</v>
      </c>
      <c r="K18" s="128"/>
      <c r="L18" s="311"/>
      <c r="M18" s="311"/>
      <c r="N18" s="312"/>
      <c r="O18" s="311"/>
      <c r="P18" s="313"/>
      <c r="Q18" s="314"/>
    </row>
    <row r="19" spans="1:23" s="89" customFormat="1" ht="72" customHeight="1" x14ac:dyDescent="0.15">
      <c r="A19" s="611" t="s">
        <v>128</v>
      </c>
      <c r="B19" s="612"/>
      <c r="C19" s="613"/>
      <c r="D19" s="128"/>
      <c r="E19" s="128" t="s">
        <v>129</v>
      </c>
      <c r="F19" s="204" t="s">
        <v>130</v>
      </c>
      <c r="G19" s="130">
        <v>1</v>
      </c>
      <c r="H19" s="128" t="s">
        <v>244</v>
      </c>
      <c r="I19" s="222" t="s">
        <v>238</v>
      </c>
      <c r="J19" s="128" t="s">
        <v>245</v>
      </c>
      <c r="K19" s="346"/>
      <c r="L19" s="311"/>
      <c r="M19" s="311"/>
      <c r="N19" s="312"/>
      <c r="O19" s="311"/>
      <c r="P19" s="150"/>
      <c r="Q19" s="167"/>
    </row>
    <row r="20" spans="1:23" s="89" customFormat="1" ht="67.5" customHeight="1" x14ac:dyDescent="0.15">
      <c r="A20" s="576" t="s">
        <v>131</v>
      </c>
      <c r="B20" s="577"/>
      <c r="C20" s="578"/>
      <c r="D20" s="401"/>
      <c r="E20" s="145" t="s">
        <v>126</v>
      </c>
      <c r="F20" s="126" t="s">
        <v>132</v>
      </c>
      <c r="G20" s="130">
        <v>2</v>
      </c>
      <c r="H20" s="469" t="s">
        <v>263</v>
      </c>
      <c r="I20" s="222" t="s">
        <v>238</v>
      </c>
      <c r="J20" s="128" t="s">
        <v>245</v>
      </c>
      <c r="K20" s="346"/>
      <c r="L20" s="311"/>
      <c r="M20" s="311"/>
      <c r="N20" s="312"/>
      <c r="O20" s="311"/>
      <c r="P20" s="150"/>
      <c r="Q20" s="167"/>
    </row>
    <row r="21" spans="1:23" s="89" customFormat="1" ht="78.75" customHeight="1" x14ac:dyDescent="0.15">
      <c r="A21" s="622" t="s">
        <v>239</v>
      </c>
      <c r="B21" s="622"/>
      <c r="C21" s="622"/>
      <c r="D21" s="128" t="s">
        <v>226</v>
      </c>
      <c r="E21" s="128" t="s">
        <v>133</v>
      </c>
      <c r="F21" s="206" t="s">
        <v>240</v>
      </c>
      <c r="G21" s="130">
        <v>1</v>
      </c>
      <c r="H21" s="222" t="s">
        <v>225</v>
      </c>
      <c r="I21" s="222" t="s">
        <v>225</v>
      </c>
      <c r="J21" s="469" t="s">
        <v>211</v>
      </c>
      <c r="K21" s="222"/>
      <c r="L21" s="311"/>
      <c r="M21" s="311"/>
      <c r="N21" s="312"/>
      <c r="O21" s="311"/>
      <c r="P21" s="150"/>
      <c r="Q21" s="167"/>
    </row>
    <row r="22" spans="1:23" s="89" customFormat="1" ht="66.75" customHeight="1" x14ac:dyDescent="0.15">
      <c r="A22" s="573" t="s">
        <v>175</v>
      </c>
      <c r="B22" s="574"/>
      <c r="C22" s="575"/>
      <c r="D22" s="130"/>
      <c r="E22" s="144" t="s">
        <v>56</v>
      </c>
      <c r="F22" s="206" t="s">
        <v>176</v>
      </c>
      <c r="G22" s="202">
        <v>12</v>
      </c>
      <c r="H22" s="128" t="s">
        <v>241</v>
      </c>
      <c r="I22" s="128" t="s">
        <v>241</v>
      </c>
      <c r="J22" s="128" t="s">
        <v>241</v>
      </c>
      <c r="K22" s="346"/>
      <c r="L22" s="315"/>
      <c r="M22" s="315"/>
      <c r="N22" s="312"/>
      <c r="O22" s="315"/>
      <c r="P22" s="315"/>
      <c r="Q22" s="203"/>
      <c r="R22" s="200"/>
      <c r="S22" s="200"/>
      <c r="T22" s="200"/>
      <c r="U22" s="200"/>
      <c r="V22" s="200"/>
      <c r="W22" s="200"/>
    </row>
    <row r="23" spans="1:23" s="89" customFormat="1" ht="68.25" customHeight="1" x14ac:dyDescent="0.15">
      <c r="A23" s="573" t="s">
        <v>177</v>
      </c>
      <c r="B23" s="614"/>
      <c r="C23" s="615"/>
      <c r="D23" s="144"/>
      <c r="E23" s="144" t="s">
        <v>56</v>
      </c>
      <c r="F23" s="204" t="s">
        <v>179</v>
      </c>
      <c r="G23" s="130">
        <v>2</v>
      </c>
      <c r="H23" s="128" t="s">
        <v>241</v>
      </c>
      <c r="I23" s="128" t="s">
        <v>241</v>
      </c>
      <c r="J23" s="128" t="s">
        <v>241</v>
      </c>
      <c r="K23" s="128"/>
      <c r="L23" s="88"/>
      <c r="M23" s="88"/>
      <c r="N23" s="97"/>
      <c r="O23" s="88"/>
      <c r="P23" s="149"/>
      <c r="Q23" s="166"/>
    </row>
    <row r="24" spans="1:23" s="89" customFormat="1" ht="60.75" customHeight="1" x14ac:dyDescent="0.15">
      <c r="A24" s="573" t="s">
        <v>178</v>
      </c>
      <c r="B24" s="574"/>
      <c r="C24" s="575"/>
      <c r="D24" s="144"/>
      <c r="E24" s="144" t="s">
        <v>56</v>
      </c>
      <c r="F24" s="204" t="s">
        <v>180</v>
      </c>
      <c r="G24" s="130">
        <v>3</v>
      </c>
      <c r="H24" s="128" t="s">
        <v>241</v>
      </c>
      <c r="I24" s="128" t="s">
        <v>241</v>
      </c>
      <c r="J24" s="128" t="s">
        <v>241</v>
      </c>
      <c r="K24" s="128"/>
      <c r="L24" s="88"/>
      <c r="M24" s="88"/>
      <c r="N24" s="97"/>
      <c r="O24" s="88"/>
      <c r="P24" s="149"/>
      <c r="Q24" s="166"/>
    </row>
    <row r="25" spans="1:23" s="89" customFormat="1" ht="48" customHeight="1" x14ac:dyDescent="0.15">
      <c r="A25" s="589" t="s">
        <v>134</v>
      </c>
      <c r="B25" s="590"/>
      <c r="C25" s="591"/>
      <c r="D25" s="145"/>
      <c r="E25" s="144" t="s">
        <v>56</v>
      </c>
      <c r="F25" s="204" t="s">
        <v>135</v>
      </c>
      <c r="G25" s="144">
        <v>2</v>
      </c>
      <c r="H25" s="144" t="s">
        <v>225</v>
      </c>
      <c r="I25" s="144" t="s">
        <v>225</v>
      </c>
      <c r="J25" s="144" t="s">
        <v>225</v>
      </c>
      <c r="K25" s="144"/>
      <c r="L25" s="88"/>
      <c r="M25" s="88"/>
      <c r="N25" s="99"/>
      <c r="O25" s="88"/>
      <c r="P25" s="88"/>
      <c r="Q25" s="169"/>
    </row>
    <row r="26" spans="1:23" s="89" customFormat="1" ht="50.25" customHeight="1" x14ac:dyDescent="0.15">
      <c r="A26" s="608" t="s">
        <v>213</v>
      </c>
      <c r="B26" s="609"/>
      <c r="C26" s="610"/>
      <c r="D26" s="345" t="s">
        <v>214</v>
      </c>
      <c r="E26" s="388" t="s">
        <v>136</v>
      </c>
      <c r="F26" s="204" t="s">
        <v>137</v>
      </c>
      <c r="G26" s="144">
        <v>4</v>
      </c>
      <c r="H26" s="144" t="s">
        <v>225</v>
      </c>
      <c r="I26" s="144" t="s">
        <v>225</v>
      </c>
      <c r="J26" s="144" t="s">
        <v>225</v>
      </c>
      <c r="K26" s="144"/>
      <c r="L26" s="88"/>
      <c r="M26" s="88"/>
      <c r="N26" s="99"/>
      <c r="O26" s="97"/>
      <c r="P26" s="97"/>
      <c r="Q26" s="169"/>
    </row>
    <row r="27" spans="1:23" s="89" customFormat="1" ht="60" customHeight="1" x14ac:dyDescent="0.15">
      <c r="A27" s="588" t="s">
        <v>215</v>
      </c>
      <c r="B27" s="588"/>
      <c r="C27" s="588"/>
      <c r="D27" s="443" t="s">
        <v>219</v>
      </c>
      <c r="E27" s="441" t="s">
        <v>136</v>
      </c>
      <c r="F27" s="204" t="s">
        <v>138</v>
      </c>
      <c r="G27" s="144">
        <v>4</v>
      </c>
      <c r="H27" s="144" t="s">
        <v>225</v>
      </c>
      <c r="I27" s="144" t="s">
        <v>225</v>
      </c>
      <c r="J27" s="144" t="s">
        <v>225</v>
      </c>
      <c r="K27" s="144"/>
      <c r="L27" s="88"/>
      <c r="M27" s="88"/>
      <c r="N27" s="99"/>
      <c r="O27" s="97"/>
      <c r="P27" s="97"/>
      <c r="Q27" s="169"/>
    </row>
    <row r="28" spans="1:23" s="89" customFormat="1" ht="60" customHeight="1" x14ac:dyDescent="0.15">
      <c r="A28" s="589" t="s">
        <v>139</v>
      </c>
      <c r="B28" s="590"/>
      <c r="C28" s="591"/>
      <c r="D28" s="144"/>
      <c r="E28" s="144" t="s">
        <v>56</v>
      </c>
      <c r="F28" s="204" t="s">
        <v>181</v>
      </c>
      <c r="G28" s="144">
        <v>8</v>
      </c>
      <c r="H28" s="144" t="s">
        <v>241</v>
      </c>
      <c r="I28" s="144" t="s">
        <v>241</v>
      </c>
      <c r="J28" s="144" t="s">
        <v>241</v>
      </c>
      <c r="K28" s="144"/>
      <c r="L28" s="88"/>
      <c r="M28" s="88"/>
      <c r="N28" s="99"/>
      <c r="O28" s="97"/>
      <c r="P28" s="97"/>
      <c r="Q28" s="169"/>
    </row>
    <row r="29" spans="1:23" s="89" customFormat="1" ht="60" customHeight="1" x14ac:dyDescent="0.15">
      <c r="A29" s="589" t="s">
        <v>249</v>
      </c>
      <c r="B29" s="590"/>
      <c r="C29" s="591"/>
      <c r="D29" s="145" t="s">
        <v>217</v>
      </c>
      <c r="E29" s="144" t="s">
        <v>218</v>
      </c>
      <c r="F29" s="204" t="s">
        <v>140</v>
      </c>
      <c r="G29" s="144">
        <v>4</v>
      </c>
      <c r="H29" s="144" t="s">
        <v>242</v>
      </c>
      <c r="I29" s="144" t="s">
        <v>242</v>
      </c>
      <c r="J29" s="144" t="s">
        <v>242</v>
      </c>
      <c r="K29" s="130"/>
      <c r="L29" s="88"/>
      <c r="M29" s="88"/>
      <c r="N29" s="99"/>
      <c r="O29" s="97"/>
      <c r="P29" s="97"/>
      <c r="Q29" s="169"/>
    </row>
    <row r="30" spans="1:23" s="89" customFormat="1" ht="59.25" customHeight="1" x14ac:dyDescent="0.15">
      <c r="A30" s="589" t="s">
        <v>141</v>
      </c>
      <c r="B30" s="590"/>
      <c r="C30" s="591"/>
      <c r="D30" s="144"/>
      <c r="E30" s="144" t="s">
        <v>56</v>
      </c>
      <c r="F30" s="204" t="s">
        <v>142</v>
      </c>
      <c r="G30" s="144">
        <v>3</v>
      </c>
      <c r="H30" s="144" t="s">
        <v>225</v>
      </c>
      <c r="I30" s="144" t="s">
        <v>225</v>
      </c>
      <c r="J30" s="144" t="s">
        <v>225</v>
      </c>
      <c r="K30" s="144"/>
      <c r="L30" s="88"/>
      <c r="M30" s="88"/>
      <c r="N30" s="99"/>
      <c r="O30" s="97"/>
      <c r="P30" s="97"/>
      <c r="Q30" s="169"/>
    </row>
    <row r="31" spans="1:23" s="89" customFormat="1" ht="59.25" customHeight="1" x14ac:dyDescent="0.15">
      <c r="A31" s="589" t="s">
        <v>143</v>
      </c>
      <c r="B31" s="590"/>
      <c r="C31" s="591"/>
      <c r="D31" s="144"/>
      <c r="E31" s="144" t="s">
        <v>56</v>
      </c>
      <c r="F31" s="204" t="s">
        <v>142</v>
      </c>
      <c r="G31" s="144">
        <v>3</v>
      </c>
      <c r="H31" s="144" t="s">
        <v>225</v>
      </c>
      <c r="I31" s="144" t="s">
        <v>225</v>
      </c>
      <c r="J31" s="144" t="s">
        <v>225</v>
      </c>
      <c r="K31" s="144"/>
      <c r="L31" s="88"/>
      <c r="M31" s="88"/>
      <c r="N31" s="99"/>
      <c r="O31" s="97"/>
      <c r="P31" s="97"/>
      <c r="Q31" s="169"/>
    </row>
    <row r="32" spans="1:23" s="89" customFormat="1" ht="59.25" customHeight="1" x14ac:dyDescent="0.15">
      <c r="A32" s="589" t="s">
        <v>182</v>
      </c>
      <c r="B32" s="590"/>
      <c r="C32" s="591"/>
      <c r="D32" s="144"/>
      <c r="E32" s="144" t="s">
        <v>56</v>
      </c>
      <c r="F32" s="204" t="s">
        <v>144</v>
      </c>
      <c r="G32" s="144">
        <v>1</v>
      </c>
      <c r="H32" s="144" t="s">
        <v>243</v>
      </c>
      <c r="I32" s="144" t="s">
        <v>243</v>
      </c>
      <c r="J32" s="144" t="s">
        <v>243</v>
      </c>
      <c r="K32" s="144"/>
      <c r="L32" s="88"/>
      <c r="M32" s="88"/>
      <c r="N32" s="99"/>
      <c r="O32" s="97"/>
      <c r="P32" s="97"/>
      <c r="Q32" s="169"/>
    </row>
    <row r="33" spans="1:23" s="89" customFormat="1" ht="52.5" customHeight="1" x14ac:dyDescent="0.15">
      <c r="A33" s="589" t="s">
        <v>183</v>
      </c>
      <c r="B33" s="590"/>
      <c r="C33" s="591"/>
      <c r="D33" s="144"/>
      <c r="E33" s="144" t="s">
        <v>56</v>
      </c>
      <c r="F33" s="204" t="s">
        <v>145</v>
      </c>
      <c r="G33" s="130">
        <v>1</v>
      </c>
      <c r="H33" s="144" t="s">
        <v>243</v>
      </c>
      <c r="I33" s="144" t="s">
        <v>243</v>
      </c>
      <c r="J33" s="144" t="s">
        <v>243</v>
      </c>
      <c r="K33" s="128"/>
      <c r="L33" s="88"/>
      <c r="M33" s="88"/>
      <c r="N33" s="99"/>
      <c r="O33" s="97"/>
      <c r="P33" s="97"/>
      <c r="Q33" s="169"/>
    </row>
    <row r="34" spans="1:23" s="2" customFormat="1" ht="24.75" customHeight="1" x14ac:dyDescent="0.15">
      <c r="A34" s="592" t="s">
        <v>68</v>
      </c>
      <c r="B34" s="593"/>
      <c r="C34" s="593"/>
      <c r="D34" s="593"/>
      <c r="E34" s="593"/>
      <c r="F34" s="593"/>
      <c r="G34" s="593"/>
      <c r="H34" s="593"/>
      <c r="I34" s="593"/>
      <c r="J34" s="593"/>
      <c r="K34" s="593"/>
      <c r="L34" s="593"/>
      <c r="M34" s="593"/>
      <c r="N34" s="593"/>
      <c r="O34" s="593"/>
      <c r="P34" s="593"/>
      <c r="Q34" s="594"/>
      <c r="R34" s="16"/>
      <c r="S34" s="15"/>
      <c r="T34" s="15"/>
      <c r="U34" s="15"/>
      <c r="V34" s="15"/>
      <c r="W34" s="15"/>
    </row>
    <row r="35" spans="1:23" s="2" customFormat="1" ht="39" customHeight="1" x14ac:dyDescent="0.15">
      <c r="A35" s="164"/>
      <c r="B35" s="93" t="s">
        <v>5</v>
      </c>
      <c r="C35" s="159"/>
      <c r="D35" s="160" t="s">
        <v>91</v>
      </c>
      <c r="E35" s="148" t="s">
        <v>90</v>
      </c>
      <c r="F35" s="18" t="s">
        <v>13</v>
      </c>
      <c r="G35" s="161" t="s">
        <v>7</v>
      </c>
      <c r="H35" s="147" t="str">
        <f>H10</f>
        <v>HEATHER GREY
4809</v>
      </c>
      <c r="I35" s="148" t="str">
        <f>I10</f>
        <v>BLACK
0247</v>
      </c>
      <c r="J35" s="148" t="str">
        <f>J10</f>
        <v>POPPY
7603</v>
      </c>
      <c r="K35" s="148">
        <f>K10</f>
        <v>0</v>
      </c>
      <c r="L35" s="18" t="s">
        <v>9</v>
      </c>
      <c r="M35" s="18" t="s">
        <v>10</v>
      </c>
      <c r="N35" s="19" t="s">
        <v>11</v>
      </c>
      <c r="O35" s="18" t="s">
        <v>12</v>
      </c>
      <c r="P35" s="18" t="s">
        <v>23</v>
      </c>
      <c r="Q35" s="165" t="s">
        <v>53</v>
      </c>
      <c r="T35" s="17"/>
      <c r="U35" s="601"/>
      <c r="V35" s="601"/>
      <c r="W35" s="601"/>
    </row>
    <row r="36" spans="1:23" s="89" customFormat="1" ht="85.5" customHeight="1" x14ac:dyDescent="0.15">
      <c r="A36" s="611" t="s">
        <v>146</v>
      </c>
      <c r="B36" s="612"/>
      <c r="C36" s="613"/>
      <c r="D36" s="128"/>
      <c r="E36" s="128" t="s">
        <v>129</v>
      </c>
      <c r="F36" s="126" t="s">
        <v>127</v>
      </c>
      <c r="G36" s="144">
        <v>1</v>
      </c>
      <c r="H36" s="222" t="s">
        <v>238</v>
      </c>
      <c r="I36" s="222" t="s">
        <v>238</v>
      </c>
      <c r="J36" s="128" t="s">
        <v>245</v>
      </c>
      <c r="K36" s="346"/>
      <c r="L36" s="311"/>
      <c r="M36" s="311"/>
      <c r="N36" s="312"/>
      <c r="O36" s="311"/>
      <c r="P36" s="150"/>
      <c r="Q36" s="167"/>
    </row>
    <row r="37" spans="1:23" s="89" customFormat="1" ht="54.75" customHeight="1" x14ac:dyDescent="0.15">
      <c r="A37" s="582" t="s">
        <v>216</v>
      </c>
      <c r="B37" s="583"/>
      <c r="C37" s="584"/>
      <c r="D37" s="453" t="s">
        <v>217</v>
      </c>
      <c r="E37" s="453" t="s">
        <v>218</v>
      </c>
      <c r="F37" s="204" t="s">
        <v>147</v>
      </c>
      <c r="G37" s="144">
        <v>3</v>
      </c>
      <c r="H37" s="454" t="s">
        <v>242</v>
      </c>
      <c r="I37" s="454" t="s">
        <v>242</v>
      </c>
      <c r="J37" s="454" t="s">
        <v>211</v>
      </c>
      <c r="K37" s="346"/>
      <c r="L37" s="311"/>
      <c r="M37" s="311"/>
      <c r="N37" s="312"/>
      <c r="O37" s="311"/>
      <c r="P37" s="150"/>
      <c r="Q37" s="167"/>
    </row>
    <row r="38" spans="1:23" s="2" customFormat="1" ht="24.75" customHeight="1" x14ac:dyDescent="0.15">
      <c r="A38" s="592" t="s">
        <v>57</v>
      </c>
      <c r="B38" s="593"/>
      <c r="C38" s="593"/>
      <c r="D38" s="593"/>
      <c r="E38" s="593"/>
      <c r="F38" s="593"/>
      <c r="G38" s="593"/>
      <c r="H38" s="593"/>
      <c r="I38" s="593"/>
      <c r="J38" s="593"/>
      <c r="K38" s="593"/>
      <c r="L38" s="593"/>
      <c r="M38" s="593"/>
      <c r="N38" s="593"/>
      <c r="O38" s="593"/>
      <c r="P38" s="593"/>
      <c r="Q38" s="594"/>
      <c r="R38" s="16"/>
      <c r="S38" s="15"/>
      <c r="T38" s="15"/>
      <c r="U38" s="15"/>
      <c r="V38" s="15"/>
      <c r="W38" s="15"/>
    </row>
    <row r="39" spans="1:23" s="2" customFormat="1" ht="105.75" customHeight="1" x14ac:dyDescent="0.15">
      <c r="A39" s="616" t="s">
        <v>148</v>
      </c>
      <c r="B39" s="583"/>
      <c r="C39" s="584"/>
      <c r="D39" s="144"/>
      <c r="E39" s="144" t="s">
        <v>56</v>
      </c>
      <c r="F39" s="126" t="s">
        <v>149</v>
      </c>
      <c r="G39" s="144">
        <v>1</v>
      </c>
      <c r="H39" s="470" t="s">
        <v>265</v>
      </c>
      <c r="I39" s="455" t="s">
        <v>248</v>
      </c>
      <c r="J39" s="470" t="s">
        <v>264</v>
      </c>
      <c r="K39" s="145"/>
      <c r="L39" s="142"/>
      <c r="M39" s="142"/>
      <c r="N39" s="99"/>
      <c r="O39" s="98"/>
      <c r="P39" s="98"/>
      <c r="Q39" s="168"/>
      <c r="R39" s="16"/>
      <c r="S39" s="15"/>
      <c r="T39" s="15"/>
      <c r="U39" s="15"/>
      <c r="V39" s="15"/>
      <c r="W39" s="15"/>
    </row>
    <row r="40" spans="1:23" s="2" customFormat="1" ht="105.75" customHeight="1" x14ac:dyDescent="0.15">
      <c r="A40" s="616" t="s">
        <v>150</v>
      </c>
      <c r="B40" s="583"/>
      <c r="C40" s="584"/>
      <c r="D40" s="144"/>
      <c r="E40" s="144" t="s">
        <v>56</v>
      </c>
      <c r="F40" s="126" t="s">
        <v>151</v>
      </c>
      <c r="G40" s="144">
        <v>1</v>
      </c>
      <c r="H40" s="470" t="s">
        <v>265</v>
      </c>
      <c r="I40" s="455" t="s">
        <v>248</v>
      </c>
      <c r="J40" s="470" t="s">
        <v>264</v>
      </c>
      <c r="K40" s="145"/>
      <c r="L40" s="142"/>
      <c r="M40" s="142"/>
      <c r="N40" s="99"/>
      <c r="O40" s="98"/>
      <c r="P40" s="98"/>
      <c r="Q40" s="168"/>
      <c r="R40" s="16"/>
      <c r="S40" s="15"/>
      <c r="T40" s="15"/>
      <c r="U40" s="15"/>
      <c r="V40" s="15"/>
      <c r="W40" s="15"/>
    </row>
    <row r="41" spans="1:23" s="2" customFormat="1" ht="105.75" customHeight="1" x14ac:dyDescent="0.15">
      <c r="A41" s="605" t="s">
        <v>152</v>
      </c>
      <c r="B41" s="605"/>
      <c r="C41" s="605"/>
      <c r="D41" s="402" t="s">
        <v>153</v>
      </c>
      <c r="E41" s="345" t="s">
        <v>154</v>
      </c>
      <c r="F41" s="403" t="s">
        <v>155</v>
      </c>
      <c r="G41" s="144">
        <v>1</v>
      </c>
      <c r="H41" s="145" t="s">
        <v>225</v>
      </c>
      <c r="I41" s="145" t="s">
        <v>225</v>
      </c>
      <c r="J41" s="145" t="s">
        <v>225</v>
      </c>
      <c r="K41" s="145"/>
      <c r="L41" s="142"/>
      <c r="M41" s="142"/>
      <c r="N41" s="99"/>
      <c r="O41" s="98"/>
      <c r="P41" s="98"/>
      <c r="Q41" s="168"/>
      <c r="R41" s="16"/>
      <c r="S41" s="15"/>
      <c r="T41" s="15"/>
      <c r="U41" s="15"/>
      <c r="V41" s="15"/>
      <c r="W41" s="15"/>
    </row>
    <row r="42" spans="1:23" s="2" customFormat="1" ht="19.5" x14ac:dyDescent="0.15">
      <c r="A42" s="592" t="s">
        <v>89</v>
      </c>
      <c r="B42" s="593"/>
      <c r="C42" s="593"/>
      <c r="D42" s="593"/>
      <c r="E42" s="593"/>
      <c r="F42" s="593"/>
      <c r="G42" s="593"/>
      <c r="H42" s="593"/>
      <c r="I42" s="593"/>
      <c r="J42" s="593"/>
      <c r="K42" s="593"/>
      <c r="L42" s="593"/>
      <c r="M42" s="593"/>
      <c r="N42" s="593"/>
      <c r="O42" s="593"/>
      <c r="P42" s="593"/>
      <c r="Q42" s="594"/>
      <c r="R42" s="16"/>
      <c r="S42" s="15"/>
      <c r="T42" s="15"/>
      <c r="U42" s="15"/>
      <c r="V42" s="15"/>
      <c r="W42" s="15"/>
    </row>
    <row r="43" spans="1:23" s="89" customFormat="1" ht="110.25" customHeight="1" x14ac:dyDescent="0.15">
      <c r="A43" s="579" t="s">
        <v>184</v>
      </c>
      <c r="B43" s="580"/>
      <c r="C43" s="581"/>
      <c r="D43" s="130" t="s">
        <v>161</v>
      </c>
      <c r="E43" s="128" t="s">
        <v>156</v>
      </c>
      <c r="F43" s="129" t="s">
        <v>157</v>
      </c>
      <c r="G43" s="130">
        <v>1</v>
      </c>
      <c r="H43" s="585"/>
      <c r="I43" s="586"/>
      <c r="J43" s="586"/>
      <c r="K43" s="586"/>
      <c r="L43" s="142"/>
      <c r="M43" s="142"/>
      <c r="N43" s="99"/>
      <c r="O43" s="98"/>
      <c r="P43" s="98"/>
      <c r="Q43" s="168"/>
    </row>
    <row r="44" spans="1:23" s="89" customFormat="1" ht="113.25" customHeight="1" x14ac:dyDescent="0.15">
      <c r="A44" s="587" t="s">
        <v>190</v>
      </c>
      <c r="B44" s="583"/>
      <c r="C44" s="584"/>
      <c r="D44" s="401" t="s">
        <v>191</v>
      </c>
      <c r="E44" s="388" t="s">
        <v>156</v>
      </c>
      <c r="F44" s="129" t="s">
        <v>157</v>
      </c>
      <c r="G44" s="130">
        <v>1</v>
      </c>
      <c r="H44" s="585"/>
      <c r="I44" s="586"/>
      <c r="J44" s="586"/>
      <c r="K44" s="586"/>
      <c r="L44" s="142"/>
      <c r="M44" s="142"/>
      <c r="N44" s="99"/>
      <c r="O44" s="98"/>
      <c r="P44" s="98"/>
      <c r="Q44" s="168"/>
    </row>
    <row r="45" spans="1:23" s="89" customFormat="1" ht="88.5" customHeight="1" x14ac:dyDescent="0.15">
      <c r="A45" s="598" t="s">
        <v>158</v>
      </c>
      <c r="B45" s="596"/>
      <c r="C45" s="597"/>
      <c r="D45" s="144" t="s">
        <v>159</v>
      </c>
      <c r="E45" s="145" t="s">
        <v>56</v>
      </c>
      <c r="F45" s="126" t="s">
        <v>160</v>
      </c>
      <c r="G45" s="144">
        <v>1</v>
      </c>
      <c r="H45" s="585"/>
      <c r="I45" s="586"/>
      <c r="J45" s="586"/>
      <c r="K45" s="586"/>
      <c r="L45" s="142"/>
      <c r="M45" s="142"/>
      <c r="N45" s="99"/>
      <c r="O45" s="98"/>
      <c r="P45" s="98"/>
      <c r="Q45" s="168"/>
    </row>
    <row r="46" spans="1:23" s="2" customFormat="1" ht="19.5" x14ac:dyDescent="0.25">
      <c r="A46" s="170" t="s">
        <v>50</v>
      </c>
      <c r="B46" s="135"/>
      <c r="C46" s="136"/>
      <c r="D46" s="136"/>
      <c r="E46" s="136"/>
      <c r="F46" s="136"/>
      <c r="G46" s="136"/>
      <c r="H46" s="137"/>
      <c r="I46" s="137"/>
      <c r="J46" s="137"/>
      <c r="K46" s="137"/>
      <c r="L46" s="136"/>
      <c r="M46" s="138"/>
      <c r="N46" s="139"/>
      <c r="O46" s="136"/>
      <c r="P46" s="136"/>
      <c r="Q46" s="171"/>
      <c r="R46" s="16"/>
      <c r="S46" s="15"/>
      <c r="T46" s="15"/>
      <c r="U46" s="15"/>
      <c r="V46" s="15"/>
      <c r="W46" s="15"/>
    </row>
    <row r="47" spans="1:23" s="89" customFormat="1" ht="89.25" customHeight="1" x14ac:dyDescent="0.15">
      <c r="A47" s="588" t="s">
        <v>223</v>
      </c>
      <c r="B47" s="588"/>
      <c r="C47" s="588"/>
      <c r="D47" s="442" t="s">
        <v>224</v>
      </c>
      <c r="E47" s="128" t="s">
        <v>133</v>
      </c>
      <c r="F47" s="129" t="s">
        <v>157</v>
      </c>
      <c r="G47" s="130">
        <v>1</v>
      </c>
      <c r="H47" s="585"/>
      <c r="I47" s="586"/>
      <c r="J47" s="586"/>
      <c r="K47" s="586"/>
      <c r="L47" s="142"/>
      <c r="M47" s="142"/>
      <c r="N47" s="99"/>
      <c r="O47" s="98"/>
      <c r="P47" s="98"/>
      <c r="Q47" s="168"/>
    </row>
    <row r="48" spans="1:23" s="89" customFormat="1" ht="114" customHeight="1" x14ac:dyDescent="0.15">
      <c r="A48" s="587" t="s">
        <v>190</v>
      </c>
      <c r="B48" s="583"/>
      <c r="C48" s="584"/>
      <c r="D48" s="401" t="s">
        <v>191</v>
      </c>
      <c r="E48" s="388" t="s">
        <v>156</v>
      </c>
      <c r="F48" s="129" t="s">
        <v>157</v>
      </c>
      <c r="G48" s="130">
        <v>1</v>
      </c>
      <c r="H48" s="585"/>
      <c r="I48" s="586"/>
      <c r="J48" s="586"/>
      <c r="K48" s="586"/>
      <c r="L48" s="142"/>
      <c r="M48" s="142"/>
      <c r="N48" s="99"/>
      <c r="O48" s="98"/>
      <c r="P48" s="98"/>
      <c r="Q48" s="168"/>
    </row>
    <row r="49" spans="1:23" s="89" customFormat="1" ht="90.75" customHeight="1" x14ac:dyDescent="0.15">
      <c r="A49" s="598" t="s">
        <v>158</v>
      </c>
      <c r="B49" s="596"/>
      <c r="C49" s="597"/>
      <c r="D49" s="144" t="s">
        <v>159</v>
      </c>
      <c r="E49" s="145" t="s">
        <v>56</v>
      </c>
      <c r="F49" s="126" t="s">
        <v>160</v>
      </c>
      <c r="G49" s="144">
        <v>1</v>
      </c>
      <c r="H49" s="585"/>
      <c r="I49" s="586"/>
      <c r="J49" s="586"/>
      <c r="K49" s="586"/>
      <c r="L49" s="142"/>
      <c r="M49" s="142"/>
      <c r="N49" s="99"/>
      <c r="O49" s="98"/>
      <c r="P49" s="98"/>
      <c r="Q49" s="168"/>
    </row>
    <row r="50" spans="1:23" s="2" customFormat="1" ht="19.5" x14ac:dyDescent="0.15">
      <c r="A50" s="592" t="s">
        <v>48</v>
      </c>
      <c r="B50" s="593"/>
      <c r="C50" s="593"/>
      <c r="D50" s="593"/>
      <c r="E50" s="593"/>
      <c r="F50" s="593"/>
      <c r="G50" s="593"/>
      <c r="H50" s="593"/>
      <c r="I50" s="593"/>
      <c r="J50" s="593"/>
      <c r="K50" s="593"/>
      <c r="L50" s="593"/>
      <c r="M50" s="593"/>
      <c r="N50" s="593"/>
      <c r="O50" s="593"/>
      <c r="P50" s="593"/>
      <c r="Q50" s="594"/>
      <c r="R50" s="16"/>
      <c r="S50" s="15"/>
      <c r="T50" s="15"/>
      <c r="U50" s="15"/>
      <c r="V50" s="15"/>
      <c r="W50" s="15"/>
    </row>
    <row r="51" spans="1:23" s="89" customFormat="1" ht="165" customHeight="1" x14ac:dyDescent="0.15">
      <c r="A51" s="563" t="s">
        <v>163</v>
      </c>
      <c r="B51" s="563"/>
      <c r="C51" s="564"/>
      <c r="D51" s="235" t="s">
        <v>189</v>
      </c>
      <c r="E51" s="345" t="s">
        <v>154</v>
      </c>
      <c r="F51" s="207" t="s">
        <v>185</v>
      </c>
      <c r="G51" s="144">
        <v>1</v>
      </c>
      <c r="H51" s="565" t="s">
        <v>222</v>
      </c>
      <c r="I51" s="566"/>
      <c r="J51" s="566"/>
      <c r="K51" s="566"/>
      <c r="L51" s="142"/>
      <c r="M51" s="142"/>
      <c r="N51" s="99" t="s">
        <v>49</v>
      </c>
      <c r="O51" s="98"/>
      <c r="P51" s="98"/>
      <c r="Q51" s="168"/>
    </row>
    <row r="52" spans="1:23" s="89" customFormat="1" ht="177.75" customHeight="1" x14ac:dyDescent="0.15">
      <c r="A52" s="619" t="s">
        <v>61</v>
      </c>
      <c r="B52" s="620"/>
      <c r="C52" s="621"/>
      <c r="D52" s="465" t="s">
        <v>253</v>
      </c>
      <c r="E52" s="404" t="s">
        <v>154</v>
      </c>
      <c r="F52" s="207" t="s">
        <v>186</v>
      </c>
      <c r="G52" s="202">
        <v>1</v>
      </c>
      <c r="H52" s="565" t="s">
        <v>222</v>
      </c>
      <c r="I52" s="566"/>
      <c r="J52" s="566"/>
      <c r="K52" s="566"/>
      <c r="L52" s="142"/>
      <c r="M52" s="142"/>
      <c r="N52" s="99"/>
      <c r="O52" s="98"/>
      <c r="P52" s="98"/>
      <c r="Q52" s="168"/>
    </row>
    <row r="53" spans="1:23" s="200" customFormat="1" ht="180.75" customHeight="1" x14ac:dyDescent="0.15">
      <c r="A53" s="579" t="s">
        <v>162</v>
      </c>
      <c r="B53" s="617"/>
      <c r="C53" s="618"/>
      <c r="D53" s="465" t="s">
        <v>254</v>
      </c>
      <c r="E53" s="345" t="s">
        <v>154</v>
      </c>
      <c r="F53" s="207" t="s">
        <v>187</v>
      </c>
      <c r="G53" s="202">
        <v>1</v>
      </c>
      <c r="H53" s="565" t="s">
        <v>222</v>
      </c>
      <c r="I53" s="566"/>
      <c r="J53" s="566"/>
      <c r="K53" s="566"/>
      <c r="L53" s="217"/>
      <c r="M53" s="217"/>
      <c r="N53" s="201"/>
      <c r="O53" s="216" t="s">
        <v>49</v>
      </c>
      <c r="P53" s="216"/>
      <c r="Q53" s="215"/>
    </row>
    <row r="54" spans="1:23" s="89" customFormat="1" ht="158.25" customHeight="1" x14ac:dyDescent="0.15">
      <c r="A54" s="563" t="s">
        <v>220</v>
      </c>
      <c r="B54" s="563"/>
      <c r="C54" s="564"/>
      <c r="D54" s="235" t="s">
        <v>221</v>
      </c>
      <c r="E54" s="247" t="s">
        <v>154</v>
      </c>
      <c r="F54" s="207"/>
      <c r="G54" s="144">
        <v>1</v>
      </c>
      <c r="H54" s="565" t="s">
        <v>222</v>
      </c>
      <c r="I54" s="566"/>
      <c r="J54" s="566"/>
      <c r="K54" s="566"/>
      <c r="L54" s="237"/>
      <c r="M54" s="237" t="s">
        <v>49</v>
      </c>
      <c r="N54" s="238"/>
      <c r="O54" s="239"/>
      <c r="P54" s="239"/>
      <c r="Q54" s="240"/>
    </row>
    <row r="55" spans="1:23" s="89" customFormat="1" ht="91.5" customHeight="1" x14ac:dyDescent="0.15">
      <c r="A55" s="595" t="s">
        <v>62</v>
      </c>
      <c r="B55" s="596"/>
      <c r="C55" s="597"/>
      <c r="D55" s="144"/>
      <c r="E55" s="145" t="s">
        <v>56</v>
      </c>
      <c r="F55" s="207"/>
      <c r="G55" s="144">
        <v>2</v>
      </c>
      <c r="H55" s="585"/>
      <c r="I55" s="586"/>
      <c r="J55" s="586"/>
      <c r="K55" s="586"/>
      <c r="L55" s="142"/>
      <c r="M55" s="142"/>
      <c r="N55" s="99"/>
      <c r="O55" s="98"/>
      <c r="P55" s="98"/>
      <c r="Q55" s="168"/>
    </row>
    <row r="56" spans="1:23" s="89" customFormat="1" ht="89.25" customHeight="1" x14ac:dyDescent="0.15">
      <c r="A56" s="598" t="s">
        <v>86</v>
      </c>
      <c r="B56" s="596"/>
      <c r="C56" s="597"/>
      <c r="D56" s="144"/>
      <c r="E56" s="145" t="s">
        <v>56</v>
      </c>
      <c r="F56" s="204"/>
      <c r="G56" s="144">
        <v>1</v>
      </c>
      <c r="H56" s="585"/>
      <c r="I56" s="586"/>
      <c r="J56" s="586"/>
      <c r="K56" s="586"/>
      <c r="L56" s="142"/>
      <c r="M56" s="142"/>
      <c r="N56" s="99"/>
      <c r="O56" s="98"/>
      <c r="P56" s="98"/>
      <c r="Q56" s="168"/>
    </row>
    <row r="57" spans="1:23" s="89" customFormat="1" ht="99.75" customHeight="1" x14ac:dyDescent="0.15">
      <c r="A57" s="595" t="s">
        <v>63</v>
      </c>
      <c r="B57" s="596"/>
      <c r="C57" s="597"/>
      <c r="D57" s="144"/>
      <c r="E57" s="145" t="s">
        <v>56</v>
      </c>
      <c r="F57" s="207"/>
      <c r="G57" s="144">
        <v>1</v>
      </c>
      <c r="H57" s="585"/>
      <c r="I57" s="586"/>
      <c r="J57" s="586"/>
      <c r="K57" s="586"/>
      <c r="L57" s="142"/>
      <c r="M57" s="142"/>
      <c r="N57" s="99"/>
      <c r="O57" s="98"/>
      <c r="P57" s="98"/>
      <c r="Q57" s="168"/>
    </row>
    <row r="58" spans="1:23" s="89" customFormat="1" ht="75" customHeight="1" thickBot="1" x14ac:dyDescent="0.2">
      <c r="A58" s="172"/>
      <c r="B58" s="173"/>
      <c r="C58" s="174"/>
      <c r="D58" s="94"/>
      <c r="E58" s="175" t="s">
        <v>56</v>
      </c>
      <c r="F58" s="208"/>
      <c r="G58" s="94">
        <v>1</v>
      </c>
      <c r="H58" s="585"/>
      <c r="I58" s="586"/>
      <c r="J58" s="586"/>
      <c r="K58" s="586"/>
      <c r="L58" s="95"/>
      <c r="M58" s="95"/>
      <c r="N58" s="176"/>
      <c r="O58" s="177"/>
      <c r="P58" s="177"/>
      <c r="Q58" s="178"/>
    </row>
    <row r="59" spans="1:23" s="11" customFormat="1" ht="15.75" x14ac:dyDescent="0.25">
      <c r="H59" s="20"/>
      <c r="I59" s="20"/>
      <c r="J59" s="20"/>
      <c r="K59" s="20"/>
    </row>
    <row r="60" spans="1:23" s="2" customFormat="1" ht="15.75" x14ac:dyDescent="0.25">
      <c r="H60" s="26"/>
      <c r="I60" s="26"/>
      <c r="J60" s="26"/>
      <c r="K60" s="26"/>
    </row>
    <row r="61" spans="1:23" s="1" customFormat="1" x14ac:dyDescent="0.15">
      <c r="H61" s="25"/>
      <c r="I61" s="25"/>
      <c r="J61" s="25"/>
      <c r="K61" s="25"/>
    </row>
    <row r="62" spans="1:23" s="1" customFormat="1" x14ac:dyDescent="0.15">
      <c r="H62" s="25"/>
      <c r="I62" s="25"/>
      <c r="J62" s="25"/>
      <c r="K62" s="25"/>
    </row>
  </sheetData>
  <mergeCells count="77">
    <mergeCell ref="F15:G15"/>
    <mergeCell ref="A28:C28"/>
    <mergeCell ref="A45:C45"/>
    <mergeCell ref="A34:Q34"/>
    <mergeCell ref="A36:C36"/>
    <mergeCell ref="A18:C18"/>
    <mergeCell ref="A21:C21"/>
    <mergeCell ref="A15:D15"/>
    <mergeCell ref="A33:C33"/>
    <mergeCell ref="A39:C39"/>
    <mergeCell ref="A40:C40"/>
    <mergeCell ref="A53:C53"/>
    <mergeCell ref="H53:K53"/>
    <mergeCell ref="A51:C51"/>
    <mergeCell ref="H51:K51"/>
    <mergeCell ref="A52:C52"/>
    <mergeCell ref="H49:K49"/>
    <mergeCell ref="H52:K52"/>
    <mergeCell ref="A42:Q42"/>
    <mergeCell ref="A48:C48"/>
    <mergeCell ref="F14:G14"/>
    <mergeCell ref="U35:W35"/>
    <mergeCell ref="A25:C25"/>
    <mergeCell ref="A26:C26"/>
    <mergeCell ref="A30:C30"/>
    <mergeCell ref="A29:C29"/>
    <mergeCell ref="A27:C27"/>
    <mergeCell ref="A19:C19"/>
    <mergeCell ref="A23:C23"/>
    <mergeCell ref="A24:C24"/>
    <mergeCell ref="A56:C56"/>
    <mergeCell ref="C1:K1"/>
    <mergeCell ref="F9:G9"/>
    <mergeCell ref="F6:G6"/>
    <mergeCell ref="F13:G13"/>
    <mergeCell ref="U17:W17"/>
    <mergeCell ref="L10:Q10"/>
    <mergeCell ref="A16:Q16"/>
    <mergeCell ref="H56:K56"/>
    <mergeCell ref="A41:C41"/>
    <mergeCell ref="H58:K58"/>
    <mergeCell ref="H57:K57"/>
    <mergeCell ref="A31:C31"/>
    <mergeCell ref="A38:Q38"/>
    <mergeCell ref="A32:C32"/>
    <mergeCell ref="A55:C55"/>
    <mergeCell ref="A49:C49"/>
    <mergeCell ref="A57:C57"/>
    <mergeCell ref="A50:Q50"/>
    <mergeCell ref="H55:K55"/>
    <mergeCell ref="H48:K48"/>
    <mergeCell ref="H45:K45"/>
    <mergeCell ref="A44:C44"/>
    <mergeCell ref="A47:C47"/>
    <mergeCell ref="H47:K47"/>
    <mergeCell ref="H43:K43"/>
    <mergeCell ref="H44:K44"/>
    <mergeCell ref="A8:D8"/>
    <mergeCell ref="A22:C22"/>
    <mergeCell ref="A20:C20"/>
    <mergeCell ref="A43:C43"/>
    <mergeCell ref="A9:D9"/>
    <mergeCell ref="A12:D12"/>
    <mergeCell ref="A13:D13"/>
    <mergeCell ref="A14:D14"/>
    <mergeCell ref="A11:D11"/>
    <mergeCell ref="A37:C37"/>
    <mergeCell ref="F11:G11"/>
    <mergeCell ref="A54:C54"/>
    <mergeCell ref="H54:K54"/>
    <mergeCell ref="B2:K2"/>
    <mergeCell ref="B3:K3"/>
    <mergeCell ref="F7:G7"/>
    <mergeCell ref="F8:G8"/>
    <mergeCell ref="F12:G12"/>
    <mergeCell ref="A6:D6"/>
    <mergeCell ref="A7:D7"/>
  </mergeCells>
  <phoneticPr fontId="21" type="noConversion"/>
  <printOptions horizontalCentered="1"/>
  <pageMargins left="0.23622047244094491" right="0.23622047244094491" top="0" bottom="0" header="0.31496062992125984" footer="0.31496062992125984"/>
  <pageSetup paperSize="9"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9"/>
  <sheetViews>
    <sheetView showGridLines="0" view="pageBreakPreview" topLeftCell="A7" zoomScale="65" zoomScaleNormal="85" zoomScaleSheetLayoutView="65" workbookViewId="0">
      <selection activeCell="H7" sqref="H7:L7"/>
    </sheetView>
  </sheetViews>
  <sheetFormatPr defaultColWidth="12" defaultRowHeight="11.25" x14ac:dyDescent="0.1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2" s="1" customFormat="1" ht="42.75" customHeight="1" thickBot="1" x14ac:dyDescent="0.2">
      <c r="A1" s="36"/>
      <c r="B1" s="33"/>
      <c r="C1" s="33"/>
      <c r="D1" s="32"/>
      <c r="E1" s="81" t="s">
        <v>15</v>
      </c>
      <c r="F1" s="33"/>
      <c r="G1" s="33"/>
      <c r="H1" s="33"/>
      <c r="I1" s="33"/>
      <c r="J1" s="35" t="str">
        <f>'TECHNICAL SHEET GARMENT'!J1</f>
        <v>WINTER 2018/19</v>
      </c>
      <c r="K1" s="33"/>
      <c r="L1" s="34"/>
    </row>
    <row r="2" spans="1:12" s="4" customFormat="1" ht="19.5" x14ac:dyDescent="0.15">
      <c r="A2" s="127" t="str">
        <f>'TECHNICAL SHEET GARMENT'!A2</f>
        <v>LFV11534</v>
      </c>
      <c r="B2" s="629" t="str">
        <f>+'TECHNICAL SHEET GARMENT'!B2:I2</f>
        <v>LD CALDO 3in1 HEATHER</v>
      </c>
      <c r="C2" s="629"/>
      <c r="D2" s="629"/>
      <c r="E2" s="629"/>
      <c r="F2" s="629"/>
      <c r="G2" s="629"/>
      <c r="H2" s="629"/>
      <c r="I2" s="629"/>
      <c r="J2" s="83" t="s">
        <v>2</v>
      </c>
      <c r="K2" s="84" t="str">
        <f>'TECHNICAL SHEET GARMENT'!K2</f>
        <v>V1BULK</v>
      </c>
      <c r="L2" s="85"/>
    </row>
    <row r="3" spans="1:12" s="3" customFormat="1" ht="16.5" x14ac:dyDescent="0.15">
      <c r="A3" s="398" t="str">
        <f>'TECHNICAL SHEET GARMENT'!A3</f>
        <v>FABRIC / SUPPLIER :</v>
      </c>
      <c r="B3" s="554" t="str">
        <f>+'TECHNICAL SHEET GARMENT'!B3:I3</f>
        <v xml:space="preserve"> 06302 - LIBOLON / PR21 - LOCAL</v>
      </c>
      <c r="C3" s="554"/>
      <c r="D3" s="554"/>
      <c r="E3" s="554"/>
      <c r="F3" s="554"/>
      <c r="G3" s="554"/>
      <c r="H3" s="554"/>
      <c r="I3" s="554"/>
      <c r="J3" s="69" t="s">
        <v>14</v>
      </c>
      <c r="K3" s="69"/>
      <c r="L3" s="108" t="str">
        <f>'TECHNICAL SHEET GARMENT'!L3</f>
        <v>MARJORIE</v>
      </c>
    </row>
    <row r="4" spans="1:12" s="3" customFormat="1" ht="17.25" thickBot="1" x14ac:dyDescent="0.2">
      <c r="A4" s="125" t="s">
        <v>1</v>
      </c>
      <c r="B4" s="56">
        <f ca="1">'TECHNICAL SHEET GARMENT'!B4</f>
        <v>43833</v>
      </c>
      <c r="C4" s="71"/>
      <c r="D4" s="71"/>
      <c r="E4" s="71"/>
      <c r="F4" s="71"/>
      <c r="G4" s="71"/>
      <c r="H4" s="71"/>
      <c r="I4" s="71"/>
      <c r="J4" s="86" t="str">
        <f>'TECHNICAL SHEET GARMENT'!J4</f>
        <v xml:space="preserve">SUPPLIER : </v>
      </c>
      <c r="K4" s="71"/>
      <c r="L4" s="316" t="str">
        <f>'TECHNICAL SHEET GARMENT'!L4</f>
        <v>PRIMA CHANNEL</v>
      </c>
    </row>
    <row r="5" spans="1:12" s="3" customFormat="1" ht="21" customHeight="1" thickBot="1" x14ac:dyDescent="0.2">
      <c r="A5" s="630" t="s">
        <v>64</v>
      </c>
      <c r="B5" s="631"/>
      <c r="C5" s="631"/>
      <c r="D5" s="631"/>
      <c r="E5" s="631"/>
      <c r="F5" s="631"/>
      <c r="G5" s="631"/>
      <c r="H5" s="631"/>
      <c r="I5" s="631"/>
      <c r="J5" s="631"/>
      <c r="K5" s="631"/>
      <c r="L5" s="632"/>
    </row>
    <row r="6" spans="1:12" s="3" customFormat="1" ht="20.25" thickBot="1" x14ac:dyDescent="0.2">
      <c r="A6" s="179" t="s">
        <v>13</v>
      </c>
      <c r="B6" s="156"/>
      <c r="C6" s="157"/>
      <c r="D6" s="157"/>
      <c r="E6" s="157"/>
      <c r="F6" s="80"/>
      <c r="G6" s="80"/>
      <c r="H6" s="180"/>
      <c r="I6" s="181" t="s">
        <v>6</v>
      </c>
      <c r="J6" s="182"/>
      <c r="K6" s="183"/>
      <c r="L6" s="184"/>
    </row>
    <row r="7" spans="1:12" s="1" customFormat="1" ht="177" customHeight="1" thickBot="1" x14ac:dyDescent="0.2">
      <c r="A7" s="633" t="s">
        <v>148</v>
      </c>
      <c r="B7" s="634"/>
      <c r="C7" s="634"/>
      <c r="D7" s="634"/>
      <c r="E7" s="634"/>
      <c r="F7" s="634"/>
      <c r="G7" s="635"/>
      <c r="H7" s="636" t="s">
        <v>164</v>
      </c>
      <c r="I7" s="637"/>
      <c r="J7" s="637"/>
      <c r="K7" s="637"/>
      <c r="L7" s="638"/>
    </row>
    <row r="8" spans="1:12" s="1" customFormat="1" ht="233.25" customHeight="1" thickBot="1" x14ac:dyDescent="0.2">
      <c r="A8" s="633" t="s">
        <v>165</v>
      </c>
      <c r="B8" s="634"/>
      <c r="C8" s="634"/>
      <c r="D8" s="634"/>
      <c r="E8" s="634"/>
      <c r="F8" s="634"/>
      <c r="G8" s="635"/>
      <c r="H8" s="636" t="s">
        <v>166</v>
      </c>
      <c r="I8" s="637"/>
      <c r="J8" s="637"/>
      <c r="K8" s="637"/>
      <c r="L8" s="638"/>
    </row>
    <row r="9" spans="1:12" s="1" customFormat="1" ht="109.5" customHeight="1" thickBot="1" x14ac:dyDescent="0.2">
      <c r="A9" s="623" t="s">
        <v>167</v>
      </c>
      <c r="B9" s="624"/>
      <c r="C9" s="624"/>
      <c r="D9" s="624"/>
      <c r="E9" s="624"/>
      <c r="F9" s="624"/>
      <c r="G9" s="625"/>
      <c r="H9" s="626" t="s">
        <v>155</v>
      </c>
      <c r="I9" s="627"/>
      <c r="J9" s="627"/>
      <c r="K9" s="627"/>
      <c r="L9" s="628"/>
    </row>
  </sheetData>
  <mergeCells count="9">
    <mergeCell ref="A9:G9"/>
    <mergeCell ref="H9:L9"/>
    <mergeCell ref="B2:I2"/>
    <mergeCell ref="B3:I3"/>
    <mergeCell ref="A5:L5"/>
    <mergeCell ref="A7:G7"/>
    <mergeCell ref="H7:L7"/>
    <mergeCell ref="A8:G8"/>
    <mergeCell ref="H8:L8"/>
  </mergeCells>
  <phoneticPr fontId="21" type="noConversion"/>
  <printOptions horizontalCentered="1"/>
  <pageMargins left="0.39370078740157483" right="0.39370078740157483" top="0.39370078740157483" bottom="0.15748031496062992" header="0.39370078740157483" footer="0.19685039370078741"/>
  <pageSetup paperSize="9" scale="8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N63"/>
  <sheetViews>
    <sheetView showGridLines="0" view="pageBreakPreview" topLeftCell="A7" zoomScale="60" zoomScaleNormal="85" workbookViewId="0">
      <selection activeCell="E9" sqref="E9"/>
    </sheetView>
  </sheetViews>
  <sheetFormatPr defaultColWidth="12" defaultRowHeight="11.25" x14ac:dyDescent="0.15"/>
  <cols>
    <col min="1" max="1" width="12.5" style="100" customWidth="1"/>
    <col min="2" max="2" width="19.83203125" style="100" customWidth="1"/>
    <col min="3" max="3" width="20.33203125" style="100" customWidth="1"/>
    <col min="4" max="4" width="12" style="100"/>
    <col min="5" max="5" width="27.6640625" style="100" customWidth="1"/>
    <col min="6" max="6" width="71" style="100" customWidth="1"/>
    <col min="7" max="7" width="16.83203125" style="100" bestFit="1" customWidth="1"/>
    <col min="8" max="13" width="15.83203125" style="100" customWidth="1"/>
    <col min="14" max="14" width="12.6640625" style="100" customWidth="1"/>
    <col min="15" max="16384" width="12" style="100"/>
  </cols>
  <sheetData>
    <row r="1" spans="1:14" s="102" customFormat="1" ht="42.75" customHeight="1" x14ac:dyDescent="0.15">
      <c r="A1" s="414"/>
      <c r="B1" s="396"/>
      <c r="C1" s="396"/>
      <c r="D1" s="548" t="s">
        <v>107</v>
      </c>
      <c r="E1" s="548"/>
      <c r="F1" s="548"/>
      <c r="G1" s="548"/>
      <c r="H1" s="548"/>
      <c r="I1" s="548"/>
      <c r="J1" s="548"/>
      <c r="K1" s="548"/>
      <c r="L1" s="644" t="str">
        <f>'TECHNICAL SHEET GARMENT'!J1</f>
        <v>WINTER 2018/19</v>
      </c>
      <c r="M1" s="644"/>
      <c r="N1" s="415"/>
    </row>
    <row r="2" spans="1:14" s="4" customFormat="1" ht="21.75" customHeight="1" x14ac:dyDescent="0.15">
      <c r="A2" s="416" t="str">
        <f>'TECHNICAL SHEET GARMENT'!A2</f>
        <v>LFV11534</v>
      </c>
      <c r="B2" s="645" t="str">
        <f>+'TECHNICAL SHEET GARMENT'!B2:I2</f>
        <v>LD CALDO 3in1 HEATHER</v>
      </c>
      <c r="C2" s="645"/>
      <c r="D2" s="645"/>
      <c r="E2" s="645"/>
      <c r="F2" s="645"/>
      <c r="G2" s="645"/>
      <c r="H2" s="645"/>
      <c r="I2" s="645"/>
      <c r="J2" s="645"/>
      <c r="K2" s="645"/>
      <c r="L2" s="395" t="s">
        <v>2</v>
      </c>
      <c r="M2" s="395" t="str">
        <f>+'TECHNICAL SHEET GARMENT'!K2</f>
        <v>V1BULK</v>
      </c>
      <c r="N2" s="417"/>
    </row>
    <row r="3" spans="1:14" s="3" customFormat="1" ht="21.75" customHeight="1" x14ac:dyDescent="0.15">
      <c r="A3" s="406" t="str">
        <f>'TECHNICAL SHEET GARMENT'!A3</f>
        <v>FABRIC / SUPPLIER :</v>
      </c>
      <c r="B3" s="554" t="str">
        <f>+'TECHNICAL SHEET GARMENT'!B3:I3</f>
        <v xml:space="preserve"> 06302 - LIBOLON / PR21 - LOCAL</v>
      </c>
      <c r="C3" s="554"/>
      <c r="D3" s="554"/>
      <c r="E3" s="554"/>
      <c r="F3" s="554"/>
      <c r="G3" s="554"/>
      <c r="H3" s="554"/>
      <c r="I3" s="554"/>
      <c r="J3" s="554"/>
      <c r="K3" s="554"/>
      <c r="L3" s="69" t="s">
        <v>14</v>
      </c>
      <c r="M3" s="73"/>
      <c r="N3" s="418" t="str">
        <f>'TECHNICAL SHEET GARMENT'!L3</f>
        <v>MARJORIE</v>
      </c>
    </row>
    <row r="4" spans="1:14" s="3" customFormat="1" ht="21.75" customHeight="1" thickBot="1" x14ac:dyDescent="0.2">
      <c r="A4" s="419" t="s">
        <v>1</v>
      </c>
      <c r="B4" s="70">
        <f ca="1">'TECHNICAL SHEET GARMENT'!B4</f>
        <v>43833</v>
      </c>
      <c r="C4" s="70"/>
      <c r="D4" s="71"/>
      <c r="E4" s="71"/>
      <c r="F4" s="71"/>
      <c r="G4" s="71"/>
      <c r="H4" s="71"/>
      <c r="I4" s="71"/>
      <c r="J4" s="71"/>
      <c r="K4" s="71"/>
      <c r="L4" s="86" t="str">
        <f>'TECHNICAL SHEET GARMENT'!J4</f>
        <v xml:space="preserve">SUPPLIER : </v>
      </c>
      <c r="M4" s="74"/>
      <c r="N4" s="420" t="str">
        <f>'TECHNICAL SHEET GARMENT'!L4</f>
        <v>PRIMA CHANNEL</v>
      </c>
    </row>
    <row r="5" spans="1:14" s="102" customFormat="1" ht="16.5" x14ac:dyDescent="0.15">
      <c r="A5" s="120"/>
      <c r="B5" s="113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421"/>
    </row>
    <row r="6" spans="1:14" s="102" customFormat="1" ht="17.25" thickBot="1" x14ac:dyDescent="0.2">
      <c r="A6" s="111"/>
      <c r="B6" s="12" t="s">
        <v>96</v>
      </c>
      <c r="C6" s="10"/>
      <c r="D6" s="10"/>
      <c r="E6" s="10"/>
      <c r="F6" s="539"/>
      <c r="G6" s="10"/>
      <c r="H6" s="10"/>
      <c r="I6" s="10"/>
      <c r="J6" s="10"/>
      <c r="K6" s="10"/>
      <c r="L6" s="10"/>
      <c r="M6" s="10"/>
      <c r="N6" s="421"/>
    </row>
    <row r="7" spans="1:14" customFormat="1" ht="19.5" thickBot="1" x14ac:dyDescent="0.2">
      <c r="A7" s="115"/>
      <c r="B7" s="639" t="s">
        <v>13</v>
      </c>
      <c r="C7" s="640"/>
      <c r="D7" s="640"/>
      <c r="E7" s="640"/>
      <c r="F7" s="640"/>
      <c r="G7" s="641"/>
      <c r="H7" s="642"/>
      <c r="I7" s="643"/>
      <c r="J7" s="643"/>
      <c r="K7" s="643"/>
      <c r="L7" s="643"/>
      <c r="M7" s="643"/>
      <c r="N7" s="116"/>
    </row>
    <row r="8" spans="1:14" customFormat="1" ht="38.25" x14ac:dyDescent="0.15">
      <c r="A8" s="115"/>
      <c r="B8" s="350" t="s">
        <v>25</v>
      </c>
      <c r="C8" s="282"/>
      <c r="D8" s="282"/>
      <c r="E8" s="282"/>
      <c r="F8" s="538" t="s">
        <v>326</v>
      </c>
      <c r="G8" s="283" t="s">
        <v>18</v>
      </c>
      <c r="H8" s="512" t="s">
        <v>8</v>
      </c>
      <c r="I8" s="512" t="s">
        <v>9</v>
      </c>
      <c r="J8" s="513" t="s">
        <v>10</v>
      </c>
      <c r="K8" s="514" t="s">
        <v>11</v>
      </c>
      <c r="L8" s="515" t="s">
        <v>12</v>
      </c>
      <c r="M8" s="516" t="s">
        <v>23</v>
      </c>
      <c r="N8" s="116"/>
    </row>
    <row r="9" spans="1:14" customFormat="1" ht="28.5" x14ac:dyDescent="0.15">
      <c r="A9" s="115"/>
      <c r="B9" s="276" t="s">
        <v>32</v>
      </c>
      <c r="C9" s="280" t="s">
        <v>100</v>
      </c>
      <c r="D9" s="278"/>
      <c r="E9" s="279"/>
      <c r="F9" s="501" t="s">
        <v>290</v>
      </c>
      <c r="G9" s="268" t="s">
        <v>21</v>
      </c>
      <c r="H9" s="517">
        <f>J9-4.8</f>
        <v>32.200000000000003</v>
      </c>
      <c r="I9" s="518">
        <f>J9-2.4</f>
        <v>34.6</v>
      </c>
      <c r="J9" s="526">
        <v>37</v>
      </c>
      <c r="K9" s="518">
        <f>J9+2.4</f>
        <v>39.4</v>
      </c>
      <c r="L9" s="518">
        <f>J9+4.8</f>
        <v>41.8</v>
      </c>
      <c r="M9" s="518">
        <f>J9+7.2</f>
        <v>44.2</v>
      </c>
      <c r="N9" s="116"/>
    </row>
    <row r="10" spans="1:14" customFormat="1" ht="28.5" x14ac:dyDescent="0.15">
      <c r="A10" s="115"/>
      <c r="B10" s="256" t="s">
        <v>33</v>
      </c>
      <c r="C10" s="273" t="s">
        <v>19</v>
      </c>
      <c r="D10" s="248"/>
      <c r="E10" s="253"/>
      <c r="F10" s="502" t="s">
        <v>291</v>
      </c>
      <c r="G10" s="266" t="s">
        <v>20</v>
      </c>
      <c r="H10" s="520">
        <f>SUM(J10-6)</f>
        <v>46.5</v>
      </c>
      <c r="I10" s="521">
        <f>SUM(J10-3)</f>
        <v>49.5</v>
      </c>
      <c r="J10" s="526">
        <v>52.5</v>
      </c>
      <c r="K10" s="521">
        <f>SUM(J10+3)</f>
        <v>55.5</v>
      </c>
      <c r="L10" s="523">
        <f>SUM(J10+6)</f>
        <v>58.5</v>
      </c>
      <c r="M10" s="524">
        <f>J10+10</f>
        <v>62.5</v>
      </c>
      <c r="N10" s="116"/>
    </row>
    <row r="11" spans="1:14" customFormat="1" ht="28.5" x14ac:dyDescent="0.15">
      <c r="A11" s="115"/>
      <c r="B11" s="256" t="s">
        <v>34</v>
      </c>
      <c r="C11" s="273" t="s">
        <v>101</v>
      </c>
      <c r="D11" s="248"/>
      <c r="E11" s="253"/>
      <c r="F11" s="502" t="s">
        <v>292</v>
      </c>
      <c r="G11" s="266" t="s">
        <v>20</v>
      </c>
      <c r="H11" s="520">
        <f>SUM(J11-6)</f>
        <v>42</v>
      </c>
      <c r="I11" s="521">
        <f>SUM(J11-3)</f>
        <v>45</v>
      </c>
      <c r="J11" s="526">
        <v>48</v>
      </c>
      <c r="K11" s="521">
        <f>SUM(J11+3)</f>
        <v>51</v>
      </c>
      <c r="L11" s="523">
        <f>SUM(J11+6)</f>
        <v>54</v>
      </c>
      <c r="M11" s="524">
        <f>J11+10</f>
        <v>58</v>
      </c>
      <c r="N11" s="116"/>
    </row>
    <row r="12" spans="1:14" customFormat="1" ht="28.5" x14ac:dyDescent="0.15">
      <c r="A12" s="115"/>
      <c r="B12" s="256" t="s">
        <v>74</v>
      </c>
      <c r="C12" s="273" t="s">
        <v>75</v>
      </c>
      <c r="D12" s="248"/>
      <c r="E12" s="253"/>
      <c r="F12" s="502" t="s">
        <v>293</v>
      </c>
      <c r="G12" s="266" t="s">
        <v>20</v>
      </c>
      <c r="H12" s="520">
        <f>SUM(J12-6)</f>
        <v>48.5</v>
      </c>
      <c r="I12" s="521">
        <f>SUM(J12-3)</f>
        <v>51.5</v>
      </c>
      <c r="J12" s="526">
        <v>54.5</v>
      </c>
      <c r="K12" s="521">
        <f>SUM(J12+3)</f>
        <v>57.5</v>
      </c>
      <c r="L12" s="523">
        <f>SUM(J12+6)</f>
        <v>60.5</v>
      </c>
      <c r="M12" s="524">
        <f>J12+10</f>
        <v>64.5</v>
      </c>
      <c r="N12" s="116"/>
    </row>
    <row r="13" spans="1:14" customFormat="1" ht="28.5" x14ac:dyDescent="0.15">
      <c r="A13" s="115"/>
      <c r="B13" s="260" t="s">
        <v>73</v>
      </c>
      <c r="C13" s="292" t="s">
        <v>76</v>
      </c>
      <c r="D13" s="284"/>
      <c r="E13" s="285"/>
      <c r="F13" s="503" t="s">
        <v>294</v>
      </c>
      <c r="G13" s="268" t="s">
        <v>20</v>
      </c>
      <c r="H13" s="525">
        <f>SUM(J13-2)</f>
        <v>67</v>
      </c>
      <c r="I13" s="523">
        <f>SUM(J13)</f>
        <v>69</v>
      </c>
      <c r="J13" s="526">
        <v>69</v>
      </c>
      <c r="K13" s="523">
        <f>SUM(J13)</f>
        <v>69</v>
      </c>
      <c r="L13" s="523">
        <f>SUM(J13+2)</f>
        <v>71</v>
      </c>
      <c r="M13" s="524">
        <f>J13+4</f>
        <v>73</v>
      </c>
      <c r="N13" s="116"/>
    </row>
    <row r="14" spans="1:14" customFormat="1" ht="28.5" x14ac:dyDescent="0.15">
      <c r="A14" s="115"/>
      <c r="B14" s="287" t="s">
        <v>31</v>
      </c>
      <c r="C14" s="288" t="s">
        <v>35</v>
      </c>
      <c r="D14" s="285"/>
      <c r="E14" s="285"/>
      <c r="F14" s="503" t="s">
        <v>295</v>
      </c>
      <c r="G14" s="268" t="s">
        <v>77</v>
      </c>
      <c r="H14" s="525">
        <f>SUM(J14-1.5)</f>
        <v>10</v>
      </c>
      <c r="I14" s="523">
        <f>SUM(J14-0.75)</f>
        <v>10.75</v>
      </c>
      <c r="J14" s="526">
        <v>11.5</v>
      </c>
      <c r="K14" s="523">
        <f>SUM(J14+0.75)</f>
        <v>12.25</v>
      </c>
      <c r="L14" s="523">
        <f>SUM(J14+1.5)</f>
        <v>13</v>
      </c>
      <c r="M14" s="524">
        <f>J14+2.5</f>
        <v>14</v>
      </c>
      <c r="N14" s="116"/>
    </row>
    <row r="15" spans="1:14" customFormat="1" ht="28.5" x14ac:dyDescent="0.15">
      <c r="A15" s="115"/>
      <c r="B15" s="287" t="s">
        <v>95</v>
      </c>
      <c r="C15" s="288" t="s">
        <v>102</v>
      </c>
      <c r="D15" s="285"/>
      <c r="E15" s="285"/>
      <c r="F15" s="504" t="s">
        <v>296</v>
      </c>
      <c r="G15" s="268" t="s">
        <v>77</v>
      </c>
      <c r="H15" s="527">
        <f>SUM(J15-1.5)</f>
        <v>21.5</v>
      </c>
      <c r="I15" s="528">
        <f>SUM(J15-0.75)</f>
        <v>22.25</v>
      </c>
      <c r="J15" s="526">
        <v>23</v>
      </c>
      <c r="K15" s="528">
        <f>SUM(J15+0.75)</f>
        <v>23.75</v>
      </c>
      <c r="L15" s="528">
        <f>SUM(J15+1.5)</f>
        <v>24.5</v>
      </c>
      <c r="M15" s="529">
        <f>J15+2.25</f>
        <v>25.25</v>
      </c>
      <c r="N15" s="116"/>
    </row>
    <row r="16" spans="1:14" customFormat="1" ht="28.5" x14ac:dyDescent="0.15">
      <c r="A16" s="115"/>
      <c r="B16" s="260" t="s">
        <v>36</v>
      </c>
      <c r="C16" s="391" t="s">
        <v>24</v>
      </c>
      <c r="D16" s="392"/>
      <c r="E16" s="393"/>
      <c r="F16" s="504" t="s">
        <v>297</v>
      </c>
      <c r="G16" s="268" t="s">
        <v>21</v>
      </c>
      <c r="H16" s="520">
        <f>SUM(J16-2)</f>
        <v>18.5</v>
      </c>
      <c r="I16" s="521">
        <f>SUM(J16-1)</f>
        <v>19.5</v>
      </c>
      <c r="J16" s="526">
        <v>20.5</v>
      </c>
      <c r="K16" s="521">
        <f>SUM(J16+1)</f>
        <v>21.5</v>
      </c>
      <c r="L16" s="521">
        <f>SUM(J16+2)</f>
        <v>22.5</v>
      </c>
      <c r="M16" s="530">
        <f>SUM(J16+3)</f>
        <v>23.5</v>
      </c>
      <c r="N16" s="116"/>
    </row>
    <row r="17" spans="1:14" customFormat="1" ht="28.5" x14ac:dyDescent="0.15">
      <c r="A17" s="115"/>
      <c r="B17" s="260" t="s">
        <v>37</v>
      </c>
      <c r="C17" s="391" t="s">
        <v>105</v>
      </c>
      <c r="D17" s="392"/>
      <c r="E17" s="393"/>
      <c r="F17" s="504" t="s">
        <v>314</v>
      </c>
      <c r="G17" s="268" t="s">
        <v>21</v>
      </c>
      <c r="H17" s="520">
        <f>SUM(J17-1.5)</f>
        <v>15.5</v>
      </c>
      <c r="I17" s="521">
        <f>SUM(J17-0.75)</f>
        <v>16.25</v>
      </c>
      <c r="J17" s="526">
        <v>17</v>
      </c>
      <c r="K17" s="521">
        <f>SUM(J17+0.75)</f>
        <v>17.75</v>
      </c>
      <c r="L17" s="521">
        <f>SUM(J17+1.5)</f>
        <v>18.5</v>
      </c>
      <c r="M17" s="530">
        <f>SUM(J17+2.25)</f>
        <v>19.25</v>
      </c>
      <c r="N17" s="116"/>
    </row>
    <row r="18" spans="1:14" customFormat="1" ht="28.5" x14ac:dyDescent="0.15">
      <c r="A18" s="115"/>
      <c r="B18" s="260" t="s">
        <v>38</v>
      </c>
      <c r="C18" s="391" t="s">
        <v>78</v>
      </c>
      <c r="D18" s="392"/>
      <c r="E18" s="393"/>
      <c r="F18" s="504" t="s">
        <v>298</v>
      </c>
      <c r="G18" s="268" t="s">
        <v>21</v>
      </c>
      <c r="H18" s="520">
        <f>SUM(J18-1.2)</f>
        <v>12.8</v>
      </c>
      <c r="I18" s="521">
        <f>SUM(J18-0.6)</f>
        <v>13.4</v>
      </c>
      <c r="J18" s="526">
        <v>14</v>
      </c>
      <c r="K18" s="521">
        <f>SUM(J18+0.6)</f>
        <v>14.6</v>
      </c>
      <c r="L18" s="521">
        <f>SUM(J18+1.2)</f>
        <v>15.2</v>
      </c>
      <c r="M18" s="530">
        <f>SUM(J18+1.8)</f>
        <v>15.8</v>
      </c>
      <c r="N18" s="116"/>
    </row>
    <row r="19" spans="1:14" customFormat="1" ht="28.5" x14ac:dyDescent="0.15">
      <c r="A19" s="115"/>
      <c r="B19" s="287" t="s">
        <v>39</v>
      </c>
      <c r="C19" s="289" t="s">
        <v>40</v>
      </c>
      <c r="D19" s="290"/>
      <c r="E19" s="291"/>
      <c r="F19" s="505" t="s">
        <v>299</v>
      </c>
      <c r="G19" s="268" t="s">
        <v>20</v>
      </c>
      <c r="H19" s="525">
        <f>SUM(J19-1.6)</f>
        <v>62.4</v>
      </c>
      <c r="I19" s="523">
        <f>SUM(J19-0.8)</f>
        <v>63.2</v>
      </c>
      <c r="J19" s="526">
        <v>64</v>
      </c>
      <c r="K19" s="523">
        <f>SUM(J19+0.8)</f>
        <v>64.8</v>
      </c>
      <c r="L19" s="523">
        <f>SUM(J19+1.6)</f>
        <v>65.599999999999994</v>
      </c>
      <c r="M19" s="524">
        <f>SUM(J19+2.4)</f>
        <v>66.400000000000006</v>
      </c>
      <c r="N19" s="116"/>
    </row>
    <row r="20" spans="1:14" customFormat="1" ht="28.5" x14ac:dyDescent="0.15">
      <c r="A20" s="115"/>
      <c r="B20" s="269" t="s">
        <v>26</v>
      </c>
      <c r="C20" s="249"/>
      <c r="D20" s="249"/>
      <c r="E20" s="249"/>
      <c r="F20" s="499"/>
      <c r="G20" s="265"/>
      <c r="H20" s="531"/>
      <c r="I20" s="531"/>
      <c r="J20" s="532"/>
      <c r="K20" s="531"/>
      <c r="L20" s="492"/>
      <c r="M20" s="533"/>
      <c r="N20" s="116"/>
    </row>
    <row r="21" spans="1:14" customFormat="1" ht="28.5" x14ac:dyDescent="0.15">
      <c r="A21" s="115"/>
      <c r="B21" s="276" t="s">
        <v>41</v>
      </c>
      <c r="C21" s="277" t="s">
        <v>103</v>
      </c>
      <c r="D21" s="278"/>
      <c r="E21" s="279"/>
      <c r="F21" s="501" t="s">
        <v>324</v>
      </c>
      <c r="G21" s="268" t="s">
        <v>21</v>
      </c>
      <c r="H21" s="525">
        <f>J21-3.6</f>
        <v>35.9</v>
      </c>
      <c r="I21" s="523">
        <f>J21-1.8</f>
        <v>37.700000000000003</v>
      </c>
      <c r="J21" s="526">
        <v>39.5</v>
      </c>
      <c r="K21" s="523">
        <f>J21+1.8</f>
        <v>41.3</v>
      </c>
      <c r="L21" s="523">
        <f>J21+3.6</f>
        <v>43.1</v>
      </c>
      <c r="M21" s="524">
        <f>J21+5.4</f>
        <v>44.9</v>
      </c>
      <c r="N21" s="116"/>
    </row>
    <row r="22" spans="1:14" customFormat="1" ht="28.5" x14ac:dyDescent="0.15">
      <c r="A22" s="115"/>
      <c r="B22" s="352" t="s">
        <v>9</v>
      </c>
      <c r="C22" s="353" t="s">
        <v>22</v>
      </c>
      <c r="D22" s="290"/>
      <c r="E22" s="291"/>
      <c r="F22" s="505" t="s">
        <v>300</v>
      </c>
      <c r="G22" s="268" t="s">
        <v>20</v>
      </c>
      <c r="H22" s="525">
        <f>SUM(J22-2)</f>
        <v>68</v>
      </c>
      <c r="I22" s="523">
        <f>SUM(J22)</f>
        <v>70</v>
      </c>
      <c r="J22" s="526">
        <v>70</v>
      </c>
      <c r="K22" s="523">
        <f>SUM(J22)</f>
        <v>70</v>
      </c>
      <c r="L22" s="523">
        <f>SUM(J22+2)</f>
        <v>72</v>
      </c>
      <c r="M22" s="524">
        <f>J22+4</f>
        <v>74</v>
      </c>
      <c r="N22" s="116"/>
    </row>
    <row r="23" spans="1:14" customFormat="1" ht="28.5" x14ac:dyDescent="0.15">
      <c r="A23" s="115"/>
      <c r="B23" s="269" t="s">
        <v>27</v>
      </c>
      <c r="C23" s="249"/>
      <c r="D23" s="249"/>
      <c r="E23" s="249"/>
      <c r="F23" s="499"/>
      <c r="G23" s="265"/>
      <c r="H23" s="531"/>
      <c r="I23" s="531"/>
      <c r="J23" s="532"/>
      <c r="K23" s="531"/>
      <c r="L23" s="492"/>
      <c r="M23" s="533"/>
      <c r="N23" s="116"/>
    </row>
    <row r="24" spans="1:14" customFormat="1" ht="28.5" x14ac:dyDescent="0.15">
      <c r="A24" s="115"/>
      <c r="B24" s="252" t="s">
        <v>69</v>
      </c>
      <c r="C24" s="254" t="s">
        <v>70</v>
      </c>
      <c r="D24" s="264"/>
      <c r="E24" s="255"/>
      <c r="F24" s="506" t="s">
        <v>301</v>
      </c>
      <c r="G24" s="266" t="s">
        <v>20</v>
      </c>
      <c r="H24" s="520">
        <f>SUM(J24-1.2)</f>
        <v>18.8</v>
      </c>
      <c r="I24" s="521">
        <f>SUM(J24-0.6)</f>
        <v>19.399999999999999</v>
      </c>
      <c r="J24" s="522">
        <v>20</v>
      </c>
      <c r="K24" s="521">
        <f>SUM(J24+0.6)</f>
        <v>20.6</v>
      </c>
      <c r="L24" s="523">
        <f>SUM(J24+1.2)</f>
        <v>21.2</v>
      </c>
      <c r="M24" s="524">
        <f>J24+1.8</f>
        <v>21.8</v>
      </c>
      <c r="N24" s="116"/>
    </row>
    <row r="25" spans="1:14" customFormat="1" ht="28.5" x14ac:dyDescent="0.15">
      <c r="A25" s="115"/>
      <c r="B25" s="252" t="s">
        <v>71</v>
      </c>
      <c r="C25" s="254" t="s">
        <v>72</v>
      </c>
      <c r="D25" s="264"/>
      <c r="E25" s="255"/>
      <c r="F25" s="506" t="s">
        <v>302</v>
      </c>
      <c r="G25" s="266" t="s">
        <v>20</v>
      </c>
      <c r="H25" s="520">
        <f>SUM(J25-0.6)</f>
        <v>8.4</v>
      </c>
      <c r="I25" s="521">
        <f>SUM(J25-0.3)</f>
        <v>8.6999999999999993</v>
      </c>
      <c r="J25" s="522">
        <v>9</v>
      </c>
      <c r="K25" s="521">
        <f>SUM(J25+0.3)</f>
        <v>9.3000000000000007</v>
      </c>
      <c r="L25" s="523">
        <f>SUM(J25+0.6)</f>
        <v>9.6</v>
      </c>
      <c r="M25" s="524">
        <f>J25+0.9</f>
        <v>9.9</v>
      </c>
      <c r="N25" s="116"/>
    </row>
    <row r="26" spans="1:14" customFormat="1" ht="28.5" x14ac:dyDescent="0.15">
      <c r="A26" s="115"/>
      <c r="B26" s="252" t="s">
        <v>42</v>
      </c>
      <c r="C26" s="254" t="s">
        <v>94</v>
      </c>
      <c r="D26" s="264"/>
      <c r="E26" s="255"/>
      <c r="F26" s="506" t="s">
        <v>303</v>
      </c>
      <c r="G26" s="266" t="s">
        <v>20</v>
      </c>
      <c r="H26" s="520">
        <f>SUM(J26-3)</f>
        <v>49</v>
      </c>
      <c r="I26" s="521">
        <f>SUM(J26-1.5)</f>
        <v>50.5</v>
      </c>
      <c r="J26" s="522">
        <v>52</v>
      </c>
      <c r="K26" s="521">
        <f>SUM(J26+1.5)</f>
        <v>53.5</v>
      </c>
      <c r="L26" s="521">
        <f>SUM(J26+3)</f>
        <v>55</v>
      </c>
      <c r="M26" s="530">
        <f>SUM(J26+4.5)</f>
        <v>56.5</v>
      </c>
      <c r="N26" s="116"/>
    </row>
    <row r="27" spans="1:14" customFormat="1" ht="28.5" x14ac:dyDescent="0.15">
      <c r="A27" s="115"/>
      <c r="B27" s="252" t="s">
        <v>43</v>
      </c>
      <c r="C27" s="274" t="s">
        <v>44</v>
      </c>
      <c r="D27" s="248"/>
      <c r="E27" s="253"/>
      <c r="F27" s="502" t="s">
        <v>304</v>
      </c>
      <c r="G27" s="266" t="s">
        <v>20</v>
      </c>
      <c r="H27" s="520">
        <f>SUM(J27-3)</f>
        <v>47</v>
      </c>
      <c r="I27" s="521">
        <f>SUM(J27-1.5)</f>
        <v>48.5</v>
      </c>
      <c r="J27" s="522">
        <v>50</v>
      </c>
      <c r="K27" s="521">
        <f>SUM(J27+1.5)</f>
        <v>51.5</v>
      </c>
      <c r="L27" s="521">
        <f>SUM(J27+3)</f>
        <v>53</v>
      </c>
      <c r="M27" s="530">
        <f>SUM(J27+4.5)</f>
        <v>54.5</v>
      </c>
      <c r="N27" s="116"/>
    </row>
    <row r="28" spans="1:14" customFormat="1" ht="28.5" x14ac:dyDescent="0.15">
      <c r="A28" s="115"/>
      <c r="B28" s="252" t="s">
        <v>45</v>
      </c>
      <c r="C28" s="274" t="s">
        <v>104</v>
      </c>
      <c r="D28" s="248"/>
      <c r="E28" s="253"/>
      <c r="F28" s="502" t="s">
        <v>305</v>
      </c>
      <c r="G28" s="266" t="s">
        <v>21</v>
      </c>
      <c r="H28" s="520">
        <f>SUM(J28)</f>
        <v>8.5</v>
      </c>
      <c r="I28" s="521">
        <f>SUM(J28)</f>
        <v>8.5</v>
      </c>
      <c r="J28" s="522">
        <v>8.5</v>
      </c>
      <c r="K28" s="521">
        <f>SUM(J28)</f>
        <v>8.5</v>
      </c>
      <c r="L28" s="521">
        <f>SUM(J28)</f>
        <v>8.5</v>
      </c>
      <c r="M28" s="530">
        <f>SUM(K28)</f>
        <v>8.5</v>
      </c>
      <c r="N28" s="116"/>
    </row>
    <row r="29" spans="1:14" customFormat="1" ht="28.5" x14ac:dyDescent="0.15">
      <c r="A29" s="115"/>
      <c r="B29" s="269" t="s">
        <v>29</v>
      </c>
      <c r="C29" s="249"/>
      <c r="D29" s="249"/>
      <c r="E29" s="249"/>
      <c r="F29" s="499"/>
      <c r="G29" s="265"/>
      <c r="H29" s="531"/>
      <c r="I29" s="531"/>
      <c r="J29" s="532"/>
      <c r="K29" s="531"/>
      <c r="L29" s="492"/>
      <c r="M29" s="533"/>
      <c r="N29" s="116"/>
    </row>
    <row r="30" spans="1:14" customFormat="1" ht="28.5" x14ac:dyDescent="0.15">
      <c r="A30" s="115"/>
      <c r="B30" s="252" t="s">
        <v>46</v>
      </c>
      <c r="C30" s="254" t="s">
        <v>28</v>
      </c>
      <c r="D30" s="264"/>
      <c r="E30" s="255"/>
      <c r="F30" s="506" t="s">
        <v>306</v>
      </c>
      <c r="G30" s="266" t="s">
        <v>20</v>
      </c>
      <c r="H30" s="520">
        <f>SUM(J30-1.2)</f>
        <v>47.8</v>
      </c>
      <c r="I30" s="521">
        <f>SUM(J30-0.6)</f>
        <v>48.4</v>
      </c>
      <c r="J30" s="522">
        <v>49</v>
      </c>
      <c r="K30" s="521">
        <f>SUM(J30+0.6)</f>
        <v>49.6</v>
      </c>
      <c r="L30" s="523">
        <f>SUM(J30+1.2)</f>
        <v>50.2</v>
      </c>
      <c r="M30" s="524">
        <f>J30+1.8</f>
        <v>50.8</v>
      </c>
      <c r="N30" s="116"/>
    </row>
    <row r="31" spans="1:14" customFormat="1" ht="28.5" x14ac:dyDescent="0.15">
      <c r="A31" s="115"/>
      <c r="B31" s="252" t="s">
        <v>47</v>
      </c>
      <c r="C31" s="274" t="s">
        <v>87</v>
      </c>
      <c r="D31" s="248"/>
      <c r="E31" s="253"/>
      <c r="F31" s="502" t="s">
        <v>307</v>
      </c>
      <c r="G31" s="266" t="s">
        <v>21</v>
      </c>
      <c r="H31" s="520">
        <f>SUM(J31-1.4)</f>
        <v>24.6</v>
      </c>
      <c r="I31" s="521">
        <f>SUM(J31-0.7)</f>
        <v>25.3</v>
      </c>
      <c r="J31" s="522">
        <v>26</v>
      </c>
      <c r="K31" s="521">
        <f>SUM(J31+0.7)</f>
        <v>26.7</v>
      </c>
      <c r="L31" s="521">
        <f>SUM(J31+1.4)</f>
        <v>27.4</v>
      </c>
      <c r="M31" s="530">
        <f>J31+2.1</f>
        <v>28.1</v>
      </c>
      <c r="N31" s="116"/>
    </row>
    <row r="32" spans="1:14" customFormat="1" ht="28.5" x14ac:dyDescent="0.15">
      <c r="A32" s="115"/>
      <c r="B32" s="270" t="s">
        <v>92</v>
      </c>
      <c r="C32" s="251" t="s">
        <v>93</v>
      </c>
      <c r="D32" s="257"/>
      <c r="E32" s="258"/>
      <c r="F32" s="507" t="s">
        <v>308</v>
      </c>
      <c r="G32" s="325" t="s">
        <v>21</v>
      </c>
      <c r="H32" s="520">
        <f>SUM(J32)</f>
        <v>33</v>
      </c>
      <c r="I32" s="521">
        <f>SUM(J32)</f>
        <v>33</v>
      </c>
      <c r="J32" s="522">
        <v>33</v>
      </c>
      <c r="K32" s="521">
        <f>SUM(J32+0.45)</f>
        <v>33.450000000000003</v>
      </c>
      <c r="L32" s="523">
        <f>SUM(J32+0.9)</f>
        <v>33.9</v>
      </c>
      <c r="M32" s="524">
        <f>J32+1.35</f>
        <v>34.35</v>
      </c>
      <c r="N32" s="116"/>
    </row>
    <row r="33" spans="1:14" customFormat="1" ht="28.5" x14ac:dyDescent="0.15">
      <c r="A33" s="115"/>
      <c r="B33" s="252" t="s">
        <v>79</v>
      </c>
      <c r="C33" s="273" t="s">
        <v>80</v>
      </c>
      <c r="D33" s="248"/>
      <c r="E33" s="253"/>
      <c r="F33" s="508" t="s">
        <v>309</v>
      </c>
      <c r="G33" s="266" t="s">
        <v>21</v>
      </c>
      <c r="H33" s="520">
        <f>SUM(J33)</f>
        <v>34</v>
      </c>
      <c r="I33" s="521">
        <f>SUM(J33)</f>
        <v>34</v>
      </c>
      <c r="J33" s="522">
        <v>34</v>
      </c>
      <c r="K33" s="521">
        <f>SUM(J33+0.45)</f>
        <v>34.450000000000003</v>
      </c>
      <c r="L33" s="523">
        <f>SUM(J33+0.9)</f>
        <v>34.9</v>
      </c>
      <c r="M33" s="524">
        <f>J33+1.35</f>
        <v>35.35</v>
      </c>
      <c r="N33" s="116"/>
    </row>
    <row r="34" spans="1:14" customFormat="1" ht="28.5" x14ac:dyDescent="0.15">
      <c r="A34" s="115"/>
      <c r="B34" s="354" t="s">
        <v>81</v>
      </c>
      <c r="C34" s="355"/>
      <c r="D34" s="355"/>
      <c r="E34" s="355"/>
      <c r="F34" s="500"/>
      <c r="G34" s="281"/>
      <c r="H34" s="531"/>
      <c r="I34" s="531"/>
      <c r="J34" s="532"/>
      <c r="K34" s="531"/>
      <c r="L34" s="492"/>
      <c r="M34" s="533"/>
      <c r="N34" s="116"/>
    </row>
    <row r="35" spans="1:14" customFormat="1" ht="28.5" x14ac:dyDescent="0.15">
      <c r="A35" s="115"/>
      <c r="B35" s="276" t="s">
        <v>82</v>
      </c>
      <c r="C35" s="277" t="s">
        <v>83</v>
      </c>
      <c r="D35" s="278"/>
      <c r="E35" s="279"/>
      <c r="F35" s="501" t="s">
        <v>310</v>
      </c>
      <c r="G35" s="268" t="s">
        <v>21</v>
      </c>
      <c r="H35" s="525">
        <f>SUM(J35-2)</f>
        <v>66</v>
      </c>
      <c r="I35" s="523">
        <f>SUM(J35)</f>
        <v>68</v>
      </c>
      <c r="J35" s="526">
        <v>68</v>
      </c>
      <c r="K35" s="523">
        <f>SUM(J35)</f>
        <v>68</v>
      </c>
      <c r="L35" s="523">
        <f>SUM(J35+2)</f>
        <v>70</v>
      </c>
      <c r="M35" s="524">
        <f>J35+4</f>
        <v>72</v>
      </c>
      <c r="N35" s="116"/>
    </row>
    <row r="36" spans="1:14" customFormat="1" ht="28.5" x14ac:dyDescent="0.15">
      <c r="A36" s="115"/>
      <c r="B36" s="252" t="s">
        <v>84</v>
      </c>
      <c r="C36" s="254" t="s">
        <v>85</v>
      </c>
      <c r="D36" s="264"/>
      <c r="E36" s="255"/>
      <c r="F36" s="506" t="s">
        <v>311</v>
      </c>
      <c r="G36" s="266" t="s">
        <v>21</v>
      </c>
      <c r="H36" s="534">
        <f>SUM(J36-1)</f>
        <v>17</v>
      </c>
      <c r="I36" s="534">
        <f>J36</f>
        <v>18</v>
      </c>
      <c r="J36" s="526">
        <v>18</v>
      </c>
      <c r="K36" s="534">
        <f>J36</f>
        <v>18</v>
      </c>
      <c r="L36" s="535">
        <f>SUM(J36+1)</f>
        <v>19</v>
      </c>
      <c r="M36" s="536">
        <f>SUM(J36+1)</f>
        <v>19</v>
      </c>
      <c r="N36" s="116"/>
    </row>
    <row r="37" spans="1:14" customFormat="1" ht="17.25" thickBot="1" x14ac:dyDescent="0.3">
      <c r="A37" s="115"/>
      <c r="B37" s="422" t="s">
        <v>188</v>
      </c>
      <c r="C37" s="23"/>
      <c r="D37" s="23"/>
      <c r="E37" s="23"/>
      <c r="F37" s="100"/>
      <c r="G37" s="23"/>
      <c r="H37" s="23"/>
      <c r="I37" s="23"/>
      <c r="J37" s="23"/>
      <c r="K37" s="23"/>
      <c r="L37" s="23"/>
      <c r="M37" s="23"/>
      <c r="N37" s="116"/>
    </row>
    <row r="38" spans="1:14" customFormat="1" ht="19.5" thickBot="1" x14ac:dyDescent="0.2">
      <c r="A38" s="115"/>
      <c r="B38" s="639" t="s">
        <v>13</v>
      </c>
      <c r="C38" s="640"/>
      <c r="D38" s="640"/>
      <c r="E38" s="640"/>
      <c r="F38" s="640"/>
      <c r="G38" s="641"/>
      <c r="H38" s="642"/>
      <c r="I38" s="643"/>
      <c r="J38" s="643"/>
      <c r="K38" s="643"/>
      <c r="L38" s="643"/>
      <c r="M38" s="643"/>
      <c r="N38" s="116"/>
    </row>
    <row r="39" spans="1:14" customFormat="1" ht="38.25" x14ac:dyDescent="0.15">
      <c r="A39" s="115"/>
      <c r="B39" s="350" t="s">
        <v>108</v>
      </c>
      <c r="C39" s="282"/>
      <c r="D39" s="282"/>
      <c r="E39" s="282"/>
      <c r="F39" s="537" t="s">
        <v>325</v>
      </c>
      <c r="G39" s="283" t="s">
        <v>18</v>
      </c>
      <c r="H39" s="512" t="s">
        <v>8</v>
      </c>
      <c r="I39" s="512" t="s">
        <v>9</v>
      </c>
      <c r="J39" s="513" t="s">
        <v>10</v>
      </c>
      <c r="K39" s="514" t="s">
        <v>11</v>
      </c>
      <c r="L39" s="515" t="s">
        <v>12</v>
      </c>
      <c r="M39" s="516" t="s">
        <v>23</v>
      </c>
      <c r="N39" s="116"/>
    </row>
    <row r="40" spans="1:14" customFormat="1" ht="28.5" x14ac:dyDescent="0.15">
      <c r="A40" s="115"/>
      <c r="B40" s="276" t="s">
        <v>32</v>
      </c>
      <c r="C40" s="280" t="s">
        <v>100</v>
      </c>
      <c r="D40" s="278"/>
      <c r="E40" s="279"/>
      <c r="F40" s="508" t="s">
        <v>290</v>
      </c>
      <c r="G40" s="268" t="s">
        <v>21</v>
      </c>
      <c r="H40" s="517">
        <f>J40-4.8</f>
        <v>30.2</v>
      </c>
      <c r="I40" s="518">
        <f>J40-2.4</f>
        <v>32.6</v>
      </c>
      <c r="J40" s="519">
        <v>35</v>
      </c>
      <c r="K40" s="518">
        <f>J40+2.4</f>
        <v>37.4</v>
      </c>
      <c r="L40" s="518">
        <f>J40+4.8</f>
        <v>39.799999999999997</v>
      </c>
      <c r="M40" s="518">
        <f>J40+7.2</f>
        <v>42.2</v>
      </c>
      <c r="N40" s="116"/>
    </row>
    <row r="41" spans="1:14" customFormat="1" ht="28.5" x14ac:dyDescent="0.15">
      <c r="A41" s="115"/>
      <c r="B41" s="256" t="s">
        <v>33</v>
      </c>
      <c r="C41" s="273" t="s">
        <v>19</v>
      </c>
      <c r="D41" s="248"/>
      <c r="E41" s="253"/>
      <c r="F41" s="508" t="s">
        <v>291</v>
      </c>
      <c r="G41" s="266" t="s">
        <v>20</v>
      </c>
      <c r="H41" s="520">
        <f>SUM(J41-6)</f>
        <v>44</v>
      </c>
      <c r="I41" s="521">
        <f>SUM(J41-3)</f>
        <v>47</v>
      </c>
      <c r="J41" s="522">
        <v>50</v>
      </c>
      <c r="K41" s="521">
        <f>SUM(J41+3)</f>
        <v>53</v>
      </c>
      <c r="L41" s="523">
        <f>SUM(J41+6)</f>
        <v>56</v>
      </c>
      <c r="M41" s="524">
        <f>J41+10</f>
        <v>60</v>
      </c>
      <c r="N41" s="116"/>
    </row>
    <row r="42" spans="1:14" customFormat="1" ht="28.5" x14ac:dyDescent="0.15">
      <c r="A42" s="115"/>
      <c r="B42" s="256" t="s">
        <v>34</v>
      </c>
      <c r="C42" s="273" t="s">
        <v>101</v>
      </c>
      <c r="D42" s="248"/>
      <c r="E42" s="253"/>
      <c r="F42" s="508" t="s">
        <v>292</v>
      </c>
      <c r="G42" s="266" t="s">
        <v>20</v>
      </c>
      <c r="H42" s="520">
        <f>SUM(J42-6)</f>
        <v>39</v>
      </c>
      <c r="I42" s="521">
        <f>SUM(J42-3)</f>
        <v>42</v>
      </c>
      <c r="J42" s="522">
        <v>45</v>
      </c>
      <c r="K42" s="521">
        <f>SUM(J42+3)</f>
        <v>48</v>
      </c>
      <c r="L42" s="523">
        <f>SUM(J42+6)</f>
        <v>51</v>
      </c>
      <c r="M42" s="524">
        <f>J42+10</f>
        <v>55</v>
      </c>
      <c r="N42" s="116"/>
    </row>
    <row r="43" spans="1:14" customFormat="1" ht="30" x14ac:dyDescent="0.15">
      <c r="A43" s="115"/>
      <c r="B43" s="256" t="s">
        <v>74</v>
      </c>
      <c r="C43" s="273" t="s">
        <v>75</v>
      </c>
      <c r="D43" s="248"/>
      <c r="E43" s="253"/>
      <c r="F43" s="508" t="s">
        <v>317</v>
      </c>
      <c r="G43" s="266" t="s">
        <v>20</v>
      </c>
      <c r="H43" s="520">
        <f>SUM(J43-6)</f>
        <v>45</v>
      </c>
      <c r="I43" s="521">
        <f>SUM(J43-3)</f>
        <v>48</v>
      </c>
      <c r="J43" s="522">
        <v>51</v>
      </c>
      <c r="K43" s="521">
        <f>SUM(J43+3)</f>
        <v>54</v>
      </c>
      <c r="L43" s="523">
        <f>SUM(J43+6)</f>
        <v>57</v>
      </c>
      <c r="M43" s="524">
        <f>J43+10</f>
        <v>61</v>
      </c>
      <c r="N43" s="116"/>
    </row>
    <row r="44" spans="1:14" customFormat="1" ht="28.5" x14ac:dyDescent="0.15">
      <c r="A44" s="115"/>
      <c r="B44" s="260" t="s">
        <v>73</v>
      </c>
      <c r="C44" s="292" t="s">
        <v>76</v>
      </c>
      <c r="D44" s="284"/>
      <c r="E44" s="285"/>
      <c r="F44" s="508" t="s">
        <v>294</v>
      </c>
      <c r="G44" s="268" t="s">
        <v>20</v>
      </c>
      <c r="H44" s="525">
        <f>SUM(J44-2)</f>
        <v>63</v>
      </c>
      <c r="I44" s="523">
        <f>SUM(J44)</f>
        <v>65</v>
      </c>
      <c r="J44" s="526">
        <v>65</v>
      </c>
      <c r="K44" s="523">
        <f>SUM(J44)</f>
        <v>65</v>
      </c>
      <c r="L44" s="523">
        <f>SUM(J44+2)</f>
        <v>67</v>
      </c>
      <c r="M44" s="524">
        <f>J44+4</f>
        <v>69</v>
      </c>
      <c r="N44" s="116"/>
    </row>
    <row r="45" spans="1:14" customFormat="1" ht="28.5" x14ac:dyDescent="0.15">
      <c r="A45" s="115"/>
      <c r="B45" s="287" t="s">
        <v>31</v>
      </c>
      <c r="C45" s="288" t="s">
        <v>35</v>
      </c>
      <c r="D45" s="285"/>
      <c r="E45" s="285"/>
      <c r="F45" s="508" t="s">
        <v>295</v>
      </c>
      <c r="G45" s="268" t="s">
        <v>77</v>
      </c>
      <c r="H45" s="525">
        <f>SUM(J45-1.5)</f>
        <v>9.5</v>
      </c>
      <c r="I45" s="523">
        <f>SUM(J45-0.75)</f>
        <v>10.25</v>
      </c>
      <c r="J45" s="526">
        <v>11</v>
      </c>
      <c r="K45" s="523">
        <f>SUM(J45+0.75)</f>
        <v>11.75</v>
      </c>
      <c r="L45" s="523">
        <f>SUM(J45+1.5)</f>
        <v>12.5</v>
      </c>
      <c r="M45" s="524">
        <f>J45+2.5</f>
        <v>13.5</v>
      </c>
      <c r="N45" s="116"/>
    </row>
    <row r="46" spans="1:14" customFormat="1" ht="28.5" x14ac:dyDescent="0.15">
      <c r="A46" s="115"/>
      <c r="B46" s="287" t="s">
        <v>95</v>
      </c>
      <c r="C46" s="288" t="s">
        <v>102</v>
      </c>
      <c r="D46" s="285"/>
      <c r="E46" s="285"/>
      <c r="F46" s="508" t="s">
        <v>296</v>
      </c>
      <c r="G46" s="268" t="s">
        <v>77</v>
      </c>
      <c r="H46" s="527">
        <f>SUM(J46-1.5)</f>
        <v>20.5</v>
      </c>
      <c r="I46" s="528">
        <f>SUM(J46-0.75)</f>
        <v>21.25</v>
      </c>
      <c r="J46" s="526">
        <v>22</v>
      </c>
      <c r="K46" s="528">
        <f>SUM(J46+0.75)</f>
        <v>22.75</v>
      </c>
      <c r="L46" s="528">
        <f>SUM(J46+1.5)</f>
        <v>23.5</v>
      </c>
      <c r="M46" s="529">
        <f>J46+2.25</f>
        <v>24.25</v>
      </c>
      <c r="N46" s="116"/>
    </row>
    <row r="47" spans="1:14" customFormat="1" ht="28.5" x14ac:dyDescent="0.15">
      <c r="A47" s="115"/>
      <c r="B47" s="260" t="s">
        <v>36</v>
      </c>
      <c r="C47" s="391" t="s">
        <v>24</v>
      </c>
      <c r="D47" s="392"/>
      <c r="E47" s="393"/>
      <c r="F47" s="508" t="s">
        <v>297</v>
      </c>
      <c r="G47" s="268" t="s">
        <v>21</v>
      </c>
      <c r="H47" s="520">
        <f>SUM(J47-2)</f>
        <v>16.5</v>
      </c>
      <c r="I47" s="521">
        <f>SUM(J47-1)</f>
        <v>17.5</v>
      </c>
      <c r="J47" s="526">
        <v>18.5</v>
      </c>
      <c r="K47" s="521">
        <f>SUM(J47+1)</f>
        <v>19.5</v>
      </c>
      <c r="L47" s="521">
        <f>SUM(J47+2)</f>
        <v>20.5</v>
      </c>
      <c r="M47" s="530">
        <f>SUM(J47+3)</f>
        <v>21.5</v>
      </c>
      <c r="N47" s="116"/>
    </row>
    <row r="48" spans="1:14" customFormat="1" ht="28.5" x14ac:dyDescent="0.15">
      <c r="A48" s="115"/>
      <c r="B48" s="260" t="s">
        <v>37</v>
      </c>
      <c r="C48" s="391" t="s">
        <v>105</v>
      </c>
      <c r="D48" s="392"/>
      <c r="E48" s="393"/>
      <c r="F48" s="508" t="s">
        <v>314</v>
      </c>
      <c r="G48" s="268" t="s">
        <v>21</v>
      </c>
      <c r="H48" s="520">
        <f>SUM(J48-1.5)</f>
        <v>13</v>
      </c>
      <c r="I48" s="521">
        <f>SUM(J48-0.75)</f>
        <v>13.75</v>
      </c>
      <c r="J48" s="526">
        <v>14.5</v>
      </c>
      <c r="K48" s="521">
        <f>SUM(J48+0.75)</f>
        <v>15.25</v>
      </c>
      <c r="L48" s="521">
        <f>SUM(J48+1.5)</f>
        <v>16</v>
      </c>
      <c r="M48" s="530">
        <f>SUM(J48+2.25)</f>
        <v>16.75</v>
      </c>
      <c r="N48" s="116"/>
    </row>
    <row r="49" spans="1:14" customFormat="1" ht="30" x14ac:dyDescent="0.15">
      <c r="A49" s="115"/>
      <c r="B49" s="260" t="s">
        <v>38</v>
      </c>
      <c r="C49" s="391" t="s">
        <v>78</v>
      </c>
      <c r="D49" s="392"/>
      <c r="E49" s="393"/>
      <c r="F49" s="508" t="s">
        <v>318</v>
      </c>
      <c r="G49" s="268" t="s">
        <v>21</v>
      </c>
      <c r="H49" s="520">
        <f>SUM(J49-1.2)</f>
        <v>11.8</v>
      </c>
      <c r="I49" s="521">
        <f>SUM(J49-0.6)</f>
        <v>12.4</v>
      </c>
      <c r="J49" s="526">
        <v>13</v>
      </c>
      <c r="K49" s="521">
        <f>SUM(J49+0.6)</f>
        <v>13.6</v>
      </c>
      <c r="L49" s="521">
        <f>SUM(J49+1.2)</f>
        <v>14.2</v>
      </c>
      <c r="M49" s="530">
        <f>SUM(J49+1.8)</f>
        <v>14.8</v>
      </c>
      <c r="N49" s="116"/>
    </row>
    <row r="50" spans="1:14" customFormat="1" ht="28.5" x14ac:dyDescent="0.15">
      <c r="A50" s="115"/>
      <c r="B50" s="287" t="s">
        <v>39</v>
      </c>
      <c r="C50" s="289" t="s">
        <v>40</v>
      </c>
      <c r="D50" s="290"/>
      <c r="E50" s="291"/>
      <c r="F50" s="508" t="s">
        <v>299</v>
      </c>
      <c r="G50" s="268" t="s">
        <v>20</v>
      </c>
      <c r="H50" s="525">
        <f>SUM(J50-1.6)</f>
        <v>60.4</v>
      </c>
      <c r="I50" s="523">
        <f>SUM(J50-0.8)</f>
        <v>61.2</v>
      </c>
      <c r="J50" s="526">
        <v>62</v>
      </c>
      <c r="K50" s="523">
        <f>SUM(J50+0.8)</f>
        <v>62.8</v>
      </c>
      <c r="L50" s="523">
        <f>SUM(J50+1.6)</f>
        <v>63.6</v>
      </c>
      <c r="M50" s="524">
        <f>SUM(J50+2.4)</f>
        <v>64.400000000000006</v>
      </c>
      <c r="N50" s="116"/>
    </row>
    <row r="51" spans="1:14" customFormat="1" ht="28.5" x14ac:dyDescent="0.15">
      <c r="A51" s="115"/>
      <c r="B51" s="269" t="s">
        <v>109</v>
      </c>
      <c r="C51" s="249"/>
      <c r="D51" s="249"/>
      <c r="E51" s="249"/>
      <c r="F51" s="509"/>
      <c r="G51" s="265"/>
      <c r="H51" s="531"/>
      <c r="I51" s="531"/>
      <c r="J51" s="532"/>
      <c r="K51" s="531"/>
      <c r="L51" s="492"/>
      <c r="M51" s="533"/>
      <c r="N51" s="116"/>
    </row>
    <row r="52" spans="1:14" customFormat="1" ht="30" x14ac:dyDescent="0.15">
      <c r="A52" s="115"/>
      <c r="B52" s="276" t="s">
        <v>41</v>
      </c>
      <c r="C52" s="277" t="s">
        <v>103</v>
      </c>
      <c r="D52" s="278"/>
      <c r="E52" s="279"/>
      <c r="F52" s="501" t="s">
        <v>313</v>
      </c>
      <c r="G52" s="268" t="s">
        <v>21</v>
      </c>
      <c r="H52" s="525">
        <f>J52-3.6</f>
        <v>35.4</v>
      </c>
      <c r="I52" s="523">
        <f>J52-1.8</f>
        <v>37.200000000000003</v>
      </c>
      <c r="J52" s="526">
        <v>39</v>
      </c>
      <c r="K52" s="523">
        <f>J52+1.8</f>
        <v>40.799999999999997</v>
      </c>
      <c r="L52" s="523">
        <f>J52+3.6</f>
        <v>42.6</v>
      </c>
      <c r="M52" s="524">
        <f>J52+5.4</f>
        <v>44.4</v>
      </c>
      <c r="N52" s="116"/>
    </row>
    <row r="53" spans="1:14" customFormat="1" ht="28.5" x14ac:dyDescent="0.15">
      <c r="A53" s="115"/>
      <c r="B53" s="352" t="s">
        <v>9</v>
      </c>
      <c r="C53" s="353" t="s">
        <v>22</v>
      </c>
      <c r="D53" s="290"/>
      <c r="E53" s="291"/>
      <c r="F53" s="505" t="s">
        <v>300</v>
      </c>
      <c r="G53" s="268" t="s">
        <v>20</v>
      </c>
      <c r="H53" s="525">
        <f>SUM(J53-2)</f>
        <v>63</v>
      </c>
      <c r="I53" s="523">
        <f>SUM(J53)</f>
        <v>65</v>
      </c>
      <c r="J53" s="526">
        <v>65</v>
      </c>
      <c r="K53" s="523">
        <f>SUM(J53)</f>
        <v>65</v>
      </c>
      <c r="L53" s="523">
        <f>SUM(J53+2)</f>
        <v>67</v>
      </c>
      <c r="M53" s="524">
        <f>J53+4</f>
        <v>69</v>
      </c>
      <c r="N53" s="116"/>
    </row>
    <row r="54" spans="1:14" customFormat="1" ht="28.5" x14ac:dyDescent="0.15">
      <c r="A54" s="115"/>
      <c r="B54" s="269" t="s">
        <v>27</v>
      </c>
      <c r="C54" s="249"/>
      <c r="D54" s="249"/>
      <c r="E54" s="249"/>
      <c r="F54" s="509"/>
      <c r="G54" s="265"/>
      <c r="H54" s="531"/>
      <c r="I54" s="531"/>
      <c r="J54" s="532"/>
      <c r="K54" s="531"/>
      <c r="L54" s="492"/>
      <c r="M54" s="533"/>
      <c r="N54" s="116"/>
    </row>
    <row r="55" spans="1:14" customFormat="1" ht="28.5" x14ac:dyDescent="0.15">
      <c r="A55" s="115"/>
      <c r="B55" s="252" t="s">
        <v>69</v>
      </c>
      <c r="C55" s="254" t="s">
        <v>70</v>
      </c>
      <c r="D55" s="264"/>
      <c r="E55" s="255"/>
      <c r="F55" s="506" t="s">
        <v>301</v>
      </c>
      <c r="G55" s="266" t="s">
        <v>20</v>
      </c>
      <c r="H55" s="520">
        <f>SUM(J55-1.2)</f>
        <v>16.8</v>
      </c>
      <c r="I55" s="521">
        <f>SUM(J55-0.6)</f>
        <v>17.399999999999999</v>
      </c>
      <c r="J55" s="522">
        <v>18</v>
      </c>
      <c r="K55" s="521">
        <f>SUM(J55+0.6)</f>
        <v>18.600000000000001</v>
      </c>
      <c r="L55" s="523">
        <f>SUM(J55+1.2)</f>
        <v>19.2</v>
      </c>
      <c r="M55" s="524">
        <f>J55+1.8</f>
        <v>19.8</v>
      </c>
      <c r="N55" s="116"/>
    </row>
    <row r="56" spans="1:14" customFormat="1" ht="28.5" x14ac:dyDescent="0.15">
      <c r="A56" s="115"/>
      <c r="B56" s="252" t="s">
        <v>71</v>
      </c>
      <c r="C56" s="254" t="s">
        <v>72</v>
      </c>
      <c r="D56" s="264"/>
      <c r="E56" s="255"/>
      <c r="F56" s="506" t="s">
        <v>302</v>
      </c>
      <c r="G56" s="266" t="s">
        <v>20</v>
      </c>
      <c r="H56" s="520">
        <f>SUM(J56-0.6)</f>
        <v>7.4</v>
      </c>
      <c r="I56" s="521">
        <f>SUM(J56-0.3)</f>
        <v>7.7</v>
      </c>
      <c r="J56" s="522">
        <v>8</v>
      </c>
      <c r="K56" s="521">
        <f>SUM(J56+0.3)</f>
        <v>8.3000000000000007</v>
      </c>
      <c r="L56" s="523">
        <f>SUM(J56+0.6)</f>
        <v>8.6</v>
      </c>
      <c r="M56" s="524">
        <f>J56+0.9</f>
        <v>8.9</v>
      </c>
      <c r="N56" s="116"/>
    </row>
    <row r="57" spans="1:14" customFormat="1" ht="28.5" x14ac:dyDescent="0.15">
      <c r="A57" s="115"/>
      <c r="B57" s="252" t="s">
        <v>42</v>
      </c>
      <c r="C57" s="254" t="s">
        <v>94</v>
      </c>
      <c r="D57" s="264"/>
      <c r="E57" s="255"/>
      <c r="F57" s="506" t="s">
        <v>303</v>
      </c>
      <c r="G57" s="266" t="s">
        <v>20</v>
      </c>
      <c r="H57" s="520">
        <f>SUM(J57-3)</f>
        <v>41</v>
      </c>
      <c r="I57" s="521">
        <f>SUM(J57-1.5)</f>
        <v>42.5</v>
      </c>
      <c r="J57" s="522">
        <v>44</v>
      </c>
      <c r="K57" s="521">
        <f>SUM(J57+1.5)</f>
        <v>45.5</v>
      </c>
      <c r="L57" s="521">
        <f>SUM(J57+3)</f>
        <v>47</v>
      </c>
      <c r="M57" s="530">
        <f>SUM(J57+4.5)</f>
        <v>48.5</v>
      </c>
      <c r="N57" s="116"/>
    </row>
    <row r="58" spans="1:14" customFormat="1" ht="28.5" x14ac:dyDescent="0.15">
      <c r="A58" s="115"/>
      <c r="B58" s="252" t="s">
        <v>43</v>
      </c>
      <c r="C58" s="274" t="s">
        <v>44</v>
      </c>
      <c r="D58" s="248"/>
      <c r="E58" s="253"/>
      <c r="F58" s="502" t="s">
        <v>304</v>
      </c>
      <c r="G58" s="266" t="s">
        <v>20</v>
      </c>
      <c r="H58" s="520">
        <f>SUM(J58-3)</f>
        <v>39</v>
      </c>
      <c r="I58" s="521">
        <f>SUM(J58-1.5)</f>
        <v>40.5</v>
      </c>
      <c r="J58" s="522">
        <v>42</v>
      </c>
      <c r="K58" s="521">
        <f>SUM(J58+1.5)</f>
        <v>43.5</v>
      </c>
      <c r="L58" s="521">
        <f>SUM(J58+3)</f>
        <v>45</v>
      </c>
      <c r="M58" s="530">
        <f>SUM(J58+4.5)</f>
        <v>46.5</v>
      </c>
      <c r="N58" s="116"/>
    </row>
    <row r="59" spans="1:14" customFormat="1" ht="28.5" x14ac:dyDescent="0.15">
      <c r="A59" s="115"/>
      <c r="B59" s="252" t="s">
        <v>45</v>
      </c>
      <c r="C59" s="274" t="s">
        <v>104</v>
      </c>
      <c r="D59" s="248"/>
      <c r="E59" s="253"/>
      <c r="F59" s="502" t="s">
        <v>305</v>
      </c>
      <c r="G59" s="266" t="s">
        <v>21</v>
      </c>
      <c r="H59" s="520">
        <f>SUM(J59)</f>
        <v>7.5</v>
      </c>
      <c r="I59" s="521">
        <f>SUM(J59)</f>
        <v>7.5</v>
      </c>
      <c r="J59" s="522">
        <v>7.5</v>
      </c>
      <c r="K59" s="521">
        <f>SUM(J59)</f>
        <v>7.5</v>
      </c>
      <c r="L59" s="521">
        <f>SUM(J59)</f>
        <v>7.5</v>
      </c>
      <c r="M59" s="530">
        <f>SUM(K59)</f>
        <v>7.5</v>
      </c>
      <c r="N59" s="116"/>
    </row>
    <row r="60" spans="1:14" customFormat="1" ht="28.5" x14ac:dyDescent="0.15">
      <c r="A60" s="115"/>
      <c r="B60" s="354" t="s">
        <v>81</v>
      </c>
      <c r="C60" s="355"/>
      <c r="D60" s="355"/>
      <c r="E60" s="355"/>
      <c r="F60" s="510"/>
      <c r="G60" s="281"/>
      <c r="H60" s="531"/>
      <c r="I60" s="531"/>
      <c r="J60" s="532"/>
      <c r="K60" s="531"/>
      <c r="L60" s="492"/>
      <c r="M60" s="533"/>
      <c r="N60" s="116"/>
    </row>
    <row r="61" spans="1:14" customFormat="1" ht="30" x14ac:dyDescent="0.15">
      <c r="A61" s="115"/>
      <c r="B61" s="276" t="s">
        <v>82</v>
      </c>
      <c r="C61" s="277" t="s">
        <v>83</v>
      </c>
      <c r="D61" s="278"/>
      <c r="E61" s="279"/>
      <c r="F61" s="511" t="s">
        <v>315</v>
      </c>
      <c r="G61" s="268" t="s">
        <v>21</v>
      </c>
      <c r="H61" s="525">
        <f>SUM(J61-2)</f>
        <v>62</v>
      </c>
      <c r="I61" s="523">
        <f>SUM(J61)</f>
        <v>64</v>
      </c>
      <c r="J61" s="526">
        <v>64</v>
      </c>
      <c r="K61" s="523">
        <f>SUM(J61)</f>
        <v>64</v>
      </c>
      <c r="L61" s="523">
        <f>SUM(J61+2)</f>
        <v>66</v>
      </c>
      <c r="M61" s="524">
        <f>J61+4</f>
        <v>68</v>
      </c>
      <c r="N61" s="116"/>
    </row>
    <row r="62" spans="1:14" customFormat="1" ht="30" x14ac:dyDescent="0.15">
      <c r="A62" s="115"/>
      <c r="B62" s="252" t="s">
        <v>84</v>
      </c>
      <c r="C62" s="254" t="s">
        <v>85</v>
      </c>
      <c r="D62" s="264"/>
      <c r="E62" s="255"/>
      <c r="F62" s="511" t="s">
        <v>316</v>
      </c>
      <c r="G62" s="266" t="s">
        <v>21</v>
      </c>
      <c r="H62" s="534">
        <f>SUM(J62-1)</f>
        <v>16</v>
      </c>
      <c r="I62" s="534">
        <f>J62</f>
        <v>17</v>
      </c>
      <c r="J62" s="526">
        <v>17</v>
      </c>
      <c r="K62" s="534">
        <f>J62</f>
        <v>17</v>
      </c>
      <c r="L62" s="535">
        <f>SUM(J62+1)</f>
        <v>18</v>
      </c>
      <c r="M62" s="536">
        <f>SUM(J62+1)</f>
        <v>18</v>
      </c>
      <c r="N62" s="116"/>
    </row>
    <row r="63" spans="1:14" customFormat="1" ht="19.5" customHeight="1" thickBot="1" x14ac:dyDescent="0.2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9"/>
    </row>
  </sheetData>
  <sheetProtection formatRows="0" insertColumns="0" deleteColumns="0" deleteRows="0"/>
  <mergeCells count="8">
    <mergeCell ref="B3:K3"/>
    <mergeCell ref="B38:G38"/>
    <mergeCell ref="H38:M38"/>
    <mergeCell ref="D1:K1"/>
    <mergeCell ref="L1:M1"/>
    <mergeCell ref="B7:G7"/>
    <mergeCell ref="H7:M7"/>
    <mergeCell ref="B2:K2"/>
  </mergeCells>
  <phoneticPr fontId="21" type="noConversion"/>
  <printOptions horizontalCentered="1"/>
  <pageMargins left="7.874015748031496E-2" right="7.874015748031496E-2" top="0.15748031496062992" bottom="0.15748031496062992" header="0.31496062992125984" footer="0.11811023622047245"/>
  <pageSetup paperSize="9" scale="44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44"/>
  <sheetViews>
    <sheetView showGridLines="0" view="pageBreakPreview" zoomScale="64" zoomScaleNormal="85" zoomScaleSheetLayoutView="64" workbookViewId="0">
      <selection activeCell="J21" sqref="J21"/>
    </sheetView>
  </sheetViews>
  <sheetFormatPr defaultColWidth="12" defaultRowHeight="11.25" x14ac:dyDescent="0.15"/>
  <cols>
    <col min="1" max="1" width="17.3320312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1.5" customWidth="1"/>
    <col min="14" max="16" width="12.6640625" customWidth="1"/>
  </cols>
  <sheetData>
    <row r="1" spans="1:13" s="1" customFormat="1" ht="42.75" customHeight="1" thickBot="1" x14ac:dyDescent="0.2">
      <c r="A1" s="36"/>
      <c r="B1" s="33"/>
      <c r="C1" s="558" t="s">
        <v>30</v>
      </c>
      <c r="D1" s="558"/>
      <c r="E1" s="558"/>
      <c r="F1" s="558"/>
      <c r="G1" s="558"/>
      <c r="H1" s="558"/>
      <c r="I1" s="558"/>
      <c r="J1" s="558"/>
      <c r="K1" s="35" t="str">
        <f>'TECHNICAL SHEET GARMENT'!J1</f>
        <v>WINTER 2018/19</v>
      </c>
      <c r="L1" s="33"/>
      <c r="M1" s="34"/>
    </row>
    <row r="2" spans="1:13" s="4" customFormat="1" ht="19.5" x14ac:dyDescent="0.15">
      <c r="A2" s="82" t="str">
        <f>'TECHNICAL SHEET GARMENT'!A2</f>
        <v>LFV11534</v>
      </c>
      <c r="B2" s="629" t="str">
        <f>+'TECHNICAL SHEET GARMENT'!B2:I2</f>
        <v>LD CALDO 3in1 HEATHER</v>
      </c>
      <c r="C2" s="629"/>
      <c r="D2" s="629"/>
      <c r="E2" s="629"/>
      <c r="F2" s="629"/>
      <c r="G2" s="629"/>
      <c r="H2" s="629"/>
      <c r="I2" s="629"/>
      <c r="J2" s="629"/>
      <c r="K2" s="629"/>
      <c r="L2" s="112" t="s">
        <v>2</v>
      </c>
      <c r="M2" s="87" t="str">
        <f>'TECHNICAL SHEET GARMENT'!K2</f>
        <v>V1BULK</v>
      </c>
    </row>
    <row r="3" spans="1:13" s="3" customFormat="1" ht="16.5" x14ac:dyDescent="0.15">
      <c r="A3" s="397" t="str">
        <f>'TECHNICAL SHEET GARMENT'!A3</f>
        <v>FABRIC / SUPPLIER :</v>
      </c>
      <c r="B3" s="647" t="str">
        <f>+'TECHNICAL SHEET GARMENT'!B3:I3</f>
        <v xml:space="preserve"> 06302 - LIBOLON / PR21 - LOCAL</v>
      </c>
      <c r="C3" s="647"/>
      <c r="D3" s="647"/>
      <c r="E3" s="647"/>
      <c r="F3" s="647"/>
      <c r="G3" s="647"/>
      <c r="H3" s="647"/>
      <c r="I3" s="647"/>
      <c r="J3" s="647"/>
      <c r="K3" s="69" t="str">
        <f>'TECHNICAL SHEET GARMENT'!J3</f>
        <v>DEVELOPPER</v>
      </c>
      <c r="L3" s="73"/>
      <c r="M3" s="190" t="str">
        <f>'TECHNICAL SHEET GARMENT'!L3</f>
        <v>MARJORIE</v>
      </c>
    </row>
    <row r="4" spans="1:13" s="3" customFormat="1" ht="17.25" thickBot="1" x14ac:dyDescent="0.2">
      <c r="A4" s="188" t="s">
        <v>1</v>
      </c>
      <c r="B4" s="646">
        <f ca="1">TODAY()</f>
        <v>43833</v>
      </c>
      <c r="C4" s="646"/>
      <c r="D4" s="71"/>
      <c r="E4" s="71"/>
      <c r="F4" s="71"/>
      <c r="G4" s="71"/>
      <c r="H4" s="71"/>
      <c r="I4" s="71"/>
      <c r="J4" s="71"/>
      <c r="K4" s="86" t="str">
        <f>'TECHNICAL SHEET GARMENT'!J4</f>
        <v xml:space="preserve">SUPPLIER : </v>
      </c>
      <c r="L4" s="74"/>
      <c r="M4" s="316" t="str">
        <f>'TECHNICAL SHEET GARMENT'!L4</f>
        <v>PRIMA CHANNEL</v>
      </c>
    </row>
    <row r="5" spans="1:13" s="6" customFormat="1" ht="16.5" x14ac:dyDescent="0.15">
      <c r="A5" s="5"/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7"/>
    </row>
    <row r="6" spans="1:13" s="6" customFormat="1" ht="16.5" x14ac:dyDescent="0.15">
      <c r="A6" s="5"/>
      <c r="B6" s="114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7"/>
    </row>
    <row r="7" spans="1:13" s="6" customFormat="1" ht="16.5" x14ac:dyDescent="0.15">
      <c r="A7" s="5"/>
      <c r="B7" s="114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7"/>
    </row>
    <row r="8" spans="1:13" s="6" customFormat="1" ht="16.5" x14ac:dyDescent="0.15">
      <c r="A8" s="5"/>
      <c r="B8" s="114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7"/>
    </row>
    <row r="9" spans="1:13" s="6" customFormat="1" x14ac:dyDescent="0.15">
      <c r="A9" s="5"/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7"/>
    </row>
    <row r="10" spans="1:13" s="6" customFormat="1" x14ac:dyDescent="0.15">
      <c r="A10" s="5"/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7"/>
    </row>
    <row r="11" spans="1:13" s="6" customFormat="1" ht="16.5" x14ac:dyDescent="0.15">
      <c r="A11" s="5"/>
      <c r="B11" s="12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7"/>
    </row>
    <row r="12" spans="1:13" s="6" customFormat="1" ht="16.5" x14ac:dyDescent="0.15">
      <c r="A12" s="5"/>
      <c r="B12" s="9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7"/>
    </row>
    <row r="13" spans="1:13" s="6" customFormat="1" x14ac:dyDescent="0.15">
      <c r="A13" s="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7"/>
    </row>
    <row r="14" spans="1:13" s="6" customFormat="1" x14ac:dyDescent="0.15">
      <c r="A14" s="5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7"/>
    </row>
    <row r="15" spans="1:13" s="6" customFormat="1" x14ac:dyDescent="0.15">
      <c r="A15" s="5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7"/>
    </row>
    <row r="16" spans="1:13" s="6" customFormat="1" x14ac:dyDescent="0.15">
      <c r="A16" s="5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7"/>
    </row>
    <row r="17" spans="1:13" s="6" customFormat="1" x14ac:dyDescent="0.15">
      <c r="A17" s="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7"/>
    </row>
    <row r="18" spans="1:13" s="6" customFormat="1" x14ac:dyDescent="0.15">
      <c r="A18" s="5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7"/>
    </row>
    <row r="19" spans="1:13" s="6" customFormat="1" x14ac:dyDescent="0.15">
      <c r="A19" s="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7"/>
    </row>
    <row r="20" spans="1:13" s="6" customFormat="1" x14ac:dyDescent="0.15">
      <c r="A20" s="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7"/>
    </row>
    <row r="21" spans="1:13" s="6" customFormat="1" ht="16.5" x14ac:dyDescent="0.15">
      <c r="A21" s="5"/>
      <c r="B21" s="12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7"/>
    </row>
    <row r="22" spans="1:13" s="6" customFormat="1" ht="16.5" x14ac:dyDescent="0.15">
      <c r="A22" s="5"/>
      <c r="B22" s="9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7"/>
    </row>
    <row r="23" spans="1:13" s="6" customFormat="1" x14ac:dyDescent="0.15">
      <c r="A23" s="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7"/>
    </row>
    <row r="24" spans="1:13" s="6" customFormat="1" x14ac:dyDescent="0.15">
      <c r="A24" s="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7"/>
    </row>
    <row r="25" spans="1:13" s="6" customFormat="1" x14ac:dyDescent="0.15">
      <c r="A25" s="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7"/>
    </row>
    <row r="26" spans="1:13" s="6" customFormat="1" x14ac:dyDescent="0.15">
      <c r="A26" s="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7"/>
    </row>
    <row r="27" spans="1:13" s="6" customFormat="1" x14ac:dyDescent="0.15">
      <c r="A27" s="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7"/>
    </row>
    <row r="28" spans="1:13" s="6" customFormat="1" x14ac:dyDescent="0.15">
      <c r="A28" s="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7"/>
    </row>
    <row r="29" spans="1:13" s="6" customFormat="1" x14ac:dyDescent="0.15">
      <c r="A29" s="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7"/>
    </row>
    <row r="30" spans="1:13" s="6" customFormat="1" x14ac:dyDescent="0.15">
      <c r="A30" s="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7"/>
    </row>
    <row r="31" spans="1:13" s="6" customFormat="1" x14ac:dyDescent="0.15">
      <c r="A31" s="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7"/>
    </row>
    <row r="32" spans="1:13" s="6" customFormat="1" x14ac:dyDescent="0.15">
      <c r="A32" s="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7"/>
    </row>
    <row r="33" spans="1:13" s="23" customFormat="1" x14ac:dyDescent="0.15">
      <c r="A33" s="115"/>
      <c r="M33" s="116"/>
    </row>
    <row r="34" spans="1:13" x14ac:dyDescent="0.15">
      <c r="A34" s="115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116"/>
    </row>
    <row r="35" spans="1:13" x14ac:dyDescent="0.15">
      <c r="A35" s="115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116"/>
    </row>
    <row r="36" spans="1:13" x14ac:dyDescent="0.15">
      <c r="A36" s="115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116"/>
    </row>
    <row r="37" spans="1:13" x14ac:dyDescent="0.15">
      <c r="A37" s="115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116"/>
    </row>
    <row r="38" spans="1:13" x14ac:dyDescent="0.15">
      <c r="A38" s="115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116"/>
    </row>
    <row r="39" spans="1:13" x14ac:dyDescent="0.15">
      <c r="A39" s="115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116"/>
    </row>
    <row r="40" spans="1:13" x14ac:dyDescent="0.15">
      <c r="A40" s="11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116"/>
    </row>
    <row r="41" spans="1:13" x14ac:dyDescent="0.15">
      <c r="A41" s="115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116"/>
    </row>
    <row r="42" spans="1:13" x14ac:dyDescent="0.15">
      <c r="A42" s="115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116"/>
    </row>
    <row r="43" spans="1:13" x14ac:dyDescent="0.15">
      <c r="A43" s="115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116"/>
    </row>
    <row r="44" spans="1:13" ht="12" thickBot="1" x14ac:dyDescent="0.2">
      <c r="A44" s="117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9"/>
    </row>
  </sheetData>
  <mergeCells count="4">
    <mergeCell ref="B4:C4"/>
    <mergeCell ref="C1:J1"/>
    <mergeCell ref="B2:K2"/>
    <mergeCell ref="B3:J3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3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37"/>
  <sheetViews>
    <sheetView showGridLines="0" view="pageBreakPreview" zoomScale="64" zoomScaleNormal="85" zoomScaleSheetLayoutView="64" workbookViewId="0">
      <selection activeCell="J21" sqref="J21"/>
    </sheetView>
  </sheetViews>
  <sheetFormatPr defaultColWidth="12" defaultRowHeight="11.25" x14ac:dyDescent="0.15"/>
  <cols>
    <col min="1" max="1" width="17.8320312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0" customWidth="1"/>
    <col min="14" max="16" width="12.6640625" customWidth="1"/>
  </cols>
  <sheetData>
    <row r="1" spans="1:13" s="1" customFormat="1" ht="42.75" customHeight="1" thickBot="1" x14ac:dyDescent="0.2">
      <c r="A1" s="36"/>
      <c r="B1" s="33"/>
      <c r="C1" s="558" t="s">
        <v>65</v>
      </c>
      <c r="D1" s="558"/>
      <c r="E1" s="558"/>
      <c r="F1" s="558"/>
      <c r="G1" s="558"/>
      <c r="H1" s="558"/>
      <c r="I1" s="558"/>
      <c r="J1" s="558"/>
      <c r="K1" s="35" t="str">
        <f>'TECHNICAL SHEET GARMENT'!J1</f>
        <v>WINTER 2018/19</v>
      </c>
      <c r="L1" s="33"/>
      <c r="M1" s="34"/>
    </row>
    <row r="2" spans="1:13" s="4" customFormat="1" ht="19.5" x14ac:dyDescent="0.15">
      <c r="A2" s="399" t="str">
        <f>'TECHNICAL SHEET GARMENT'!A2</f>
        <v>LFV11534</v>
      </c>
      <c r="B2" s="649" t="str">
        <f>+'TECHNICAL SHEET GARMENT'!B2:I2</f>
        <v>LD CALDO 3in1 HEATHER</v>
      </c>
      <c r="C2" s="649"/>
      <c r="D2" s="649"/>
      <c r="E2" s="649"/>
      <c r="F2" s="649"/>
      <c r="G2" s="649"/>
      <c r="H2" s="649"/>
      <c r="I2" s="649"/>
      <c r="J2" s="649"/>
      <c r="K2" s="649"/>
      <c r="L2" s="112" t="s">
        <v>2</v>
      </c>
      <c r="M2" s="87" t="str">
        <f>'TECHNICAL SHEET GARMENT'!$K$2</f>
        <v>V1BULK</v>
      </c>
    </row>
    <row r="3" spans="1:13" s="3" customFormat="1" ht="16.5" x14ac:dyDescent="0.15">
      <c r="A3" s="397" t="str">
        <f>'TECHNICAL SHEET GARMENT'!A3</f>
        <v>FABRIC / SUPPLIER :</v>
      </c>
      <c r="B3" s="647" t="str">
        <f>+'TECHNICAL SHEET GARMENT'!B3:I3</f>
        <v xml:space="preserve"> 06302 - LIBOLON / PR21 - LOCAL</v>
      </c>
      <c r="C3" s="647"/>
      <c r="D3" s="647"/>
      <c r="E3" s="647"/>
      <c r="F3" s="647"/>
      <c r="G3" s="647"/>
      <c r="H3" s="647"/>
      <c r="I3" s="647"/>
      <c r="J3" s="647"/>
      <c r="K3" s="69" t="str">
        <f>'TECHNICAL SHEET GARMENT'!J3</f>
        <v>DEVELOPPER</v>
      </c>
      <c r="L3" s="73"/>
      <c r="M3" s="190" t="str">
        <f>'TECHNICAL SHEET GARMENT'!L3</f>
        <v>MARJORIE</v>
      </c>
    </row>
    <row r="4" spans="1:13" s="323" customFormat="1" ht="17.25" thickBot="1" x14ac:dyDescent="0.2">
      <c r="A4" s="318" t="s">
        <v>1</v>
      </c>
      <c r="B4" s="646">
        <f ca="1">TODAY()</f>
        <v>43833</v>
      </c>
      <c r="C4" s="648"/>
      <c r="D4" s="319"/>
      <c r="E4" s="319"/>
      <c r="F4" s="319"/>
      <c r="G4" s="319"/>
      <c r="H4" s="319"/>
      <c r="I4" s="319"/>
      <c r="J4" s="319"/>
      <c r="K4" s="320" t="str">
        <f>'TECHNICAL SHEET GARMENT'!J4</f>
        <v xml:space="preserve">SUPPLIER : </v>
      </c>
      <c r="L4" s="321"/>
      <c r="M4" s="322" t="str">
        <f>'TECHNICAL SHEET GARMENT'!L4</f>
        <v>PRIMA CHANNEL</v>
      </c>
    </row>
    <row r="5" spans="1:13" s="205" customFormat="1" ht="15.75" x14ac:dyDescent="0.15">
      <c r="A5" s="5"/>
      <c r="B5" s="212"/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7"/>
    </row>
    <row r="6" spans="1:13" s="205" customFormat="1" ht="15.75" x14ac:dyDescent="0.15">
      <c r="A6" s="5"/>
      <c r="B6" s="212"/>
      <c r="C6" s="212"/>
      <c r="D6" s="212"/>
      <c r="E6" s="212"/>
      <c r="F6" s="212"/>
      <c r="G6" s="212"/>
      <c r="H6" s="212"/>
      <c r="I6" s="212"/>
      <c r="J6" s="212"/>
      <c r="K6" s="212"/>
      <c r="L6" s="212"/>
      <c r="M6" s="7"/>
    </row>
    <row r="7" spans="1:13" s="205" customFormat="1" ht="15.75" x14ac:dyDescent="0.15">
      <c r="A7" s="5"/>
      <c r="B7" s="212"/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7"/>
    </row>
    <row r="8" spans="1:13" s="205" customFormat="1" ht="15.75" x14ac:dyDescent="0.15">
      <c r="A8" s="5"/>
      <c r="B8" s="212"/>
      <c r="C8" s="212"/>
      <c r="D8" s="212"/>
      <c r="E8" s="212"/>
      <c r="F8" s="212"/>
      <c r="G8" s="212"/>
      <c r="H8" s="212"/>
      <c r="I8" s="212"/>
      <c r="J8" s="212"/>
      <c r="K8" s="212"/>
      <c r="L8" s="212"/>
      <c r="M8" s="7"/>
    </row>
    <row r="9" spans="1:13" s="205" customFormat="1" x14ac:dyDescent="0.15">
      <c r="A9" s="5"/>
      <c r="M9" s="7"/>
    </row>
    <row r="10" spans="1:13" s="205" customFormat="1" x14ac:dyDescent="0.15">
      <c r="A10" s="5"/>
      <c r="M10" s="7"/>
    </row>
    <row r="11" spans="1:13" s="205" customFormat="1" ht="15.75" x14ac:dyDescent="0.15">
      <c r="A11" s="5"/>
      <c r="B11" s="213"/>
      <c r="M11" s="7"/>
    </row>
    <row r="12" spans="1:13" s="205" customFormat="1" ht="15.75" x14ac:dyDescent="0.15">
      <c r="A12" s="5"/>
      <c r="B12" s="214"/>
      <c r="M12" s="7"/>
    </row>
    <row r="13" spans="1:13" s="205" customFormat="1" x14ac:dyDescent="0.15">
      <c r="A13" s="5"/>
      <c r="M13" s="7"/>
    </row>
    <row r="14" spans="1:13" s="205" customFormat="1" x14ac:dyDescent="0.15">
      <c r="A14" s="5"/>
      <c r="M14" s="7"/>
    </row>
    <row r="15" spans="1:13" s="205" customFormat="1" x14ac:dyDescent="0.15">
      <c r="A15" s="5"/>
      <c r="M15" s="7"/>
    </row>
    <row r="16" spans="1:13" s="205" customFormat="1" x14ac:dyDescent="0.15">
      <c r="A16" s="5"/>
      <c r="M16" s="7"/>
    </row>
    <row r="17" spans="1:13" s="205" customFormat="1" x14ac:dyDescent="0.15">
      <c r="A17" s="5"/>
      <c r="M17" s="7"/>
    </row>
    <row r="18" spans="1:13" s="205" customFormat="1" x14ac:dyDescent="0.15">
      <c r="A18" s="5"/>
      <c r="M18" s="7"/>
    </row>
    <row r="19" spans="1:13" s="205" customFormat="1" x14ac:dyDescent="0.15">
      <c r="A19" s="5"/>
      <c r="M19" s="7"/>
    </row>
    <row r="20" spans="1:13" s="205" customFormat="1" x14ac:dyDescent="0.15">
      <c r="A20" s="5"/>
      <c r="M20" s="7"/>
    </row>
    <row r="21" spans="1:13" s="205" customFormat="1" ht="15.75" x14ac:dyDescent="0.15">
      <c r="A21" s="5"/>
      <c r="B21" s="213"/>
      <c r="M21" s="7"/>
    </row>
    <row r="22" spans="1:13" s="205" customFormat="1" ht="15.75" x14ac:dyDescent="0.15">
      <c r="A22" s="5"/>
      <c r="B22" s="214"/>
      <c r="M22" s="7"/>
    </row>
    <row r="23" spans="1:13" s="205" customFormat="1" x14ac:dyDescent="0.15">
      <c r="A23" s="5"/>
      <c r="M23" s="7"/>
    </row>
    <row r="24" spans="1:13" s="205" customFormat="1" x14ac:dyDescent="0.15">
      <c r="A24" s="5"/>
      <c r="M24" s="7"/>
    </row>
    <row r="25" spans="1:13" s="205" customFormat="1" x14ac:dyDescent="0.15">
      <c r="A25" s="5"/>
      <c r="M25" s="7"/>
    </row>
    <row r="26" spans="1:13" s="205" customFormat="1" x14ac:dyDescent="0.15">
      <c r="A26" s="5"/>
      <c r="M26" s="7"/>
    </row>
    <row r="27" spans="1:13" s="205" customFormat="1" x14ac:dyDescent="0.15">
      <c r="A27" s="5"/>
      <c r="M27" s="7"/>
    </row>
    <row r="28" spans="1:13" s="205" customFormat="1" x14ac:dyDescent="0.15">
      <c r="A28" s="5"/>
      <c r="M28" s="7"/>
    </row>
    <row r="29" spans="1:13" s="205" customFormat="1" x14ac:dyDescent="0.15">
      <c r="A29" s="5"/>
      <c r="M29" s="7"/>
    </row>
    <row r="30" spans="1:13" s="205" customFormat="1" x14ac:dyDescent="0.15">
      <c r="A30" s="5"/>
      <c r="M30" s="7"/>
    </row>
    <row r="31" spans="1:13" s="205" customFormat="1" x14ac:dyDescent="0.15">
      <c r="A31" s="5"/>
      <c r="M31" s="7"/>
    </row>
    <row r="32" spans="1:13" s="205" customFormat="1" x14ac:dyDescent="0.15">
      <c r="A32" s="5"/>
      <c r="M32" s="7"/>
    </row>
    <row r="33" spans="1:13" s="23" customFormat="1" x14ac:dyDescent="0.15">
      <c r="A33" s="115"/>
      <c r="M33" s="116"/>
    </row>
    <row r="34" spans="1:13" s="23" customFormat="1" x14ac:dyDescent="0.15">
      <c r="A34" s="115"/>
      <c r="M34" s="116"/>
    </row>
    <row r="35" spans="1:13" s="23" customFormat="1" x14ac:dyDescent="0.15">
      <c r="A35" s="115"/>
      <c r="M35" s="116"/>
    </row>
    <row r="36" spans="1:13" s="23" customFormat="1" x14ac:dyDescent="0.15">
      <c r="A36" s="115"/>
      <c r="M36" s="116"/>
    </row>
    <row r="37" spans="1:13" s="23" customFormat="1" ht="77.25" customHeight="1" thickBot="1" x14ac:dyDescent="0.2">
      <c r="A37" s="117"/>
      <c r="B37" s="118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9"/>
    </row>
  </sheetData>
  <mergeCells count="4">
    <mergeCell ref="B4:C4"/>
    <mergeCell ref="C1:J1"/>
    <mergeCell ref="B2:K2"/>
    <mergeCell ref="B3:J3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已命名的範圍</vt:lpstr>
      </vt:variant>
      <vt:variant>
        <vt:i4>12</vt:i4>
      </vt:variant>
    </vt:vector>
  </HeadingPairs>
  <TitlesOfParts>
    <vt:vector size="26" baseType="lpstr">
      <vt:lpstr>TECHNICAL SHEET GARMENT</vt:lpstr>
      <vt:lpstr>WOMEN JKT COUNTER SAMPLE</vt:lpstr>
      <vt:lpstr>COMMENT</vt:lpstr>
      <vt:lpstr>DETAILS OUTER JKT 1</vt:lpstr>
      <vt:lpstr>DETAILS LINING JKT 1</vt:lpstr>
      <vt:lpstr>DETAILS INNER JKT 2 </vt:lpstr>
      <vt:lpstr>DETAILS LINING JKT 2</vt:lpstr>
      <vt:lpstr>CONNECTION DETAILS</vt:lpstr>
      <vt:lpstr>COLOR SKETCH</vt:lpstr>
      <vt:lpstr>COLOR COMBINATION</vt:lpstr>
      <vt:lpstr>MARKING</vt:lpstr>
      <vt:lpstr>WOMEN JKT SIZE SPEC </vt:lpstr>
      <vt:lpstr>JACKET SKETCH MEASUREMENTS</vt:lpstr>
      <vt:lpstr>HANG TAGS</vt:lpstr>
      <vt:lpstr>'COLOR COMBINATION'!Print_Area</vt:lpstr>
      <vt:lpstr>'COLOR SKETCH'!Print_Area</vt:lpstr>
      <vt:lpstr>COMMENT!Print_Area</vt:lpstr>
      <vt:lpstr>'DETAILS LINING JKT 1'!Print_Area</vt:lpstr>
      <vt:lpstr>'DETAILS OUTER JKT 1'!Print_Area</vt:lpstr>
      <vt:lpstr>'HANG TAGS'!Print_Area</vt:lpstr>
      <vt:lpstr>'JACKET SKETCH MEASUREMENTS'!Print_Area</vt:lpstr>
      <vt:lpstr>MARKING!Print_Area</vt:lpstr>
      <vt:lpstr>'WOMEN JKT COUNTER SAMPLE'!Print_Area</vt:lpstr>
      <vt:lpstr>'WOMEN JKT SIZE SPEC '!Print_Area</vt:lpstr>
      <vt:lpstr>COMMENT!Print_Titles</vt:lpstr>
      <vt:lpstr>'WOMEN JKT COUNTER SAMPLE'!Print_Titles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2018-01-25T03:51:07Z</cp:lastPrinted>
  <dcterms:created xsi:type="dcterms:W3CDTF">2011-09-29T10:06:07Z</dcterms:created>
  <dcterms:modified xsi:type="dcterms:W3CDTF">2020-01-03T12:23:43Z</dcterms:modified>
</cp:coreProperties>
</file>