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0" yWindow="150" windowWidth="12210" windowHeight="8280" tabRatio="960" activeTab="1"/>
  </bookViews>
  <sheets>
    <sheet name="TECHNICAL SHEET GARMENT" sheetId="1" r:id="rId1"/>
    <sheet name="MEN JKT COUNTER SAMPLE" sheetId="10" r:id="rId2"/>
    <sheet name="DETAILS JKT 1" sheetId="29" r:id="rId3"/>
    <sheet name="DETAILS LINING JKT 1" sheetId="24" r:id="rId4"/>
    <sheet name="DETAILS HOOD JKT 1" sheetId="41" r:id="rId5"/>
    <sheet name="DETAILS INNER JKT 2" sheetId="39" r:id="rId6"/>
    <sheet name="DETAILS LINING INNER JKT 2" sheetId="38" r:id="rId7"/>
    <sheet name="CONNECTION DETAILS" sheetId="40" r:id="rId8"/>
    <sheet name="COLOR SKETCH" sheetId="4" r:id="rId9"/>
    <sheet name="COLOR COMBINATION" sheetId="8" r:id="rId10"/>
    <sheet name="MARKING" sheetId="9" r:id="rId11"/>
    <sheet name="MEN JKT SIZE SPEC " sheetId="27" r:id="rId12"/>
    <sheet name="JACKET SKETCH MEASUREMENTS" sheetId="12" r:id="rId13"/>
    <sheet name="HANG TAGS" sheetId="37" r:id="rId14"/>
  </sheets>
  <definedNames>
    <definedName name="_xlnm.Print_Area" localSheetId="9">'COLOR COMBINATION'!$A$1:$Q$64</definedName>
    <definedName name="_xlnm.Print_Area" localSheetId="8">'COLOR SKETCH'!$A$1:$L$30</definedName>
    <definedName name="_xlnm.Print_Area" localSheetId="7">'CONNECTION DETAILS'!$A$1:$L$40</definedName>
    <definedName name="_xlnm.Print_Area" localSheetId="5">'DETAILS INNER JKT 2'!$A$1:$L$37</definedName>
    <definedName name="_xlnm.Print_Area" localSheetId="6">'DETAILS LINING INNER JKT 2'!$A$1:$L$39</definedName>
    <definedName name="_xlnm.Print_Area" localSheetId="3">'DETAILS LINING JKT 1'!$A$1:$L$40</definedName>
    <definedName name="_xlnm.Print_Area" localSheetId="13">'HANG TAGS'!$A$1:$M$40</definedName>
    <definedName name="_xlnm.Print_Area" localSheetId="12">'JACKET SKETCH MEASUREMENTS'!$A$1:$M$47</definedName>
    <definedName name="_xlnm.Print_Area" localSheetId="1">'MEN JKT COUNTER SAMPLE'!$A$1:$Q$117</definedName>
    <definedName name="_xlnm.Print_Area" localSheetId="11">'MEN JKT SIZE SPEC '!$A$1:$O$71</definedName>
    <definedName name="_xlnm.Print_Titles" localSheetId="1">'MEN JKT COUNTER SAMPLE'!$1:$5</definedName>
    <definedName name="_xlnm.Print_Titles" localSheetId="11">'MEN JKT SIZE SPEC '!$1:$5</definedName>
  </definedNames>
  <calcPr calcId="144525" fullCalcOnLoad="1"/>
</workbook>
</file>

<file path=xl/calcChain.xml><?xml version="1.0" encoding="utf-8"?>
<calcChain xmlns="http://schemas.openxmlformats.org/spreadsheetml/2006/main">
  <c r="O42" i="27" l="1"/>
  <c r="N42" i="27"/>
  <c r="M42" i="27"/>
  <c r="L42" i="27"/>
  <c r="J42" i="27"/>
  <c r="I42" i="27"/>
  <c r="H42" i="27"/>
  <c r="O41" i="27"/>
  <c r="N41" i="27"/>
  <c r="M41" i="27"/>
  <c r="L41" i="27"/>
  <c r="K41" i="27"/>
  <c r="J41" i="27"/>
  <c r="I41" i="27"/>
  <c r="H41" i="27"/>
  <c r="O39" i="27"/>
  <c r="N39" i="27"/>
  <c r="M39" i="27"/>
  <c r="L39" i="27"/>
  <c r="K39" i="27"/>
  <c r="J39" i="27"/>
  <c r="I39" i="27"/>
  <c r="H39" i="27"/>
  <c r="M62" i="10"/>
  <c r="M61" i="10"/>
  <c r="M60" i="10"/>
  <c r="M59" i="10"/>
  <c r="M57" i="10"/>
  <c r="M56" i="10"/>
  <c r="M53" i="10"/>
  <c r="M52" i="10"/>
  <c r="M50" i="10"/>
  <c r="M49" i="10"/>
  <c r="M48" i="10"/>
  <c r="M47" i="10"/>
  <c r="M35" i="10"/>
  <c r="M34" i="10"/>
  <c r="M32" i="10"/>
  <c r="M28" i="10"/>
  <c r="M27" i="10"/>
  <c r="M22" i="10"/>
  <c r="M20" i="10"/>
  <c r="M19" i="10"/>
  <c r="M16" i="10"/>
  <c r="M12" i="10"/>
  <c r="M11" i="10"/>
  <c r="M10" i="10"/>
  <c r="M9" i="10"/>
  <c r="O70" i="27"/>
  <c r="N70" i="27"/>
  <c r="M70" i="27"/>
  <c r="L70" i="27"/>
  <c r="J70" i="27"/>
  <c r="I70" i="27"/>
  <c r="H70" i="27"/>
  <c r="O69" i="27"/>
  <c r="N69" i="27"/>
  <c r="M69" i="27"/>
  <c r="L69" i="27"/>
  <c r="J69" i="27"/>
  <c r="I69" i="27"/>
  <c r="H69" i="27"/>
  <c r="L67" i="27"/>
  <c r="M67" i="27"/>
  <c r="N67" i="27"/>
  <c r="O67" i="27"/>
  <c r="J67" i="27"/>
  <c r="I67" i="27"/>
  <c r="H67" i="27"/>
  <c r="L66" i="27"/>
  <c r="M66" i="27"/>
  <c r="N66" i="27"/>
  <c r="O66" i="27"/>
  <c r="J66" i="27"/>
  <c r="I66" i="27"/>
  <c r="H66" i="27"/>
  <c r="O65" i="27"/>
  <c r="N65" i="27"/>
  <c r="M65" i="27"/>
  <c r="L65" i="27"/>
  <c r="J65" i="27"/>
  <c r="I65" i="27"/>
  <c r="H65" i="27"/>
  <c r="O64" i="27"/>
  <c r="N64" i="27"/>
  <c r="M64" i="27"/>
  <c r="L64" i="27"/>
  <c r="J64" i="27"/>
  <c r="I64" i="27"/>
  <c r="H64" i="27"/>
  <c r="O63" i="27"/>
  <c r="N63" i="27"/>
  <c r="M63" i="27"/>
  <c r="L63" i="27"/>
  <c r="J63" i="27"/>
  <c r="I63" i="27"/>
  <c r="H63" i="27"/>
  <c r="O62" i="27"/>
  <c r="N62" i="27"/>
  <c r="M62" i="27"/>
  <c r="L62" i="27"/>
  <c r="J62" i="27"/>
  <c r="I62" i="27"/>
  <c r="H62" i="27"/>
  <c r="O60" i="27"/>
  <c r="N60" i="27"/>
  <c r="M60" i="27"/>
  <c r="L60" i="27"/>
  <c r="J60" i="27"/>
  <c r="I60" i="27"/>
  <c r="H60" i="27"/>
  <c r="O59" i="27"/>
  <c r="N59" i="27"/>
  <c r="M59" i="27"/>
  <c r="L59" i="27"/>
  <c r="J59" i="27"/>
  <c r="I59" i="27"/>
  <c r="H59" i="27"/>
  <c r="O57" i="27"/>
  <c r="N57" i="27"/>
  <c r="M57" i="27"/>
  <c r="L57" i="27"/>
  <c r="J57" i="27"/>
  <c r="I57" i="27"/>
  <c r="H57" i="27"/>
  <c r="L56" i="27"/>
  <c r="M56" i="27"/>
  <c r="N56" i="27"/>
  <c r="O56" i="27"/>
  <c r="J56" i="27"/>
  <c r="I56" i="27"/>
  <c r="H56" i="27"/>
  <c r="O55" i="27"/>
  <c r="N55" i="27"/>
  <c r="M55" i="27"/>
  <c r="L55" i="27"/>
  <c r="J55" i="27"/>
  <c r="I55" i="27"/>
  <c r="H55" i="27"/>
  <c r="O54" i="27"/>
  <c r="N54" i="27"/>
  <c r="M54" i="27"/>
  <c r="L54" i="27"/>
  <c r="J54" i="27"/>
  <c r="I54" i="27"/>
  <c r="H54" i="27"/>
  <c r="O53" i="27"/>
  <c r="N53" i="27"/>
  <c r="M53" i="27"/>
  <c r="L53" i="27"/>
  <c r="J53" i="27"/>
  <c r="I53" i="27"/>
  <c r="H53" i="27"/>
  <c r="O52" i="27"/>
  <c r="N52" i="27"/>
  <c r="M52" i="27"/>
  <c r="L52" i="27"/>
  <c r="J52" i="27"/>
  <c r="I52" i="27"/>
  <c r="H52" i="27"/>
  <c r="O51" i="27"/>
  <c r="N51" i="27"/>
  <c r="M51" i="27"/>
  <c r="L51" i="27"/>
  <c r="J51" i="27"/>
  <c r="I51" i="27"/>
  <c r="H51" i="27"/>
  <c r="O50" i="27"/>
  <c r="N50" i="27"/>
  <c r="M50" i="27"/>
  <c r="L50" i="27"/>
  <c r="J50" i="27"/>
  <c r="I50" i="27"/>
  <c r="H50" i="27"/>
  <c r="O49" i="27"/>
  <c r="N49" i="27"/>
  <c r="M49" i="27"/>
  <c r="L49" i="27"/>
  <c r="J49" i="27"/>
  <c r="I49" i="27"/>
  <c r="H49" i="27"/>
  <c r="O48" i="27"/>
  <c r="N48" i="27"/>
  <c r="M48" i="27"/>
  <c r="L48" i="27"/>
  <c r="J48" i="27"/>
  <c r="I48" i="27"/>
  <c r="H48" i="27"/>
  <c r="O47" i="27"/>
  <c r="N47" i="27"/>
  <c r="M47" i="27"/>
  <c r="L47" i="27"/>
  <c r="J47" i="27"/>
  <c r="I47" i="27"/>
  <c r="H47" i="27"/>
  <c r="O46" i="27"/>
  <c r="N46" i="27"/>
  <c r="M46" i="27"/>
  <c r="L46" i="27"/>
  <c r="J46" i="27"/>
  <c r="I46" i="27"/>
  <c r="H46" i="27"/>
  <c r="N38" i="27"/>
  <c r="M38" i="27"/>
  <c r="L38" i="27"/>
  <c r="O38" i="27"/>
  <c r="J38" i="27"/>
  <c r="H38" i="27"/>
  <c r="I38" i="27"/>
  <c r="N37" i="27"/>
  <c r="M37" i="27"/>
  <c r="L37" i="27"/>
  <c r="O37" i="27"/>
  <c r="J37" i="27"/>
  <c r="H37" i="27"/>
  <c r="I37" i="27"/>
  <c r="N35" i="27"/>
  <c r="M35" i="27"/>
  <c r="L35" i="27"/>
  <c r="O35" i="27"/>
  <c r="J35" i="27"/>
  <c r="H35" i="27"/>
  <c r="I35" i="27"/>
  <c r="N34" i="27"/>
  <c r="M34" i="27"/>
  <c r="L34" i="27"/>
  <c r="O34" i="27"/>
  <c r="J34" i="27"/>
  <c r="H34" i="27"/>
  <c r="I34" i="27"/>
  <c r="M33" i="27"/>
  <c r="O33" i="27"/>
  <c r="L33" i="27"/>
  <c r="N33" i="27"/>
  <c r="J33" i="27"/>
  <c r="H33" i="27"/>
  <c r="I33" i="27"/>
  <c r="N32" i="27"/>
  <c r="M32" i="27"/>
  <c r="L32" i="27"/>
  <c r="O32" i="27"/>
  <c r="J32" i="27"/>
  <c r="H32" i="27"/>
  <c r="I32" i="27"/>
  <c r="M30" i="27"/>
  <c r="O30" i="27"/>
  <c r="L30" i="27"/>
  <c r="N30" i="27"/>
  <c r="J30" i="27"/>
  <c r="H30" i="27"/>
  <c r="I30" i="27"/>
  <c r="M29" i="27"/>
  <c r="O29" i="27"/>
  <c r="L29" i="27"/>
  <c r="N29" i="27"/>
  <c r="J29" i="27"/>
  <c r="H29" i="27"/>
  <c r="I29" i="27"/>
  <c r="N28" i="27"/>
  <c r="M28" i="27"/>
  <c r="L28" i="27"/>
  <c r="O28" i="27"/>
  <c r="J28" i="27"/>
  <c r="H28" i="27"/>
  <c r="I28" i="27"/>
  <c r="N27" i="27"/>
  <c r="M27" i="27"/>
  <c r="L27" i="27"/>
  <c r="O27" i="27"/>
  <c r="J27" i="27"/>
  <c r="H27" i="27"/>
  <c r="I27" i="27"/>
  <c r="N26" i="27"/>
  <c r="M26" i="27"/>
  <c r="L26" i="27"/>
  <c r="O26" i="27"/>
  <c r="J26" i="27"/>
  <c r="H26" i="27"/>
  <c r="I26" i="27"/>
  <c r="N25" i="27"/>
  <c r="M25" i="27"/>
  <c r="L25" i="27"/>
  <c r="O25" i="27"/>
  <c r="J25" i="27"/>
  <c r="H25" i="27"/>
  <c r="I25" i="27"/>
  <c r="N23" i="27"/>
  <c r="M23" i="27"/>
  <c r="L23" i="27"/>
  <c r="O23" i="27"/>
  <c r="J23" i="27"/>
  <c r="H23" i="27"/>
  <c r="I23" i="27"/>
  <c r="N22" i="27"/>
  <c r="M22" i="27"/>
  <c r="L22" i="27"/>
  <c r="O22" i="27"/>
  <c r="J22" i="27"/>
  <c r="H22" i="27"/>
  <c r="I22" i="27"/>
  <c r="N20" i="27"/>
  <c r="M20" i="27"/>
  <c r="L20" i="27"/>
  <c r="O20" i="27"/>
  <c r="J20" i="27"/>
  <c r="H20" i="27"/>
  <c r="I20" i="27"/>
  <c r="N19" i="27"/>
  <c r="M19" i="27"/>
  <c r="L19" i="27"/>
  <c r="O19" i="27"/>
  <c r="J19" i="27"/>
  <c r="H19" i="27"/>
  <c r="I19" i="27"/>
  <c r="N18" i="27"/>
  <c r="M18" i="27"/>
  <c r="L18" i="27"/>
  <c r="O18" i="27"/>
  <c r="J18" i="27"/>
  <c r="H18" i="27"/>
  <c r="I18" i="27"/>
  <c r="N17" i="27"/>
  <c r="M17" i="27"/>
  <c r="L17" i="27"/>
  <c r="O17" i="27"/>
  <c r="J17" i="27"/>
  <c r="H17" i="27"/>
  <c r="I17" i="27"/>
  <c r="N16" i="27"/>
  <c r="M16" i="27"/>
  <c r="L16" i="27"/>
  <c r="O16" i="27"/>
  <c r="J16" i="27"/>
  <c r="H16" i="27"/>
  <c r="I16" i="27"/>
  <c r="N15" i="27"/>
  <c r="M15" i="27"/>
  <c r="L15" i="27"/>
  <c r="O15" i="27"/>
  <c r="J15" i="27"/>
  <c r="H15" i="27"/>
  <c r="I15" i="27"/>
  <c r="N14" i="27"/>
  <c r="M14" i="27"/>
  <c r="L14" i="27"/>
  <c r="O14" i="27"/>
  <c r="J14" i="27"/>
  <c r="H14" i="27"/>
  <c r="I14" i="27"/>
  <c r="N13" i="27"/>
  <c r="M13" i="27"/>
  <c r="L13" i="27"/>
  <c r="O13" i="27"/>
  <c r="J13" i="27"/>
  <c r="H13" i="27"/>
  <c r="I13" i="27"/>
  <c r="N12" i="27"/>
  <c r="M12" i="27"/>
  <c r="L12" i="27"/>
  <c r="O12" i="27"/>
  <c r="J12" i="27"/>
  <c r="H12" i="27"/>
  <c r="I12" i="27"/>
  <c r="N11" i="27"/>
  <c r="M11" i="27"/>
  <c r="L11" i="27"/>
  <c r="O11" i="27"/>
  <c r="J11" i="27"/>
  <c r="H11" i="27"/>
  <c r="I11" i="27"/>
  <c r="N10" i="27"/>
  <c r="M10" i="27"/>
  <c r="L10" i="27"/>
  <c r="O10" i="27"/>
  <c r="J10" i="27"/>
  <c r="H10" i="27"/>
  <c r="I10" i="27"/>
  <c r="N9" i="27"/>
  <c r="M9" i="27"/>
  <c r="L9" i="27"/>
  <c r="O9" i="27"/>
  <c r="J9" i="27"/>
  <c r="H9" i="27"/>
  <c r="I9" i="27"/>
  <c r="J2" i="29"/>
  <c r="K37" i="8"/>
  <c r="J37" i="8"/>
  <c r="I37" i="8"/>
  <c r="H37" i="8"/>
  <c r="M2" i="37"/>
  <c r="M2" i="12"/>
  <c r="N2" i="27"/>
  <c r="K4" i="41"/>
  <c r="I4" i="41"/>
  <c r="K3" i="41"/>
  <c r="I3" i="41"/>
  <c r="C3" i="41"/>
  <c r="J2" i="41"/>
  <c r="D2" i="41"/>
  <c r="A2" i="41"/>
  <c r="I1" i="41"/>
  <c r="H2" i="8"/>
  <c r="N4" i="27"/>
  <c r="N3" i="27"/>
  <c r="B4" i="37"/>
  <c r="B4" i="12"/>
  <c r="L4" i="27"/>
  <c r="K4" i="40"/>
  <c r="I4" i="40"/>
  <c r="K3" i="40"/>
  <c r="I3" i="40"/>
  <c r="C3" i="40"/>
  <c r="J2" i="40"/>
  <c r="D2" i="40"/>
  <c r="A2" i="40"/>
  <c r="I1" i="40"/>
  <c r="H17" i="8"/>
  <c r="I17" i="8"/>
  <c r="J17" i="8"/>
  <c r="K4" i="38"/>
  <c r="I4" i="38"/>
  <c r="K3" i="38"/>
  <c r="I3" i="38"/>
  <c r="C3" i="38"/>
  <c r="J2" i="38"/>
  <c r="D2" i="38"/>
  <c r="A2" i="38"/>
  <c r="I1" i="38"/>
  <c r="A2" i="39"/>
  <c r="K4" i="39"/>
  <c r="I4" i="39"/>
  <c r="K3" i="39"/>
  <c r="I3" i="39"/>
  <c r="C3" i="39"/>
  <c r="J2" i="39"/>
  <c r="D2" i="39"/>
  <c r="I1" i="39"/>
  <c r="B4" i="1"/>
  <c r="B4" i="39"/>
  <c r="M4" i="37"/>
  <c r="K4" i="37"/>
  <c r="M3" i="37"/>
  <c r="K3" i="37"/>
  <c r="C3" i="37"/>
  <c r="C2" i="37"/>
  <c r="A2" i="37"/>
  <c r="K1" i="37"/>
  <c r="K4" i="12"/>
  <c r="K3" i="12"/>
  <c r="M4" i="12"/>
  <c r="M3" i="12"/>
  <c r="A2" i="29"/>
  <c r="K1" i="12"/>
  <c r="A2" i="12"/>
  <c r="C2" i="12"/>
  <c r="C3" i="12"/>
  <c r="L1" i="27"/>
  <c r="B2" i="27"/>
  <c r="E2" i="27"/>
  <c r="D3" i="27"/>
  <c r="N1" i="10"/>
  <c r="B2" i="10"/>
  <c r="E2" i="10"/>
  <c r="O2" i="10"/>
  <c r="D3" i="10"/>
  <c r="P3" i="10"/>
  <c r="N4" i="10"/>
  <c r="P4" i="10"/>
  <c r="J1" i="9"/>
  <c r="A2" i="9"/>
  <c r="D2" i="9"/>
  <c r="K2" i="9"/>
  <c r="C3" i="9"/>
  <c r="L3" i="9"/>
  <c r="J4" i="9"/>
  <c r="L4" i="9"/>
  <c r="L1" i="8"/>
  <c r="A2" i="8"/>
  <c r="M2" i="8"/>
  <c r="C3" i="8"/>
  <c r="O3" i="8"/>
  <c r="L4" i="8"/>
  <c r="O4" i="8"/>
  <c r="I1" i="4"/>
  <c r="A2" i="4"/>
  <c r="D2" i="4"/>
  <c r="J2" i="4"/>
  <c r="C3" i="4"/>
  <c r="I3" i="4"/>
  <c r="K3" i="4"/>
  <c r="I4" i="4"/>
  <c r="K4" i="4"/>
  <c r="I1" i="24"/>
  <c r="A2" i="24"/>
  <c r="D2" i="24"/>
  <c r="J2" i="24"/>
  <c r="C3" i="24"/>
  <c r="I3" i="24"/>
  <c r="K3" i="24"/>
  <c r="I4" i="24"/>
  <c r="K4" i="24"/>
  <c r="I1" i="29"/>
  <c r="D2" i="29"/>
  <c r="C3" i="29"/>
  <c r="I3" i="29"/>
  <c r="K3" i="29"/>
  <c r="I4" i="29"/>
  <c r="K4" i="29"/>
  <c r="B4" i="41"/>
  <c r="C4" i="27"/>
  <c r="B4" i="40"/>
  <c r="B4" i="29"/>
  <c r="C4" i="10"/>
  <c r="B4" i="8"/>
  <c r="B4" i="24"/>
  <c r="B4" i="9"/>
  <c r="B4" i="4"/>
  <c r="B4" i="38"/>
</calcChain>
</file>

<file path=xl/sharedStrings.xml><?xml version="1.0" encoding="utf-8"?>
<sst xmlns="http://schemas.openxmlformats.org/spreadsheetml/2006/main" count="888" uniqueCount="357">
  <si>
    <t>TECHNICAL SHEET GARMENT</t>
  </si>
  <si>
    <t>FABRIC / SUPPLIER: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</si>
  <si>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</si>
  <si>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</si>
  <si>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</si>
  <si>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</si>
  <si>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</si>
  <si>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</si>
  <si>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</si>
  <si>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</si>
  <si>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</si>
  <si>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</si>
  <si>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</si>
  <si>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</si>
  <si>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</si>
  <si>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</si>
  <si>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</si>
  <si>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</si>
  <si>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</si>
  <si>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</si>
  <si>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</si>
  <si>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</si>
  <si>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</si>
  <si>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</si>
  <si>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</si>
  <si>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</si>
  <si>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</si>
  <si>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</si>
  <si>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</si>
  <si>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</si>
  <si>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</si>
  <si>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</si>
  <si>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>B</t>
  </si>
  <si>
    <t>C</t>
  </si>
  <si>
    <t>D</t>
  </si>
  <si>
    <t>LA</t>
  </si>
  <si>
    <t>LB</t>
  </si>
  <si>
    <t>LC</t>
  </si>
  <si>
    <t>N</t>
  </si>
  <si>
    <t>TOTAL SLEEVE LENGHT</t>
  </si>
  <si>
    <t>R</t>
  </si>
  <si>
    <t>UB1</t>
  </si>
  <si>
    <t>UB2</t>
  </si>
  <si>
    <t>COLLAR LENGHT AT THE TOP EDGE</t>
  </si>
  <si>
    <t xml:space="preserve">VA </t>
  </si>
  <si>
    <t>VB</t>
  </si>
  <si>
    <t>VHA</t>
  </si>
  <si>
    <t xml:space="preserve"> HANG TAG</t>
  </si>
  <si>
    <t xml:space="preserve"> </t>
  </si>
  <si>
    <t>XXXL</t>
  </si>
  <si>
    <t>DETAILS JKT</t>
  </si>
  <si>
    <t>CLEAR</t>
  </si>
  <si>
    <t>FLAPS + EMBROIDERIES BACKSIDE</t>
  </si>
  <si>
    <t>BLACK</t>
  </si>
  <si>
    <t>LOCAL</t>
  </si>
  <si>
    <t>MAX
zipper</t>
  </si>
  <si>
    <t>UNITEX</t>
  </si>
  <si>
    <t>ANTIC SILVER</t>
  </si>
  <si>
    <t xml:space="preserve">Back hood adjustment
on  GARMENT  </t>
  </si>
  <si>
    <t xml:space="preserve">Back hood adjustment 
on  FLAP </t>
  </si>
  <si>
    <t>EMBROIDERY  LAFUMA 72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</si>
  <si>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</si>
  <si>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</si>
  <si>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</si>
  <si>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</si>
  <si>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</si>
  <si>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</si>
  <si>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</si>
  <si>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</si>
  <si>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</si>
  <si>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</si>
  <si>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</si>
  <si>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</si>
  <si>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LEFT TOP SLEEVE 
8 cm from top sleeve </t>
  </si>
  <si>
    <t xml:space="preserve">HOW TO ATTACH HANG TAGS </t>
  </si>
  <si>
    <t xml:space="preserve">Front zip </t>
  </si>
  <si>
    <t>VELCRO FEMALE ( rounded corner)
20x100mm</t>
  </si>
  <si>
    <t>VELCRO MALE ( rounded corner)
20x60mm</t>
  </si>
  <si>
    <t xml:space="preserve">Inner pocket </t>
  </si>
  <si>
    <t>Hang tags</t>
  </si>
  <si>
    <t xml:space="preserve">for garment packing </t>
  </si>
  <si>
    <t xml:space="preserve">Hands pockets </t>
  </si>
  <si>
    <r>
      <t xml:space="preserve">12mm FLAT METAL SNAP  
</t>
    </r>
    <r>
      <rPr>
        <b/>
        <sz val="12"/>
        <color indexed="10"/>
        <rFont val="Calibri"/>
        <family val="2"/>
      </rPr>
      <t>MALE PART</t>
    </r>
  </si>
  <si>
    <r>
      <t xml:space="preserve">12mm FLAT METAL SNAP  
</t>
    </r>
    <r>
      <rPr>
        <b/>
        <sz val="12"/>
        <color indexed="10"/>
        <rFont val="Calibri"/>
        <family val="2"/>
      </rPr>
      <t>FEMALE PART</t>
    </r>
  </si>
  <si>
    <t xml:space="preserve">Hands Pocket end </t>
  </si>
  <si>
    <t xml:space="preserve">BLACK </t>
  </si>
  <si>
    <t>KA</t>
  </si>
  <si>
    <t>SHOULDER LENGHT</t>
  </si>
  <si>
    <t xml:space="preserve"> CLIMACTIVE WOVEN FLY</t>
  </si>
  <si>
    <t>LW050-E</t>
  </si>
  <si>
    <t>EMBROIDERY LAFUMA FEUILLE 20 mm</t>
  </si>
  <si>
    <t>JA</t>
  </si>
  <si>
    <t>TOTAL LENGHT FROM HPS</t>
  </si>
  <si>
    <t xml:space="preserve"> +/- 0.5 cm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</si>
  <si>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</si>
  <si>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</si>
  <si>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t>UA1</t>
  </si>
  <si>
    <t>NECK WIDTH</t>
  </si>
  <si>
    <t>UA2</t>
  </si>
  <si>
    <t>FRONT NECK DEPTH</t>
  </si>
  <si>
    <t>OTHER MEASUREMENTS (IN CM)</t>
  </si>
  <si>
    <t>Z2</t>
  </si>
  <si>
    <t>FRONT POCKET LENGHT</t>
  </si>
  <si>
    <t xml:space="preserve">DARK ANTIC </t>
  </si>
  <si>
    <t>Bottom adjustment  (1)
Hood adjustment ( 2)</t>
  </si>
  <si>
    <t>Bottom adjustment (1)
Hood adjustment ( 1)</t>
  </si>
  <si>
    <t>BODY
SLEEVES
HOOD
POCKET BAGS</t>
  </si>
  <si>
    <t>Hood adjustment  (2)</t>
  </si>
  <si>
    <t>Insert in left side seam
7cm from bottom finish edge</t>
  </si>
  <si>
    <r>
      <t xml:space="preserve">FABRIC  </t>
    </r>
    <r>
      <rPr>
        <b/>
        <sz val="14"/>
        <color indexed="10"/>
        <rFont val="Calibri"/>
        <family val="2"/>
      </rPr>
      <t xml:space="preserve"> INNER JKT</t>
    </r>
  </si>
  <si>
    <t>EMBROIDERIES BACKSIDE</t>
  </si>
  <si>
    <t>POCKETS BAGS</t>
  </si>
  <si>
    <t xml:space="preserve">12mm NYLON WEBBING </t>
  </si>
  <si>
    <t>JKT connection 
Neckline  (1)
Sleeves Connection(2)</t>
  </si>
  <si>
    <t>8mm PLASTIC SNAP</t>
  </si>
  <si>
    <t>JKT connection 
Neckline  (1)
Sleeves connection(2)</t>
  </si>
  <si>
    <r>
      <t xml:space="preserve">TRIMMING AND ACCESSORIES </t>
    </r>
    <r>
      <rPr>
        <b/>
        <sz val="14"/>
        <color indexed="10"/>
        <rFont val="Calibri"/>
        <family val="2"/>
      </rPr>
      <t>INNER JKT</t>
    </r>
  </si>
  <si>
    <t>YKK
zipper</t>
  </si>
  <si>
    <t>Front zip</t>
  </si>
  <si>
    <r>
      <t xml:space="preserve">MARKING  </t>
    </r>
    <r>
      <rPr>
        <b/>
        <sz val="14"/>
        <color indexed="10"/>
        <rFont val="Calibri"/>
        <family val="2"/>
      </rPr>
      <t>INNER JKT</t>
    </r>
  </si>
  <si>
    <t>TRIPLE STAR</t>
  </si>
  <si>
    <r>
      <t xml:space="preserve">LABELS </t>
    </r>
    <r>
      <rPr>
        <b/>
        <sz val="14"/>
        <color indexed="10"/>
        <rFont val="Calibri"/>
        <family val="2"/>
      </rPr>
      <t>INNER JKT</t>
    </r>
  </si>
  <si>
    <t>LW034-E</t>
  </si>
  <si>
    <t xml:space="preserve"> CUFF hem</t>
  </si>
  <si>
    <t>10mm METAL EYELET</t>
  </si>
  <si>
    <t>RIGHT TOP FRONT 
* VERTICAL POSITION : 1,5 cm above chest cut
* ALONG FRONT: 1 ,5 cm from front zipper</t>
  </si>
  <si>
    <r>
      <t xml:space="preserve">12mm FLAT METAL SNAP  
</t>
    </r>
    <r>
      <rPr>
        <sz val="12"/>
        <rFont val="Calibri"/>
        <family val="2"/>
      </rPr>
      <t>(male &amp; female) 5 (NVISIBLE)</t>
    </r>
  </si>
  <si>
    <t>STANDARD</t>
  </si>
  <si>
    <t>YKK 
zipper</t>
  </si>
  <si>
    <t xml:space="preserve">METAL NAIL 08 MM  
</t>
  </si>
  <si>
    <r>
      <t xml:space="preserve">HANG TAG </t>
    </r>
    <r>
      <rPr>
        <b/>
        <sz val="12"/>
        <rFont val="Calibri"/>
        <family val="2"/>
      </rPr>
      <t>MIX &amp; MATCH</t>
    </r>
  </si>
  <si>
    <t>LC'</t>
  </si>
  <si>
    <r>
      <t>1/2 CUFF WIDTH</t>
    </r>
    <r>
      <rPr>
        <sz val="12"/>
        <color indexed="10"/>
        <rFont val="Calibri"/>
        <family val="2"/>
      </rPr>
      <t xml:space="preserve"> STRETCHED</t>
    </r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</si>
  <si>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</si>
  <si>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</si>
  <si>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Z1</t>
  </si>
  <si>
    <t>MIDDLE FRONT ZIPPER LENGHT</t>
  </si>
  <si>
    <t>DRAGON TIMES</t>
  </si>
  <si>
    <t>SML</t>
  </si>
  <si>
    <t>SILICA GEL DMF U FREE
5gr</t>
  </si>
  <si>
    <t>CRITICAL (shoulders, hood, neckline, armhole)</t>
  </si>
  <si>
    <t xml:space="preserve">INNER JKT  
</t>
  </si>
  <si>
    <t>Connected zipper on lining</t>
  </si>
  <si>
    <t>Hood &amp; collar (4)</t>
  </si>
  <si>
    <t>Cuff tab (2)
Collar flap  (2)</t>
  </si>
  <si>
    <t>Cuff tab (4)</t>
  </si>
  <si>
    <t>EMBROIDERY LAFUMA 72mm</t>
  </si>
  <si>
    <t>LC011-E
(L1LATPH00.)</t>
  </si>
  <si>
    <t>DETAILS INNER JKT</t>
  </si>
  <si>
    <t>DETAILS LINING INNER JKT</t>
  </si>
  <si>
    <t xml:space="preserve">SUPPLIER : </t>
  </si>
  <si>
    <t>Marjorie</t>
  </si>
  <si>
    <t xml:space="preserve"> SIZE SPEC </t>
  </si>
  <si>
    <t>NECKLINE LENGHT</t>
  </si>
  <si>
    <t>VHB</t>
  </si>
  <si>
    <t>HOOD HEIGHT ON SHOULDER POINT</t>
  </si>
  <si>
    <t>KD</t>
  </si>
  <si>
    <t>SUPPLIER</t>
  </si>
  <si>
    <t xml:space="preserve">REF </t>
  </si>
  <si>
    <t>WILSON GROUP</t>
  </si>
  <si>
    <t>ELASTIC BINDING total width 20mm</t>
  </si>
  <si>
    <t>EB011-E</t>
  </si>
  <si>
    <t>INNER JACKET</t>
  </si>
  <si>
    <r>
      <rPr>
        <b/>
        <sz val="12"/>
        <color indexed="10"/>
        <rFont val="Calibri"/>
        <family val="2"/>
      </rPr>
      <t xml:space="preserve">Zipper VISLON # 5 </t>
    </r>
    <r>
      <rPr>
        <b/>
        <sz val="12"/>
        <rFont val="Calibri"/>
        <family val="2"/>
      </rPr>
      <t>- 1WAY -</t>
    </r>
    <r>
      <rPr>
        <b/>
        <sz val="12"/>
        <color indexed="10"/>
        <rFont val="Calibri"/>
        <family val="2"/>
      </rPr>
      <t xml:space="preserve"> Right insert</t>
    </r>
    <r>
      <rPr>
        <b/>
        <sz val="12"/>
        <rFont val="Calibri"/>
        <family val="2"/>
      </rPr>
      <t xml:space="preserve">
VSOR-58 DU4 E P14 KENSIN MUSI N-ANTI NEWKOB4</t>
    </r>
  </si>
  <si>
    <t xml:space="preserve"> REF</t>
  </si>
  <si>
    <t>SHZ</t>
  </si>
  <si>
    <t>VS0-V-86 DALH</t>
  </si>
  <si>
    <r>
      <t xml:space="preserve">Inverted coil #3 </t>
    </r>
    <r>
      <rPr>
        <b/>
        <sz val="12"/>
        <rFont val="Calibri"/>
        <family val="2"/>
      </rPr>
      <t xml:space="preserve">- 1WAY - 
</t>
    </r>
    <r>
      <rPr>
        <sz val="12"/>
        <rFont val="Calibri"/>
        <family val="2"/>
      </rPr>
      <t xml:space="preserve">Non separable - non lock - Drop puller
SN31WDM </t>
    </r>
  </si>
  <si>
    <r>
      <t>NON WOVEN</t>
    </r>
    <r>
      <rPr>
        <sz val="12"/>
        <color indexed="8"/>
        <rFont val="Calibri"/>
        <family val="2"/>
      </rPr>
      <t xml:space="preserve"> ( local sourcing)</t>
    </r>
  </si>
  <si>
    <r>
      <t>TAFFETAS LINING 210 T</t>
    </r>
    <r>
      <rPr>
        <sz val="12"/>
        <color indexed="8"/>
        <rFont val="Calibri"/>
        <family val="2"/>
      </rPr>
      <t xml:space="preserve"> ( local sourcing)</t>
    </r>
  </si>
  <si>
    <t xml:space="preserve">INSIDE SLEEVES  </t>
  </si>
  <si>
    <r>
      <t xml:space="preserve">SEAM TAPE </t>
    </r>
    <r>
      <rPr>
        <sz val="12"/>
        <color indexed="8"/>
        <rFont val="Calibri"/>
        <family val="2"/>
      </rPr>
      <t xml:space="preserve"> ( local sourcing)</t>
    </r>
  </si>
  <si>
    <t>DETAILS LINING JKT</t>
  </si>
  <si>
    <r>
      <t xml:space="preserve">TRIMS &amp; ACCESSORIES   </t>
    </r>
    <r>
      <rPr>
        <b/>
        <sz val="14"/>
        <color indexed="10"/>
        <rFont val="Calibri"/>
        <family val="2"/>
      </rPr>
      <t>OUTER JKT</t>
    </r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</si>
  <si>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</si>
  <si>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DETAILS HOOD LINING JKT</t>
  </si>
  <si>
    <t>JC</t>
  </si>
  <si>
    <t>FRONT YOKE HEIGHT</t>
  </si>
  <si>
    <t xml:space="preserve">BODY
</t>
  </si>
  <si>
    <t xml:space="preserve">2,5mm ELASTIC CORD </t>
  </si>
  <si>
    <t>CARBONE GREY</t>
  </si>
  <si>
    <t>INSIGNA BLUE</t>
  </si>
  <si>
    <r>
      <rPr>
        <b/>
        <sz val="12"/>
        <color indexed="10"/>
        <rFont val="Calibri"/>
        <family val="2"/>
      </rPr>
      <t xml:space="preserve">Zipper VISLON #5 </t>
    </r>
    <r>
      <rPr>
        <b/>
        <sz val="12"/>
        <rFont val="Calibri"/>
        <family val="2"/>
      </rPr>
      <t xml:space="preserve">- </t>
    </r>
    <r>
      <rPr>
        <b/>
        <sz val="12"/>
        <color indexed="10"/>
        <rFont val="Calibri"/>
        <family val="2"/>
      </rPr>
      <t xml:space="preserve">Left insert
</t>
    </r>
    <r>
      <rPr>
        <sz val="12"/>
        <color indexed="8"/>
        <rFont val="Calibri"/>
        <family val="2"/>
      </rPr>
      <t xml:space="preserve"> 1WAY - SEPARABLE - AUTOLOCK</t>
    </r>
    <r>
      <rPr>
        <b/>
        <sz val="12"/>
        <rFont val="Calibri"/>
        <family val="2"/>
      </rPr>
      <t xml:space="preserve">
VSOR-56 DA86 E P14 KENSIN MUSI N-ANTI NEWKOB4</t>
    </r>
  </si>
  <si>
    <r>
      <rPr>
        <b/>
        <sz val="12"/>
        <color indexed="10"/>
        <rFont val="Calibri"/>
        <family val="2"/>
      </rPr>
      <t xml:space="preserve">Zipper VISLON # 8 </t>
    </r>
    <r>
      <rPr>
        <b/>
        <sz val="12"/>
        <rFont val="Calibri"/>
        <family val="2"/>
      </rPr>
      <t xml:space="preserve">- 
1WAY - </t>
    </r>
    <r>
      <rPr>
        <sz val="12"/>
        <rFont val="Calibri"/>
        <family val="2"/>
      </rPr>
      <t>separable- autolock
VS0-V-86 DALH</t>
    </r>
  </si>
  <si>
    <r>
      <rPr>
        <b/>
        <sz val="12"/>
        <color indexed="10"/>
        <rFont val="Calibri"/>
        <family val="2"/>
      </rPr>
      <t xml:space="preserve">INVERTED coil #5 - 
</t>
    </r>
    <r>
      <rPr>
        <sz val="12"/>
        <rFont val="Calibri"/>
        <family val="2"/>
      </rPr>
      <t>1way- NON separable -non lock
SN52MAX</t>
    </r>
  </si>
  <si>
    <r>
      <t xml:space="preserve">MARKING </t>
    </r>
    <r>
      <rPr>
        <b/>
        <sz val="12"/>
        <color indexed="10"/>
        <rFont val="Calibri"/>
        <family val="2"/>
      </rPr>
      <t xml:space="preserve"> OUTER</t>
    </r>
    <r>
      <rPr>
        <b/>
        <sz val="12"/>
        <color indexed="10"/>
        <rFont val="Calibri"/>
        <family val="2"/>
      </rPr>
      <t xml:space="preserve"> </t>
    </r>
    <r>
      <rPr>
        <b/>
        <sz val="12"/>
        <color indexed="10"/>
        <rFont val="Calibri"/>
        <family val="2"/>
      </rPr>
      <t>JKT</t>
    </r>
  </si>
  <si>
    <t>WOVEN LABEL CLIMACTIVE</t>
  </si>
  <si>
    <t>PRIMA CHANNEL</t>
  </si>
  <si>
    <t xml:space="preserve">
Ming Shyang
40028</t>
  </si>
  <si>
    <t>STANDARD
BLACK</t>
  </si>
  <si>
    <t>Ming Shyang
30055</t>
  </si>
  <si>
    <r>
      <t>SHELL 2</t>
    </r>
    <r>
      <rPr>
        <b/>
        <sz val="12"/>
        <color indexed="10"/>
        <rFont val="Calibri"/>
        <family val="2"/>
      </rPr>
      <t xml:space="preserve">
PR21 / LOCAL FLEECE</t>
    </r>
  </si>
  <si>
    <t>HT394325/NE</t>
  </si>
  <si>
    <t xml:space="preserve">06302 / LIBOLON + PR21 / LOCAL </t>
  </si>
  <si>
    <t>WINTER 2018/19</t>
  </si>
  <si>
    <r>
      <t xml:space="preserve">Measures to follow for making 1st c/s </t>
    </r>
    <r>
      <rPr>
        <b/>
        <sz val="10"/>
        <color indexed="10"/>
        <rFont val="Calibri"/>
        <family val="2"/>
      </rPr>
      <t>SIZE M</t>
    </r>
  </si>
  <si>
    <t xml:space="preserve">WOVEN LABEL
</t>
  </si>
  <si>
    <t>Front zipper</t>
  </si>
  <si>
    <t>Left side pocket</t>
  </si>
  <si>
    <r>
      <t xml:space="preserve">SIZE WOVEN LABEL MMG 
</t>
    </r>
    <r>
      <rPr>
        <b/>
        <sz val="14"/>
        <color indexed="10"/>
        <rFont val="Calibri"/>
        <family val="2"/>
      </rPr>
      <t>MEN ALPHA/TOP</t>
    </r>
  </si>
  <si>
    <t>LWS18-01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</si>
  <si>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</si>
  <si>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</si>
  <si>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t>IA'</t>
  </si>
  <si>
    <r>
      <t xml:space="preserve">1/2 BOTTOM ROUND </t>
    </r>
    <r>
      <rPr>
        <sz val="12"/>
        <color indexed="10"/>
        <rFont val="Calibri"/>
        <family val="2"/>
      </rPr>
      <t>STRETCHED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</si>
  <si>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</si>
  <si>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</si>
  <si>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UC1</t>
  </si>
  <si>
    <t>COLLAR HEIGHT AT MIDDLE BACK</t>
  </si>
  <si>
    <t>UC3</t>
  </si>
  <si>
    <t>COLLAR HEIGHT AT MIDDLE FRONT</t>
  </si>
  <si>
    <t>Comment for making 1st sample</t>
  </si>
  <si>
    <t>Carry over from FW17/18 LFV10869</t>
  </si>
  <si>
    <t>Measures change for size M</t>
  </si>
  <si>
    <t>Please make 1st sample</t>
  </si>
  <si>
    <t>OUTER JACKET</t>
  </si>
  <si>
    <t>Hood adjustment (4)
Bottom adjustment  (2)</t>
  </si>
  <si>
    <t>Bottom adjustment  (2)
Hood adjustment (2)</t>
  </si>
  <si>
    <t>HANG TAG CLIMACTIVE</t>
  </si>
  <si>
    <t>Insert inside corporate HT</t>
  </si>
  <si>
    <t>XXS</t>
  </si>
  <si>
    <t>COLLAR HEIGHT AT CENTER BACK</t>
  </si>
  <si>
    <t>CALDO 3in1 FLEECE HEATHER JKT</t>
  </si>
  <si>
    <t>HEATHER GREY
4809</t>
  </si>
  <si>
    <t>HEATHER GREY</t>
  </si>
  <si>
    <t>BLACK
0247</t>
  </si>
  <si>
    <t>ECLIPSE BLUE
8598</t>
  </si>
  <si>
    <t>MMG CORD STOPPER
20MM+SLIT</t>
  </si>
  <si>
    <t>EIS15U-XMSTP01</t>
  </si>
  <si>
    <t>MMG WEBBING 5MM WIDTH</t>
  </si>
  <si>
    <t>EIS15U-XMTRE01</t>
  </si>
  <si>
    <t>YF ZIPPER</t>
  </si>
  <si>
    <t>EMBROIDERY LAFUMA 
FEUILLE 20 mm</t>
  </si>
  <si>
    <t>PLASTIC PEARL</t>
  </si>
  <si>
    <t>CP-A1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</si>
  <si>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</si>
  <si>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</si>
  <si>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Back of corporate HT</t>
  </si>
  <si>
    <t>PRINTED TAPE 5MM</t>
  </si>
  <si>
    <t>WB108-E</t>
  </si>
  <si>
    <t>Comments in Taipei on 15/07/2017</t>
  </si>
  <si>
    <t>Use zipper puller ZP072, only on front zipper</t>
  </si>
  <si>
    <t xml:space="preserve">Remove patched shell 1 on back neckline lining </t>
  </si>
  <si>
    <t>Use woven label LW034 i/o LW033 on back neckline lining</t>
  </si>
  <si>
    <t>Change fabric for TEXMACO E3400 i/o LOCAL PR21</t>
  </si>
  <si>
    <t>cord puller</t>
  </si>
  <si>
    <t>ZP072-E</t>
  </si>
  <si>
    <t>TON/TON</t>
  </si>
  <si>
    <t>LOCAL / MING SHYANG</t>
  </si>
  <si>
    <t>Remove embroideries</t>
  </si>
  <si>
    <t>Remove label technowarm</t>
  </si>
  <si>
    <t>Remove Hang tag technowarm</t>
  </si>
  <si>
    <r>
      <t>MESH</t>
    </r>
    <r>
      <rPr>
        <sz val="12"/>
        <color indexed="8"/>
        <rFont val="Calibri"/>
        <family val="2"/>
      </rPr>
      <t xml:space="preserve"> ( local sourcing)</t>
    </r>
  </si>
  <si>
    <t>Front opening (1)</t>
  </si>
  <si>
    <t>INK/NOIR</t>
  </si>
  <si>
    <t>NOIR</t>
  </si>
  <si>
    <t>ECLIPSE BLUE
TAPE : 960
TEETH : DARK NICKEL</t>
  </si>
  <si>
    <t>GREY
TAPE : 301
TEETH : DARK NICKEL</t>
  </si>
  <si>
    <t>BLACK
TAPE : 580
TEETH : DARK NICKEL</t>
  </si>
  <si>
    <t>ECLIPSE BLUE
 960</t>
  </si>
  <si>
    <t>GREY
301</t>
  </si>
  <si>
    <t>BLACK
580</t>
  </si>
  <si>
    <t>SAPHIR</t>
  </si>
  <si>
    <t>ECLIPSE BLUE
960</t>
  </si>
  <si>
    <t>ECLIPSE BLUE
30055</t>
  </si>
  <si>
    <t>GREY
40031</t>
  </si>
  <si>
    <r>
      <rPr>
        <b/>
        <sz val="12"/>
        <rFont val="Calibri"/>
        <family val="2"/>
      </rPr>
      <t>SHELL 1</t>
    </r>
    <r>
      <rPr>
        <b/>
        <sz val="12"/>
        <color indexed="10"/>
        <rFont val="Calibri"/>
        <family val="2"/>
      </rPr>
      <t xml:space="preserve">
06302 5K/5K LIBOLON</t>
    </r>
  </si>
  <si>
    <t>ANTHRACITE GREY</t>
  </si>
  <si>
    <r>
      <t>SHELL 2</t>
    </r>
    <r>
      <rPr>
        <b/>
        <sz val="12"/>
        <color indexed="10"/>
        <rFont val="Calibri"/>
        <family val="2"/>
      </rPr>
      <t xml:space="preserve">
E3400 ASIA PACIFIC</t>
    </r>
  </si>
  <si>
    <t>1st sample measures the 27/07/2018</t>
  </si>
  <si>
    <t>Measures to follow for making SMS size M</t>
  </si>
  <si>
    <t>Comments in Annecy on 27/07/2017</t>
  </si>
  <si>
    <t>Remove pocket storage for care label on lining</t>
  </si>
  <si>
    <t>Reduce back breadth by 2cm to have 45cm</t>
  </si>
  <si>
    <t>Reduce shoulder lenght by 1cm to have  13,5cm</t>
  </si>
  <si>
    <t>Front neck depth should measures 8cm</t>
  </si>
  <si>
    <t xml:space="preserve">Reduce total lenght by 2cm </t>
  </si>
  <si>
    <t>Keep front zipper lenght by 70cm</t>
  </si>
  <si>
    <t>follow comments for making SMS</t>
  </si>
  <si>
    <t xml:space="preserve">5mm POLYESTER WEBBING </t>
  </si>
  <si>
    <t xml:space="preserve">Reduce front breadth by 2cm to have 42cm </t>
  </si>
  <si>
    <t xml:space="preserve">Reduce front breadth by 3cm to have 41cm </t>
  </si>
  <si>
    <t>SMS measure color HEATHER GREY the 27/11/2017</t>
  </si>
  <si>
    <t>Measures to follow for BULK size M</t>
  </si>
  <si>
    <t>Comments on SMS the 21/11/2017</t>
  </si>
  <si>
    <t>HANG TAG</t>
  </si>
  <si>
    <t>Hang tag corporate and climactive must be small # HT-394082-E &amp; HT-394146-E</t>
  </si>
  <si>
    <t xml:space="preserve">SMALL
HT-394082-E
</t>
  </si>
  <si>
    <t>SMALL
HT394146-E</t>
  </si>
  <si>
    <t>BLACK
9000</t>
  </si>
  <si>
    <t>Improve measures in yellow on chart above</t>
  </si>
  <si>
    <t>Reduce neck width by 1cm</t>
  </si>
  <si>
    <t>Reduce 1/2 cuff width by 0,5cm</t>
  </si>
  <si>
    <t>Increase armhole height by 0,5cm</t>
  </si>
  <si>
    <t>Reduce hood height by 1cm</t>
  </si>
  <si>
    <t>OUTER JACKET MEASURES</t>
  </si>
  <si>
    <t>INNER JACKET MEASURES</t>
  </si>
  <si>
    <t>OK BULK following comments</t>
  </si>
  <si>
    <t>V1BULK</t>
  </si>
  <si>
    <t>LFV11538</t>
  </si>
  <si>
    <t>銷售樣</t>
    <phoneticPr fontId="23" type="noConversion"/>
  </si>
  <si>
    <t>大貨</t>
    <phoneticPr fontId="23" type="noConversion"/>
  </si>
  <si>
    <r>
      <rPr>
        <b/>
        <sz val="12"/>
        <color indexed="10"/>
        <rFont val="Calibri"/>
        <family val="2"/>
      </rPr>
      <t>INNER JKT PRODUCT</t>
    </r>
    <r>
      <rPr>
        <b/>
        <sz val="12"/>
        <rFont val="Calibri"/>
        <family val="2"/>
      </rPr>
      <t xml:space="preserve">      MEASUREMENTS IN CM    </t>
    </r>
    <r>
      <rPr>
        <b/>
        <sz val="36"/>
        <rFont val="細明體"/>
        <family val="3"/>
        <charset val="136"/>
      </rPr>
      <t>內夾克</t>
    </r>
    <phoneticPr fontId="23" type="noConversion"/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</si>
  <si>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   </t>
    </r>
    <r>
      <rPr>
        <b/>
        <sz val="36"/>
        <rFont val="Calibri"/>
        <family val="2"/>
      </rPr>
      <t xml:space="preserve"> </t>
    </r>
    <r>
      <rPr>
        <b/>
        <sz val="36"/>
        <rFont val="細明體"/>
        <family val="3"/>
        <charset val="136"/>
      </rPr>
      <t>外夾克</t>
    </r>
    <phoneticPr fontId="23" type="noConversion"/>
  </si>
  <si>
    <t>吊牌改為用#HT-394082-E (i/o #HT-394081-E)</t>
    <phoneticPr fontId="29" type="noConversion"/>
  </si>
  <si>
    <t>吊牌改為用#HT-394146-E (i/o #HT-394133-E)</t>
    <phoneticPr fontId="29" type="noConversion"/>
  </si>
  <si>
    <t>外夾克尺寸</t>
    <phoneticPr fontId="23" type="noConversion"/>
  </si>
  <si>
    <t>內夾克尺寸</t>
    <phoneticPr fontId="23" type="noConversion"/>
  </si>
  <si>
    <t>依以上修正後可進行大貨</t>
    <phoneticPr fontId="29" type="noConversion"/>
  </si>
  <si>
    <t>1/2袖口寬減少0.5CM</t>
    <phoneticPr fontId="29" type="noConversion"/>
  </si>
  <si>
    <t>領寬減少1CM</t>
    <phoneticPr fontId="29" type="noConversion"/>
  </si>
  <si>
    <t>袖襱直量增加0.5CM</t>
    <phoneticPr fontId="29" type="noConversion"/>
  </si>
  <si>
    <t>帽高減少1CM</t>
    <phoneticPr fontId="29" type="noConversion"/>
  </si>
  <si>
    <t>請依尺寸表黃色標示處修正</t>
    <phoneticPr fontId="29" type="noConversion"/>
  </si>
  <si>
    <t>1/2胸圍(腋點量)</t>
  </si>
  <si>
    <t>1/2下襬(平量)</t>
  </si>
  <si>
    <t>前身長(領肩點量)</t>
  </si>
  <si>
    <t>前胸剪接高</t>
    <phoneticPr fontId="29" type="noConversion"/>
  </si>
  <si>
    <t>單肩寬</t>
  </si>
  <si>
    <t>袖襱直量</t>
    <phoneticPr fontId="29" type="noConversion"/>
  </si>
  <si>
    <t>1/2袖寬(腋點垂直量)</t>
  </si>
  <si>
    <t>1/2肘寬(袖口上30cm)</t>
  </si>
  <si>
    <t>1/2袖口寬(平量)</t>
  </si>
  <si>
    <t>袖長(肩點量)</t>
  </si>
  <si>
    <t>後身長(後中領圍至下襬)</t>
  </si>
  <si>
    <t>領寬</t>
  </si>
  <si>
    <t>前領深</t>
  </si>
  <si>
    <t>下領圍</t>
  </si>
  <si>
    <t>上領圍</t>
  </si>
  <si>
    <t>後領高</t>
    <phoneticPr fontId="29" type="noConversion"/>
  </si>
  <si>
    <t>前領高</t>
    <phoneticPr fontId="29" type="noConversion"/>
  </si>
  <si>
    <t>帽中長</t>
    <phoneticPr fontId="29" type="noConversion"/>
  </si>
  <si>
    <t>帽寬(領肩點上18cm)</t>
  </si>
  <si>
    <t>帽高(開口長)</t>
  </si>
  <si>
    <t>帽高(領肩點量)</t>
  </si>
  <si>
    <t>門襟拉鍊長</t>
  </si>
  <si>
    <t>側袋開口長</t>
  </si>
  <si>
    <r>
      <rPr>
        <b/>
        <sz val="22"/>
        <rFont val="細明體"/>
        <family val="3"/>
        <charset val="136"/>
      </rPr>
      <t>上胸寬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</t>
    </r>
    <r>
      <rPr>
        <b/>
        <sz val="22"/>
        <rFont val="Calibri"/>
        <family val="2"/>
      </rPr>
      <t>15cm)</t>
    </r>
    <phoneticPr fontId="29" type="noConversion"/>
  </si>
  <si>
    <r>
      <t>1/2</t>
    </r>
    <r>
      <rPr>
        <b/>
        <sz val="22"/>
        <rFont val="細明體"/>
        <family val="3"/>
        <charset val="136"/>
      </rPr>
      <t>腰圍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44cm)</t>
    </r>
    <phoneticPr fontId="29" type="noConversion"/>
  </si>
  <si>
    <r>
      <rPr>
        <b/>
        <sz val="22"/>
        <rFont val="細明體"/>
        <family val="3"/>
        <charset val="136"/>
      </rPr>
      <t>上背寬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15cm)</t>
    </r>
    <phoneticPr fontId="29" type="noConversion"/>
  </si>
  <si>
    <t>袖襱高</t>
  </si>
  <si>
    <t>1/2袖口寬(拉量)</t>
  </si>
  <si>
    <r>
      <rPr>
        <b/>
        <sz val="22"/>
        <rFont val="細明體"/>
        <family val="3"/>
        <charset val="136"/>
      </rPr>
      <t>上胸寬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15cm)</t>
    </r>
    <phoneticPr fontId="29" type="noConversion"/>
  </si>
  <si>
    <r>
      <t>1/2</t>
    </r>
    <r>
      <rPr>
        <b/>
        <sz val="22"/>
        <rFont val="細明體"/>
        <family val="3"/>
        <charset val="136"/>
      </rPr>
      <t>腰圍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44cm)</t>
    </r>
    <phoneticPr fontId="29" type="noConversion"/>
  </si>
  <si>
    <r>
      <rPr>
        <b/>
        <sz val="22"/>
        <rFont val="細明體"/>
        <family val="3"/>
        <charset val="136"/>
      </rPr>
      <t>上背寬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15cm)</t>
    </r>
    <phoneticPr fontId="29" type="noConversion"/>
  </si>
  <si>
    <r>
      <t xml:space="preserve">INNER JACKET   </t>
    </r>
    <r>
      <rPr>
        <b/>
        <sz val="28"/>
        <color indexed="8"/>
        <rFont val="細明體"/>
        <family val="3"/>
        <charset val="136"/>
      </rPr>
      <t>內夾克</t>
    </r>
    <phoneticPr fontId="23" type="noConversion"/>
  </si>
  <si>
    <r>
      <t xml:space="preserve">OUTER JACKET    </t>
    </r>
    <r>
      <rPr>
        <b/>
        <sz val="28"/>
        <color indexed="8"/>
        <rFont val="細明體"/>
        <family val="3"/>
        <charset val="136"/>
      </rPr>
      <t>外夾克</t>
    </r>
    <phoneticPr fontId="23" type="noConversion"/>
  </si>
  <si>
    <t>側袋開口長</t>
    <phoneticPr fontId="29" type="noConversion"/>
  </si>
  <si>
    <t>z3</t>
    <phoneticPr fontId="23" type="noConversion"/>
  </si>
  <si>
    <t>側袋拉鍊長</t>
    <phoneticPr fontId="23" type="noConversion"/>
  </si>
  <si>
    <t>z4</t>
    <phoneticPr fontId="23" type="noConversion"/>
  </si>
  <si>
    <t>z5</t>
    <phoneticPr fontId="23" type="noConversion"/>
  </si>
  <si>
    <t>左內胸袋開口長</t>
    <phoneticPr fontId="23" type="noConversion"/>
  </si>
  <si>
    <t>z6</t>
    <phoneticPr fontId="23" type="noConversion"/>
  </si>
  <si>
    <t>左內胸袋拉鍊長</t>
    <phoneticPr fontId="23" type="noConversion"/>
  </si>
  <si>
    <t>內門襟拉鍊長</t>
    <phoneticPr fontId="23" type="noConversion"/>
  </si>
  <si>
    <t>側袋開口長</t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</si>
</sst>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108" x14ac:knownFonts="1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b/>
      <sz val="12"/>
      <color indexed="10"/>
      <name val="Calibri"/>
      <family val="2"/>
    </font>
    <font>
      <b/>
      <sz val="10"/>
      <color indexed="10"/>
      <name val="Calibri"/>
      <family val="2"/>
    </font>
    <font>
      <sz val="12"/>
      <color indexed="8"/>
      <name val="Calibri"/>
      <family val="2"/>
    </font>
    <font>
      <b/>
      <sz val="20"/>
      <color indexed="10"/>
      <name val="Calibri"/>
      <family val="2"/>
    </font>
    <font>
      <sz val="9"/>
      <name val="新細明體"/>
      <family val="1"/>
      <charset val="136"/>
    </font>
    <font>
      <b/>
      <sz val="36"/>
      <name val="細明體"/>
      <family val="3"/>
      <charset val="136"/>
    </font>
    <font>
      <b/>
      <sz val="12"/>
      <name val="新細明體"/>
      <family val="1"/>
      <charset val="136"/>
    </font>
    <font>
      <b/>
      <sz val="36"/>
      <name val="Calibri"/>
      <family val="2"/>
    </font>
    <font>
      <b/>
      <sz val="22"/>
      <name val="Calibri"/>
      <family val="2"/>
    </font>
    <font>
      <sz val="22"/>
      <name val="Calibri"/>
      <family val="2"/>
    </font>
    <font>
      <sz val="9"/>
      <name val="新細明體"/>
      <family val="1"/>
      <charset val="136"/>
    </font>
    <font>
      <sz val="20"/>
      <name val="Calibri"/>
      <family val="2"/>
    </font>
    <font>
      <b/>
      <sz val="20"/>
      <name val="Calibri"/>
      <family val="2"/>
    </font>
    <font>
      <b/>
      <sz val="22"/>
      <name val="細明體"/>
      <family val="3"/>
      <charset val="136"/>
    </font>
    <font>
      <b/>
      <sz val="28"/>
      <color indexed="8"/>
      <name val="細明體"/>
      <family val="3"/>
      <charset val="136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14"/>
      <color theme="0" tint="-0.14999847407452621"/>
      <name val="新細明體"/>
      <family val="1"/>
      <charset val="136"/>
      <scheme val="minor"/>
    </font>
    <font>
      <b/>
      <sz val="12"/>
      <color theme="0" tint="-0.14999847407452621"/>
      <name val="新細明體"/>
      <family val="1"/>
      <charset val="136"/>
      <scheme val="minor"/>
    </font>
    <font>
      <sz val="9"/>
      <color theme="0" tint="-0.1499984740745262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4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0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sz val="11"/>
      <color rgb="FFFF0000"/>
      <name val="Calibri"/>
      <family val="2"/>
    </font>
    <font>
      <b/>
      <u/>
      <sz val="18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b/>
      <sz val="14"/>
      <color rgb="FFFF0000"/>
      <name val="Calibri"/>
      <family val="2"/>
    </font>
    <font>
      <b/>
      <sz val="12"/>
      <color rgb="FFFF0000"/>
      <name val="Calibri"/>
      <family val="2"/>
    </font>
    <font>
      <sz val="12"/>
      <color theme="0"/>
      <name val="Calibri"/>
      <family val="2"/>
    </font>
    <font>
      <b/>
      <sz val="12"/>
      <color theme="0"/>
      <name val="Calibri"/>
      <family val="2"/>
    </font>
    <font>
      <b/>
      <sz val="10"/>
      <color rgb="FF0000FF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4"/>
      <color theme="0" tint="-0.499984740745262"/>
      <name val="Calibri"/>
      <family val="2"/>
    </font>
    <font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</font>
    <font>
      <b/>
      <sz val="10"/>
      <color theme="0" tint="-0.499984740745262"/>
      <name val="新細明體"/>
      <family val="1"/>
      <charset val="136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</font>
    <font>
      <u/>
      <sz val="14"/>
      <color theme="0" tint="-0.499984740745262"/>
      <name val="新細明體"/>
      <family val="1"/>
      <charset val="136"/>
      <scheme val="minor"/>
    </font>
    <font>
      <b/>
      <u/>
      <sz val="14"/>
      <color rgb="FFFF0000"/>
      <name val="新細明體"/>
      <family val="1"/>
      <charset val="136"/>
      <scheme val="minor"/>
    </font>
    <font>
      <u/>
      <sz val="14"/>
      <color rgb="FFFF0000"/>
      <name val="新細明體"/>
      <family val="1"/>
      <charset val="136"/>
      <scheme val="minor"/>
    </font>
    <font>
      <b/>
      <sz val="20"/>
      <name val="新細明體"/>
      <family val="1"/>
      <charset val="136"/>
      <scheme val="minor"/>
    </font>
    <font>
      <sz val="20"/>
      <color theme="0" tint="-0.499984740745262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sz val="22"/>
      <color theme="1"/>
      <name val="Calibri"/>
      <family val="2"/>
    </font>
    <font>
      <b/>
      <sz val="22"/>
      <color theme="1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b/>
      <sz val="22"/>
      <color theme="1"/>
      <name val="Calibri"/>
      <family val="2"/>
    </font>
    <font>
      <b/>
      <sz val="20"/>
      <color rgb="FFFF0000"/>
      <name val="Calibri"/>
      <family val="2"/>
    </font>
    <font>
      <sz val="20"/>
      <color theme="1"/>
      <name val="新細明體"/>
      <family val="1"/>
      <charset val="136"/>
      <scheme val="minor"/>
    </font>
    <font>
      <b/>
      <u/>
      <sz val="14"/>
      <color theme="0" tint="-0.499984740745262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5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5" fillId="0" borderId="0"/>
    <xf numFmtId="0" fontId="36" fillId="0" borderId="1" applyBorder="0"/>
    <xf numFmtId="9" fontId="34" fillId="0" borderId="0" applyFont="0" applyFill="0" applyBorder="0" applyAlignment="0" applyProtection="0"/>
  </cellStyleXfs>
  <cellXfs count="774">
    <xf numFmtId="0" fontId="0" fillId="0" borderId="0" xfId="0"/>
    <xf numFmtId="0" fontId="0" fillId="0" borderId="0" xfId="0" applyAlignment="1">
      <alignment vertical="center"/>
    </xf>
    <xf numFmtId="0" fontId="35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3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 wrapText="1"/>
    </xf>
    <xf numFmtId="0" fontId="44" fillId="0" borderId="0" xfId="0" applyFont="1" applyBorder="1" applyAlignment="1">
      <alignment vertical="center"/>
    </xf>
    <xf numFmtId="0" fontId="43" fillId="0" borderId="0" xfId="0" applyFont="1" applyBorder="1" applyAlignment="1">
      <alignment vertical="center" wrapText="1"/>
    </xf>
    <xf numFmtId="0" fontId="45" fillId="0" borderId="0" xfId="0" applyFont="1" applyBorder="1" applyAlignment="1">
      <alignment vertical="center"/>
    </xf>
    <xf numFmtId="0" fontId="46" fillId="5" borderId="4" xfId="0" applyFont="1" applyFill="1" applyBorder="1" applyAlignment="1">
      <alignment horizontal="center" vertical="center"/>
    </xf>
    <xf numFmtId="0" fontId="46" fillId="6" borderId="4" xfId="0" applyFont="1" applyFill="1" applyBorder="1" applyAlignment="1">
      <alignment horizontal="center" vertical="center"/>
    </xf>
    <xf numFmtId="0" fontId="41" fillId="0" borderId="0" xfId="0" applyFont="1" applyAlignment="1"/>
    <xf numFmtId="0" fontId="0" fillId="0" borderId="0" xfId="0" applyBorder="1"/>
    <xf numFmtId="0" fontId="38" fillId="0" borderId="0" xfId="0" applyFont="1" applyBorder="1" applyAlignment="1">
      <alignment vertical="center"/>
    </xf>
    <xf numFmtId="0" fontId="0" fillId="0" borderId="0" xfId="0" applyAlignment="1"/>
    <xf numFmtId="0" fontId="35" fillId="0" borderId="0" xfId="0" applyFont="1" applyAlignment="1"/>
    <xf numFmtId="0" fontId="47" fillId="0" borderId="5" xfId="0" applyFont="1" applyBorder="1" applyAlignment="1">
      <alignment vertical="center"/>
    </xf>
    <xf numFmtId="0" fontId="47" fillId="0" borderId="0" xfId="0" applyFont="1" applyBorder="1"/>
    <xf numFmtId="0" fontId="48" fillId="0" borderId="0" xfId="0" applyFont="1" applyFill="1" applyBorder="1" applyAlignment="1">
      <alignment vertical="center"/>
    </xf>
    <xf numFmtId="0" fontId="48" fillId="0" borderId="0" xfId="0" applyFont="1" applyFill="1" applyBorder="1"/>
    <xf numFmtId="0" fontId="0" fillId="0" borderId="0" xfId="0" applyFill="1" applyBorder="1"/>
    <xf numFmtId="0" fontId="42" fillId="0" borderId="0" xfId="6" applyFont="1" applyBorder="1"/>
    <xf numFmtId="0" fontId="49" fillId="5" borderId="6" xfId="0" applyFont="1" applyFill="1" applyBorder="1" applyAlignment="1">
      <alignment horizontal="left" vertical="center" indent="8"/>
    </xf>
    <xf numFmtId="0" fontId="0" fillId="5" borderId="6" xfId="0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50" fillId="5" borderId="6" xfId="0" applyFont="1" applyFill="1" applyBorder="1" applyAlignment="1">
      <alignment horizontal="left" vertical="center" indent="1"/>
    </xf>
    <xf numFmtId="0" fontId="0" fillId="5" borderId="8" xfId="0" applyFill="1" applyBorder="1" applyAlignment="1">
      <alignment vertical="center"/>
    </xf>
    <xf numFmtId="0" fontId="0" fillId="5" borderId="9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47" fillId="0" borderId="9" xfId="0" applyFont="1" applyFill="1" applyBorder="1" applyAlignment="1">
      <alignment vertical="center"/>
    </xf>
    <xf numFmtId="0" fontId="47" fillId="0" borderId="5" xfId="0" applyFont="1" applyFill="1" applyBorder="1" applyAlignment="1">
      <alignment vertical="center"/>
    </xf>
    <xf numFmtId="0" fontId="47" fillId="0" borderId="2" xfId="0" applyFont="1" applyFill="1" applyBorder="1" applyAlignment="1">
      <alignment vertical="center"/>
    </xf>
    <xf numFmtId="0" fontId="47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9" fillId="5" borderId="5" xfId="0" applyFont="1" applyFill="1" applyBorder="1" applyAlignment="1">
      <alignment horizontal="left" vertical="center" indent="2"/>
    </xf>
    <xf numFmtId="0" fontId="47" fillId="0" borderId="10" xfId="0" applyFont="1" applyFill="1" applyBorder="1" applyAlignment="1">
      <alignment vertical="center"/>
    </xf>
    <xf numFmtId="0" fontId="47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40" fillId="0" borderId="14" xfId="0" applyFont="1" applyFill="1" applyBorder="1" applyAlignment="1">
      <alignment vertical="center"/>
    </xf>
    <xf numFmtId="0" fontId="40" fillId="0" borderId="15" xfId="0" applyFont="1" applyFill="1" applyBorder="1" applyAlignment="1">
      <alignment vertical="center"/>
    </xf>
    <xf numFmtId="14" fontId="42" fillId="0" borderId="16" xfId="0" applyNumberFormat="1" applyFont="1" applyFill="1" applyBorder="1" applyAlignment="1">
      <alignment vertical="center"/>
    </xf>
    <xf numFmtId="0" fontId="40" fillId="0" borderId="16" xfId="0" applyFont="1" applyFill="1" applyBorder="1" applyAlignment="1">
      <alignment vertical="center"/>
    </xf>
    <xf numFmtId="0" fontId="40" fillId="0" borderId="17" xfId="0" applyFont="1" applyFill="1" applyBorder="1" applyAlignment="1">
      <alignment vertical="center"/>
    </xf>
    <xf numFmtId="0" fontId="39" fillId="0" borderId="1" xfId="0" applyFont="1" applyFill="1" applyBorder="1" applyAlignment="1">
      <alignment vertical="center"/>
    </xf>
    <xf numFmtId="0" fontId="51" fillId="0" borderId="1" xfId="0" applyFont="1" applyFill="1" applyBorder="1" applyAlignment="1">
      <alignment horizontal="left" vertical="center" indent="16"/>
    </xf>
    <xf numFmtId="0" fontId="51" fillId="0" borderId="1" xfId="0" applyFont="1" applyFill="1" applyBorder="1" applyAlignment="1">
      <alignment horizontal="left" vertical="center"/>
    </xf>
    <xf numFmtId="0" fontId="39" fillId="0" borderId="18" xfId="0" applyFont="1" applyFill="1" applyBorder="1" applyAlignment="1">
      <alignment vertical="center"/>
    </xf>
    <xf numFmtId="0" fontId="42" fillId="0" borderId="14" xfId="0" applyFont="1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50" fillId="5" borderId="1" xfId="0" applyFont="1" applyFill="1" applyBorder="1" applyAlignment="1">
      <alignment horizontal="left" vertical="center" indent="1"/>
    </xf>
    <xf numFmtId="0" fontId="0" fillId="5" borderId="18" xfId="0" applyFill="1" applyBorder="1" applyAlignment="1">
      <alignment vertical="center"/>
    </xf>
    <xf numFmtId="0" fontId="39" fillId="0" borderId="14" xfId="0" applyFont="1" applyBorder="1" applyAlignment="1">
      <alignment vertical="center"/>
    </xf>
    <xf numFmtId="0" fontId="51" fillId="0" borderId="14" xfId="0" applyFont="1" applyBorder="1" applyAlignment="1">
      <alignment horizontal="left" vertical="center"/>
    </xf>
    <xf numFmtId="0" fontId="39" fillId="0" borderId="15" xfId="0" applyFont="1" applyBorder="1" applyAlignment="1">
      <alignment vertical="center"/>
    </xf>
    <xf numFmtId="0" fontId="40" fillId="0" borderId="14" xfId="0" applyFont="1" applyBorder="1" applyAlignment="1">
      <alignment vertical="center"/>
    </xf>
    <xf numFmtId="0" fontId="42" fillId="0" borderId="14" xfId="0" applyFont="1" applyBorder="1" applyAlignment="1">
      <alignment vertical="center"/>
    </xf>
    <xf numFmtId="0" fontId="40" fillId="0" borderId="15" xfId="0" applyFont="1" applyBorder="1" applyAlignment="1">
      <alignment vertical="center"/>
    </xf>
    <xf numFmtId="14" fontId="42" fillId="0" borderId="16" xfId="0" applyNumberFormat="1" applyFont="1" applyBorder="1" applyAlignment="1">
      <alignment vertical="center"/>
    </xf>
    <xf numFmtId="0" fontId="40" fillId="0" borderId="16" xfId="0" applyFont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39" fillId="0" borderId="20" xfId="0" applyFont="1" applyBorder="1" applyAlignment="1">
      <alignment vertical="center"/>
    </xf>
    <xf numFmtId="0" fontId="51" fillId="0" borderId="14" xfId="0" applyFont="1" applyBorder="1" applyAlignment="1">
      <alignment horizontal="left" vertical="center" indent="2"/>
    </xf>
    <xf numFmtId="0" fontId="38" fillId="0" borderId="20" xfId="0" applyFont="1" applyBorder="1" applyAlignment="1">
      <alignment vertical="center"/>
    </xf>
    <xf numFmtId="0" fontId="38" fillId="0" borderId="14" xfId="0" applyFont="1" applyBorder="1" applyAlignment="1">
      <alignment vertical="center"/>
    </xf>
    <xf numFmtId="0" fontId="38" fillId="0" borderId="21" xfId="0" applyFont="1" applyBorder="1" applyAlignment="1">
      <alignment vertical="center"/>
    </xf>
    <xf numFmtId="0" fontId="38" fillId="0" borderId="16" xfId="0" applyFont="1" applyBorder="1" applyAlignment="1">
      <alignment vertical="center"/>
    </xf>
    <xf numFmtId="0" fontId="38" fillId="0" borderId="15" xfId="0" applyFont="1" applyBorder="1" applyAlignment="1">
      <alignment vertical="center"/>
    </xf>
    <xf numFmtId="0" fontId="38" fillId="0" borderId="17" xfId="0" applyFont="1" applyBorder="1" applyAlignment="1">
      <alignment vertical="center"/>
    </xf>
    <xf numFmtId="0" fontId="39" fillId="0" borderId="14" xfId="0" applyFont="1" applyBorder="1" applyAlignment="1"/>
    <xf numFmtId="0" fontId="47" fillId="0" borderId="14" xfId="0" applyFont="1" applyBorder="1" applyAlignment="1">
      <alignment vertical="center"/>
    </xf>
    <xf numFmtId="0" fontId="40" fillId="0" borderId="14" xfId="0" applyFont="1" applyBorder="1" applyAlignment="1"/>
    <xf numFmtId="0" fontId="38" fillId="0" borderId="14" xfId="0" applyFont="1" applyBorder="1" applyAlignment="1"/>
    <xf numFmtId="0" fontId="40" fillId="0" borderId="16" xfId="0" applyFont="1" applyBorder="1" applyAlignment="1"/>
    <xf numFmtId="0" fontId="38" fillId="0" borderId="16" xfId="0" applyFont="1" applyBorder="1" applyAlignment="1"/>
    <xf numFmtId="0" fontId="46" fillId="0" borderId="16" xfId="0" applyFont="1" applyFill="1" applyBorder="1" applyAlignment="1">
      <alignment vertical="center"/>
    </xf>
    <xf numFmtId="0" fontId="40" fillId="5" borderId="0" xfId="0" applyFont="1" applyFill="1" applyBorder="1" applyAlignment="1">
      <alignment vertical="center"/>
    </xf>
    <xf numFmtId="0" fontId="49" fillId="5" borderId="6" xfId="0" applyFont="1" applyFill="1" applyBorder="1" applyAlignment="1">
      <alignment horizontal="left" vertical="center" indent="12"/>
    </xf>
    <xf numFmtId="0" fontId="51" fillId="0" borderId="19" xfId="0" applyFont="1" applyBorder="1" applyAlignment="1">
      <alignment horizontal="left" vertical="center" indent="2"/>
    </xf>
    <xf numFmtId="0" fontId="39" fillId="0" borderId="1" xfId="0" applyFont="1" applyBorder="1" applyAlignment="1">
      <alignment vertical="center"/>
    </xf>
    <xf numFmtId="0" fontId="51" fillId="0" borderId="1" xfId="0" applyFont="1" applyBorder="1" applyAlignment="1">
      <alignment horizontal="left" vertical="center" indent="16"/>
    </xf>
    <xf numFmtId="0" fontId="51" fillId="0" borderId="1" xfId="0" applyFont="1" applyBorder="1" applyAlignment="1">
      <alignment horizontal="left" vertical="center"/>
    </xf>
    <xf numFmtId="0" fontId="39" fillId="0" borderId="18" xfId="0" applyFont="1" applyBorder="1" applyAlignment="1">
      <alignment vertical="center"/>
    </xf>
    <xf numFmtId="0" fontId="46" fillId="0" borderId="16" xfId="0" applyFont="1" applyBorder="1" applyAlignment="1">
      <alignment horizontal="left" vertical="center"/>
    </xf>
    <xf numFmtId="0" fontId="39" fillId="0" borderId="19" xfId="0" applyFont="1" applyBorder="1" applyAlignment="1">
      <alignment vertical="center"/>
    </xf>
    <xf numFmtId="0" fontId="51" fillId="0" borderId="18" xfId="0" applyFont="1" applyBorder="1" applyAlignment="1">
      <alignment horizontal="left" vertical="center"/>
    </xf>
    <xf numFmtId="184" fontId="52" fillId="0" borderId="22" xfId="0" applyNumberFormat="1" applyFont="1" applyBorder="1" applyAlignment="1">
      <alignment horizontal="center" vertical="center"/>
    </xf>
    <xf numFmtId="0" fontId="52" fillId="0" borderId="0" xfId="0" applyFont="1" applyAlignment="1">
      <alignment vertical="center"/>
    </xf>
    <xf numFmtId="0" fontId="47" fillId="0" borderId="22" xfId="0" applyFont="1" applyBorder="1" applyAlignment="1">
      <alignment vertical="center"/>
    </xf>
    <xf numFmtId="0" fontId="42" fillId="0" borderId="0" xfId="0" applyFont="1" applyBorder="1" applyAlignment="1">
      <alignment vertical="center" wrapText="1"/>
    </xf>
    <xf numFmtId="0" fontId="47" fillId="0" borderId="0" xfId="0" applyFont="1" applyAlignment="1">
      <alignment vertical="center"/>
    </xf>
    <xf numFmtId="0" fontId="46" fillId="5" borderId="14" xfId="0" applyFont="1" applyFill="1" applyBorder="1" applyAlignment="1">
      <alignment vertical="center"/>
    </xf>
    <xf numFmtId="0" fontId="46" fillId="5" borderId="23" xfId="0" applyFont="1" applyFill="1" applyBorder="1" applyAlignment="1">
      <alignment vertical="center"/>
    </xf>
    <xf numFmtId="0" fontId="52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vertical="center"/>
    </xf>
    <xf numFmtId="0" fontId="47" fillId="0" borderId="25" xfId="0" applyFont="1" applyBorder="1" applyAlignment="1">
      <alignment vertical="center"/>
    </xf>
    <xf numFmtId="184" fontId="52" fillId="0" borderId="25" xfId="0" applyNumberFormat="1" applyFont="1" applyBorder="1" applyAlignment="1">
      <alignment horizontal="center" vertical="center"/>
    </xf>
    <xf numFmtId="0" fontId="52" fillId="0" borderId="25" xfId="0" applyFont="1" applyBorder="1" applyAlignment="1">
      <alignment vertical="center"/>
    </xf>
    <xf numFmtId="185" fontId="46" fillId="0" borderId="22" xfId="0" applyNumberFormat="1" applyFont="1" applyBorder="1" applyAlignment="1">
      <alignment horizontal="center" vertical="center"/>
    </xf>
    <xf numFmtId="0" fontId="0" fillId="0" borderId="0" xfId="0" applyFont="1"/>
    <xf numFmtId="0" fontId="47" fillId="0" borderId="0" xfId="0" applyFont="1"/>
    <xf numFmtId="0" fontId="0" fillId="5" borderId="8" xfId="0" applyFont="1" applyFill="1" applyBorder="1" applyAlignment="1">
      <alignment vertical="center"/>
    </xf>
    <xf numFmtId="0" fontId="0" fillId="5" borderId="6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50" fillId="5" borderId="6" xfId="0" applyFont="1" applyFill="1" applyBorder="1" applyAlignment="1">
      <alignment vertical="center"/>
    </xf>
    <xf numFmtId="0" fontId="53" fillId="0" borderId="14" xfId="0" applyFont="1" applyBorder="1" applyAlignment="1">
      <alignment vertical="center"/>
    </xf>
    <xf numFmtId="0" fontId="53" fillId="0" borderId="16" xfId="0" applyFont="1" applyFill="1" applyBorder="1" applyAlignment="1">
      <alignment horizontal="left" vertical="center"/>
    </xf>
    <xf numFmtId="0" fontId="53" fillId="0" borderId="15" xfId="0" applyFont="1" applyFill="1" applyBorder="1" applyAlignment="1">
      <alignment horizontal="left" vertical="center"/>
    </xf>
    <xf numFmtId="0" fontId="53" fillId="0" borderId="15" xfId="0" applyFont="1" applyBorder="1" applyAlignment="1">
      <alignment horizontal="left" vertical="center" indent="1"/>
    </xf>
    <xf numFmtId="0" fontId="53" fillId="0" borderId="16" xfId="0" applyFont="1" applyBorder="1" applyAlignment="1">
      <alignment vertical="center"/>
    </xf>
    <xf numFmtId="0" fontId="40" fillId="0" borderId="20" xfId="0" applyFont="1" applyFill="1" applyBorder="1" applyAlignment="1">
      <alignment horizontal="left" vertical="center" indent="1"/>
    </xf>
    <xf numFmtId="0" fontId="40" fillId="0" borderId="21" xfId="0" applyFont="1" applyFill="1" applyBorder="1" applyAlignment="1">
      <alignment horizontal="left" vertical="center" indent="1"/>
    </xf>
    <xf numFmtId="0" fontId="39" fillId="0" borderId="1" xfId="0" applyFont="1" applyBorder="1" applyAlignment="1">
      <alignment horizontal="left" vertical="center" indent="2"/>
    </xf>
    <xf numFmtId="0" fontId="42" fillId="0" borderId="14" xfId="0" applyFont="1" applyBorder="1" applyAlignment="1">
      <alignment horizontal="left" vertical="center" indent="1"/>
    </xf>
    <xf numFmtId="0" fontId="42" fillId="0" borderId="5" xfId="0" applyFont="1" applyBorder="1" applyAlignment="1">
      <alignment vertical="center"/>
    </xf>
    <xf numFmtId="0" fontId="47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1" fillId="0" borderId="1" xfId="0" applyFont="1" applyBorder="1" applyAlignment="1">
      <alignment horizontal="left" vertical="center" indent="21"/>
    </xf>
    <xf numFmtId="0" fontId="0" fillId="0" borderId="9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5" borderId="14" xfId="0" applyFill="1" applyBorder="1" applyAlignment="1">
      <alignment vertical="center"/>
    </xf>
    <xf numFmtId="0" fontId="51" fillId="0" borderId="14" xfId="0" applyFont="1" applyBorder="1" applyAlignment="1">
      <alignment horizontal="left" vertical="center" indent="30"/>
    </xf>
    <xf numFmtId="0" fontId="39" fillId="0" borderId="1" xfId="0" applyFont="1" applyFill="1" applyBorder="1" applyAlignment="1">
      <alignment horizontal="left" vertical="center" indent="1"/>
    </xf>
    <xf numFmtId="0" fontId="51" fillId="0" borderId="19" xfId="0" applyFont="1" applyFill="1" applyBorder="1" applyAlignment="1">
      <alignment horizontal="left" vertical="center" indent="1"/>
    </xf>
    <xf numFmtId="0" fontId="46" fillId="0" borderId="14" xfId="0" applyFont="1" applyFill="1" applyBorder="1" applyAlignment="1">
      <alignment horizontal="left" vertical="center" indent="1"/>
    </xf>
    <xf numFmtId="0" fontId="46" fillId="0" borderId="16" xfId="0" applyFont="1" applyFill="1" applyBorder="1" applyAlignment="1">
      <alignment horizontal="left" vertical="center" indent="1"/>
    </xf>
    <xf numFmtId="0" fontId="40" fillId="0" borderId="20" xfId="0" applyFont="1" applyBorder="1" applyAlignment="1">
      <alignment horizontal="left" vertical="center" indent="1"/>
    </xf>
    <xf numFmtId="0" fontId="40" fillId="0" borderId="21" xfId="0" applyFont="1" applyBorder="1" applyAlignment="1">
      <alignment horizontal="left" vertical="center" indent="1"/>
    </xf>
    <xf numFmtId="0" fontId="52" fillId="0" borderId="22" xfId="0" applyFont="1" applyBorder="1" applyAlignment="1">
      <alignment horizontal="left" vertical="center" indent="1"/>
    </xf>
    <xf numFmtId="0" fontId="51" fillId="0" borderId="19" xfId="0" applyFont="1" applyBorder="1" applyAlignment="1">
      <alignment horizontal="left" vertical="center" indent="1"/>
    </xf>
    <xf numFmtId="0" fontId="52" fillId="0" borderId="22" xfId="0" applyFont="1" applyBorder="1" applyAlignment="1">
      <alignment horizontal="left" vertical="center" wrapText="1" indent="1"/>
    </xf>
    <xf numFmtId="0" fontId="52" fillId="0" borderId="22" xfId="0" applyFont="1" applyFill="1" applyBorder="1" applyAlignment="1">
      <alignment horizontal="center" vertical="center" wrapText="1"/>
    </xf>
    <xf numFmtId="0" fontId="52" fillId="0" borderId="22" xfId="0" applyFont="1" applyFill="1" applyBorder="1" applyAlignment="1">
      <alignment horizontal="left" vertical="center" indent="1"/>
    </xf>
    <xf numFmtId="0" fontId="52" fillId="0" borderId="22" xfId="0" applyFont="1" applyFill="1" applyBorder="1" applyAlignment="1">
      <alignment horizontal="center" vertical="center"/>
    </xf>
    <xf numFmtId="0" fontId="47" fillId="0" borderId="2" xfId="0" applyFont="1" applyBorder="1"/>
    <xf numFmtId="0" fontId="47" fillId="0" borderId="3" xfId="0" applyFont="1" applyBorder="1"/>
    <xf numFmtId="0" fontId="40" fillId="0" borderId="0" xfId="0" applyFont="1" applyFill="1" applyBorder="1" applyAlignment="1">
      <alignment vertical="center" wrapText="1"/>
    </xf>
    <xf numFmtId="0" fontId="52" fillId="0" borderId="4" xfId="0" applyFont="1" applyFill="1" applyBorder="1" applyAlignment="1">
      <alignment horizontal="center" vertical="center"/>
    </xf>
    <xf numFmtId="0" fontId="40" fillId="0" borderId="20" xfId="0" applyFont="1" applyFill="1" applyBorder="1" applyAlignment="1">
      <alignment horizontal="left" vertical="center" indent="1"/>
    </xf>
    <xf numFmtId="0" fontId="46" fillId="0" borderId="0" xfId="0" applyFont="1" applyFill="1" applyBorder="1" applyAlignment="1">
      <alignment vertical="center"/>
    </xf>
    <xf numFmtId="185" fontId="52" fillId="0" borderId="22" xfId="0" applyNumberFormat="1" applyFont="1" applyBorder="1" applyAlignment="1">
      <alignment horizontal="center" vertical="center"/>
    </xf>
    <xf numFmtId="0" fontId="52" fillId="0" borderId="22" xfId="0" applyFont="1" applyBorder="1" applyAlignment="1">
      <alignment vertical="center"/>
    </xf>
    <xf numFmtId="0" fontId="47" fillId="0" borderId="22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0" fillId="0" borderId="2" xfId="0" applyFont="1" applyBorder="1"/>
    <xf numFmtId="0" fontId="0" fillId="0" borderId="3" xfId="0" applyFont="1" applyBorder="1"/>
    <xf numFmtId="0" fontId="52" fillId="0" borderId="22" xfId="0" applyFont="1" applyBorder="1" applyAlignment="1">
      <alignment horizontal="center" vertical="center"/>
    </xf>
    <xf numFmtId="0" fontId="52" fillId="0" borderId="22" xfId="0" applyFont="1" applyBorder="1" applyAlignment="1">
      <alignment horizontal="center" vertical="center" wrapText="1"/>
    </xf>
    <xf numFmtId="14" fontId="40" fillId="0" borderId="16" xfId="0" applyNumberFormat="1" applyFont="1" applyBorder="1" applyAlignment="1">
      <alignment vertical="center"/>
    </xf>
    <xf numFmtId="0" fontId="40" fillId="0" borderId="20" xfId="0" applyFont="1" applyFill="1" applyBorder="1" applyAlignment="1">
      <alignment horizontal="left" vertical="center" indent="1"/>
    </xf>
    <xf numFmtId="0" fontId="54" fillId="0" borderId="22" xfId="0" applyFont="1" applyBorder="1" applyAlignment="1">
      <alignment horizontal="center" vertical="center"/>
    </xf>
    <xf numFmtId="0" fontId="54" fillId="0" borderId="24" xfId="0" applyFont="1" applyBorder="1" applyAlignment="1">
      <alignment horizontal="center" vertical="center"/>
    </xf>
    <xf numFmtId="0" fontId="46" fillId="5" borderId="26" xfId="0" applyFont="1" applyFill="1" applyBorder="1" applyAlignment="1">
      <alignment horizontal="center" vertical="center" wrapText="1"/>
    </xf>
    <xf numFmtId="0" fontId="46" fillId="5" borderId="4" xfId="0" applyFont="1" applyFill="1" applyBorder="1" applyAlignment="1">
      <alignment horizontal="center" vertical="center" wrapText="1"/>
    </xf>
    <xf numFmtId="184" fontId="52" fillId="0" borderId="27" xfId="0" applyNumberFormat="1" applyFont="1" applyBorder="1" applyAlignment="1">
      <alignment horizontal="center" vertical="center"/>
    </xf>
    <xf numFmtId="0" fontId="40" fillId="0" borderId="14" xfId="0" applyFont="1" applyBorder="1" applyAlignment="1">
      <alignment horizontal="left" vertical="center"/>
    </xf>
    <xf numFmtId="14" fontId="40" fillId="0" borderId="16" xfId="0" applyNumberFormat="1" applyFont="1" applyBorder="1" applyAlignment="1">
      <alignment horizontal="left" vertical="center"/>
    </xf>
    <xf numFmtId="185" fontId="52" fillId="0" borderId="22" xfId="0" applyNumberFormat="1" applyFont="1" applyFill="1" applyBorder="1" applyAlignment="1">
      <alignment horizontal="center" vertical="center"/>
    </xf>
    <xf numFmtId="0" fontId="46" fillId="0" borderId="14" xfId="0" applyFont="1" applyFill="1" applyBorder="1" applyAlignment="1">
      <alignment horizontal="left" vertical="center" indent="1"/>
    </xf>
    <xf numFmtId="0" fontId="40" fillId="0" borderId="0" xfId="0" applyFont="1" applyFill="1" applyBorder="1" applyAlignment="1">
      <alignment vertical="center"/>
    </xf>
    <xf numFmtId="0" fontId="53" fillId="0" borderId="3" xfId="0" applyFont="1" applyFill="1" applyBorder="1" applyAlignment="1">
      <alignment horizontal="left" vertical="center"/>
    </xf>
    <xf numFmtId="14" fontId="42" fillId="0" borderId="0" xfId="0" applyNumberFormat="1" applyFont="1" applyFill="1" applyBorder="1" applyAlignment="1">
      <alignment vertical="center"/>
    </xf>
    <xf numFmtId="0" fontId="55" fillId="0" borderId="19" xfId="0" applyFont="1" applyFill="1" applyBorder="1" applyAlignment="1">
      <alignment horizontal="left" vertical="center" indent="1"/>
    </xf>
    <xf numFmtId="0" fontId="56" fillId="0" borderId="1" xfId="0" applyFont="1" applyFill="1" applyBorder="1" applyAlignment="1">
      <alignment vertical="center"/>
    </xf>
    <xf numFmtId="0" fontId="40" fillId="0" borderId="2" xfId="0" applyFont="1" applyFill="1" applyBorder="1" applyAlignment="1">
      <alignment horizontal="left" vertical="center" indent="1"/>
    </xf>
    <xf numFmtId="0" fontId="47" fillId="0" borderId="27" xfId="0" applyFont="1" applyFill="1" applyBorder="1" applyAlignment="1">
      <alignment horizontal="center" vertical="center" wrapText="1"/>
    </xf>
    <xf numFmtId="0" fontId="39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47" fillId="5" borderId="26" xfId="0" applyFont="1" applyFill="1" applyBorder="1" applyAlignment="1">
      <alignment vertical="center"/>
    </xf>
    <xf numFmtId="0" fontId="40" fillId="5" borderId="4" xfId="0" applyFont="1" applyFill="1" applyBorder="1" applyAlignment="1">
      <alignment horizontal="center" vertical="center"/>
    </xf>
    <xf numFmtId="0" fontId="57" fillId="5" borderId="4" xfId="0" applyFont="1" applyFill="1" applyBorder="1" applyAlignment="1">
      <alignment horizontal="center" vertical="center"/>
    </xf>
    <xf numFmtId="0" fontId="47" fillId="0" borderId="22" xfId="0" applyFont="1" applyBorder="1" applyAlignment="1">
      <alignment horizontal="center" vertical="center" wrapText="1"/>
    </xf>
    <xf numFmtId="0" fontId="51" fillId="0" borderId="20" xfId="0" applyFont="1" applyBorder="1" applyAlignment="1">
      <alignment horizontal="left" vertical="center"/>
    </xf>
    <xf numFmtId="0" fontId="46" fillId="0" borderId="20" xfId="0" applyFont="1" applyBorder="1" applyAlignment="1">
      <alignment horizontal="left" vertical="center"/>
    </xf>
    <xf numFmtId="0" fontId="46" fillId="0" borderId="21" xfId="0" applyFont="1" applyBorder="1" applyAlignment="1">
      <alignment horizontal="left" vertical="center"/>
    </xf>
    <xf numFmtId="0" fontId="42" fillId="0" borderId="28" xfId="0" applyFont="1" applyBorder="1" applyAlignment="1">
      <alignment vertical="center" wrapText="1"/>
    </xf>
    <xf numFmtId="0" fontId="46" fillId="5" borderId="29" xfId="0" applyFont="1" applyFill="1" applyBorder="1" applyAlignment="1">
      <alignment vertical="center"/>
    </xf>
    <xf numFmtId="0" fontId="46" fillId="5" borderId="30" xfId="0" applyFont="1" applyFill="1" applyBorder="1" applyAlignment="1">
      <alignment horizontal="center" vertical="center"/>
    </xf>
    <xf numFmtId="184" fontId="52" fillId="0" borderId="15" xfId="0" applyNumberFormat="1" applyFont="1" applyBorder="1" applyAlignment="1">
      <alignment horizontal="center" vertical="center"/>
    </xf>
    <xf numFmtId="185" fontId="52" fillId="0" borderId="28" xfId="0" applyNumberFormat="1" applyFont="1" applyFill="1" applyBorder="1" applyAlignment="1">
      <alignment horizontal="center" vertical="center"/>
    </xf>
    <xf numFmtId="0" fontId="52" fillId="0" borderId="28" xfId="0" applyFont="1" applyBorder="1" applyAlignment="1">
      <alignment vertical="center"/>
    </xf>
    <xf numFmtId="184" fontId="52" fillId="0" borderId="28" xfId="0" applyNumberFormat="1" applyFont="1" applyBorder="1" applyAlignment="1">
      <alignment horizontal="center" vertical="center"/>
    </xf>
    <xf numFmtId="0" fontId="52" fillId="7" borderId="21" xfId="0" applyFont="1" applyFill="1" applyBorder="1" applyAlignment="1">
      <alignment horizontal="left" vertical="center"/>
    </xf>
    <xf numFmtId="0" fontId="52" fillId="7" borderId="16" xfId="0" applyFont="1" applyFill="1" applyBorder="1" applyAlignment="1">
      <alignment horizontal="left" vertical="center"/>
    </xf>
    <xf numFmtId="0" fontId="52" fillId="7" borderId="31" xfId="0" applyFont="1" applyFill="1" applyBorder="1" applyAlignment="1">
      <alignment vertical="center"/>
    </xf>
    <xf numFmtId="0" fontId="52" fillId="0" borderId="24" xfId="0" applyFont="1" applyBorder="1" applyAlignment="1">
      <alignment horizontal="center" vertical="center" wrapText="1"/>
    </xf>
    <xf numFmtId="0" fontId="52" fillId="0" borderId="24" xfId="0" applyFont="1" applyBorder="1" applyAlignment="1">
      <alignment horizontal="left" vertical="center" wrapText="1" indent="1"/>
    </xf>
    <xf numFmtId="185" fontId="46" fillId="0" borderId="24" xfId="0" applyNumberFormat="1" applyFont="1" applyBorder="1" applyAlignment="1">
      <alignment horizontal="center" vertical="center"/>
    </xf>
    <xf numFmtId="0" fontId="52" fillId="0" borderId="32" xfId="0" applyFont="1" applyBorder="1" applyAlignment="1">
      <alignment vertical="center"/>
    </xf>
    <xf numFmtId="0" fontId="52" fillId="0" borderId="33" xfId="0" applyFont="1" applyBorder="1" applyAlignment="1">
      <alignment vertical="center"/>
    </xf>
    <xf numFmtId="0" fontId="40" fillId="5" borderId="2" xfId="0" applyFont="1" applyFill="1" applyBorder="1" applyAlignment="1">
      <alignment horizontal="left" vertical="center" indent="25"/>
    </xf>
    <xf numFmtId="0" fontId="40" fillId="5" borderId="11" xfId="0" applyFont="1" applyFill="1" applyBorder="1" applyAlignment="1">
      <alignment vertical="center"/>
    </xf>
    <xf numFmtId="0" fontId="40" fillId="5" borderId="12" xfId="0" applyFont="1" applyFill="1" applyBorder="1" applyAlignment="1">
      <alignment horizontal="left" vertical="center" indent="12"/>
    </xf>
    <xf numFmtId="0" fontId="42" fillId="5" borderId="12" xfId="0" applyFont="1" applyFill="1" applyBorder="1" applyAlignment="1">
      <alignment horizontal="left" vertical="center"/>
    </xf>
    <xf numFmtId="0" fontId="40" fillId="5" borderId="12" xfId="0" applyFont="1" applyFill="1" applyBorder="1" applyAlignment="1">
      <alignment vertical="center"/>
    </xf>
    <xf numFmtId="0" fontId="40" fillId="5" borderId="13" xfId="0" applyFont="1" applyFill="1" applyBorder="1" applyAlignment="1">
      <alignment vertical="center"/>
    </xf>
    <xf numFmtId="0" fontId="57" fillId="8" borderId="34" xfId="0" applyFont="1" applyFill="1" applyBorder="1" applyAlignment="1">
      <alignment horizontal="center" vertical="center"/>
    </xf>
    <xf numFmtId="0" fontId="54" fillId="2" borderId="35" xfId="0" applyFont="1" applyFill="1" applyBorder="1" applyAlignment="1">
      <alignment horizontal="center" vertical="center" wrapText="1"/>
    </xf>
    <xf numFmtId="0" fontId="40" fillId="0" borderId="21" xfId="0" applyFont="1" applyBorder="1" applyAlignment="1">
      <alignment vertical="center"/>
    </xf>
    <xf numFmtId="0" fontId="58" fillId="0" borderId="14" xfId="0" applyFont="1" applyBorder="1" applyAlignment="1">
      <alignment horizontal="left" vertical="center"/>
    </xf>
    <xf numFmtId="0" fontId="39" fillId="6" borderId="19" xfId="0" applyFont="1" applyFill="1" applyBorder="1" applyAlignment="1">
      <alignment horizontal="left" vertical="center"/>
    </xf>
    <xf numFmtId="0" fontId="39" fillId="6" borderId="1" xfId="0" applyFont="1" applyFill="1" applyBorder="1" applyAlignment="1">
      <alignment vertical="center"/>
    </xf>
    <xf numFmtId="0" fontId="35" fillId="6" borderId="1" xfId="0" applyFont="1" applyFill="1" applyBorder="1" applyAlignment="1">
      <alignment vertical="center"/>
    </xf>
    <xf numFmtId="0" fontId="42" fillId="6" borderId="1" xfId="0" applyFont="1" applyFill="1" applyBorder="1" applyAlignment="1">
      <alignment vertical="center"/>
    </xf>
    <xf numFmtId="0" fontId="59" fillId="6" borderId="1" xfId="0" applyFont="1" applyFill="1" applyBorder="1" applyAlignment="1">
      <alignment vertical="center"/>
    </xf>
    <xf numFmtId="0" fontId="43" fillId="6" borderId="18" xfId="0" applyFont="1" applyFill="1" applyBorder="1" applyAlignment="1">
      <alignment vertical="center" wrapText="1"/>
    </xf>
    <xf numFmtId="0" fontId="40" fillId="0" borderId="9" xfId="0" applyFont="1" applyBorder="1" applyAlignment="1">
      <alignment vertical="center"/>
    </xf>
    <xf numFmtId="14" fontId="42" fillId="0" borderId="5" xfId="0" applyNumberFormat="1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0" fontId="40" fillId="0" borderId="5" xfId="0" applyFont="1" applyBorder="1" applyAlignment="1">
      <alignment vertical="center"/>
    </xf>
    <xf numFmtId="0" fontId="46" fillId="0" borderId="5" xfId="0" applyFont="1" applyBorder="1" applyAlignment="1">
      <alignment horizontal="left" vertical="center"/>
    </xf>
    <xf numFmtId="0" fontId="53" fillId="0" borderId="10" xfId="0" applyFont="1" applyBorder="1" applyAlignment="1">
      <alignment vertical="center"/>
    </xf>
    <xf numFmtId="0" fontId="54" fillId="0" borderId="4" xfId="0" applyFont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 wrapText="1"/>
    </xf>
    <xf numFmtId="0" fontId="11" fillId="0" borderId="22" xfId="0" applyFont="1" applyBorder="1" applyAlignment="1">
      <alignment horizontal="center" vertical="center"/>
    </xf>
    <xf numFmtId="0" fontId="12" fillId="0" borderId="36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horizontal="left" vertical="center" indent="1"/>
    </xf>
    <xf numFmtId="0" fontId="5" fillId="0" borderId="23" xfId="0" applyFont="1" applyFill="1" applyBorder="1" applyAlignment="1">
      <alignment vertical="center"/>
    </xf>
    <xf numFmtId="0" fontId="11" fillId="0" borderId="23" xfId="0" applyFont="1" applyFill="1" applyBorder="1" applyAlignment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11" fillId="0" borderId="0" xfId="2" applyFont="1" applyFill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 indent="1"/>
    </xf>
    <xf numFmtId="0" fontId="5" fillId="0" borderId="14" xfId="0" applyFont="1" applyBorder="1" applyAlignment="1">
      <alignment vertical="center"/>
    </xf>
    <xf numFmtId="0" fontId="11" fillId="0" borderId="14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vertical="center"/>
    </xf>
    <xf numFmtId="0" fontId="11" fillId="0" borderId="14" xfId="0" applyFont="1" applyFill="1" applyBorder="1" applyAlignment="1">
      <alignment horizontal="center" vertical="center"/>
    </xf>
    <xf numFmtId="0" fontId="0" fillId="7" borderId="2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7" borderId="0" xfId="0" applyFill="1" applyBorder="1" applyAlignment="1">
      <alignment vertical="center"/>
    </xf>
    <xf numFmtId="0" fontId="5" fillId="0" borderId="38" xfId="0" applyFont="1" applyBorder="1" applyAlignment="1">
      <alignment vertical="center"/>
    </xf>
    <xf numFmtId="0" fontId="11" fillId="0" borderId="38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left" vertical="center" indent="1"/>
    </xf>
    <xf numFmtId="0" fontId="7" fillId="2" borderId="14" xfId="0" applyFont="1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11" fillId="0" borderId="23" xfId="0" applyFont="1" applyFill="1" applyBorder="1" applyAlignment="1">
      <alignment horizontal="left" vertical="center" indent="1"/>
    </xf>
    <xf numFmtId="0" fontId="12" fillId="0" borderId="39" xfId="0" applyFont="1" applyBorder="1" applyAlignment="1">
      <alignment horizontal="center" vertical="center"/>
    </xf>
    <xf numFmtId="0" fontId="11" fillId="0" borderId="38" xfId="0" applyFont="1" applyBorder="1" applyAlignment="1">
      <alignment horizontal="left" vertical="center" indent="1"/>
    </xf>
    <xf numFmtId="0" fontId="12" fillId="0" borderId="36" xfId="0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 indent="1"/>
    </xf>
    <xf numFmtId="0" fontId="5" fillId="0" borderId="23" xfId="0" applyFont="1" applyBorder="1" applyAlignment="1">
      <alignment vertical="center"/>
    </xf>
    <xf numFmtId="0" fontId="11" fillId="0" borderId="23" xfId="0" applyFont="1" applyBorder="1" applyAlignment="1">
      <alignment horizontal="center" vertical="center"/>
    </xf>
    <xf numFmtId="0" fontId="11" fillId="0" borderId="14" xfId="0" applyFont="1" applyBorder="1" applyAlignment="1">
      <alignment horizontal="left" vertical="center" indent="1"/>
    </xf>
    <xf numFmtId="0" fontId="14" fillId="0" borderId="40" xfId="0" applyFont="1" applyBorder="1" applyAlignment="1">
      <alignment horizontal="center" vertical="center"/>
    </xf>
    <xf numFmtId="0" fontId="11" fillId="0" borderId="22" xfId="0" applyFont="1" applyBorder="1" applyAlignment="1">
      <alignment horizontal="left" vertical="center" wrapText="1" indent="1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60" fillId="0" borderId="0" xfId="0" applyFont="1" applyBorder="1"/>
    <xf numFmtId="0" fontId="60" fillId="0" borderId="0" xfId="0" applyFont="1"/>
    <xf numFmtId="0" fontId="61" fillId="0" borderId="14" xfId="0" applyFont="1" applyBorder="1" applyAlignment="1">
      <alignment vertical="center"/>
    </xf>
    <xf numFmtId="0" fontId="62" fillId="0" borderId="14" xfId="0" applyFont="1" applyBorder="1" applyAlignment="1">
      <alignment vertical="center"/>
    </xf>
    <xf numFmtId="0" fontId="62" fillId="0" borderId="16" xfId="0" applyFont="1" applyBorder="1" applyAlignment="1">
      <alignment vertical="center"/>
    </xf>
    <xf numFmtId="0" fontId="60" fillId="5" borderId="14" xfId="0" applyFont="1" applyFill="1" applyBorder="1" applyAlignment="1">
      <alignment vertical="center"/>
    </xf>
    <xf numFmtId="0" fontId="0" fillId="5" borderId="14" xfId="0" applyFill="1" applyBorder="1" applyAlignment="1">
      <alignment horizontal="center"/>
    </xf>
    <xf numFmtId="184" fontId="52" fillId="0" borderId="22" xfId="0" applyNumberFormat="1" applyFont="1" applyFill="1" applyBorder="1" applyAlignment="1">
      <alignment horizontal="center" vertical="center"/>
    </xf>
    <xf numFmtId="185" fontId="46" fillId="0" borderId="22" xfId="0" applyNumberFormat="1" applyFont="1" applyFill="1" applyBorder="1" applyAlignment="1">
      <alignment horizontal="center" vertical="center"/>
    </xf>
    <xf numFmtId="184" fontId="52" fillId="0" borderId="25" xfId="0" applyNumberFormat="1" applyFont="1" applyFill="1" applyBorder="1" applyAlignment="1">
      <alignment horizontal="center" vertical="center"/>
    </xf>
    <xf numFmtId="184" fontId="52" fillId="0" borderId="28" xfId="0" applyNumberFormat="1" applyFont="1" applyFill="1" applyBorder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52" fillId="0" borderId="4" xfId="0" applyFont="1" applyFill="1" applyBorder="1" applyAlignment="1">
      <alignment vertical="center"/>
    </xf>
    <xf numFmtId="0" fontId="52" fillId="0" borderId="4" xfId="0" applyFont="1" applyFill="1" applyBorder="1" applyAlignment="1">
      <alignment horizontal="center"/>
    </xf>
    <xf numFmtId="0" fontId="42" fillId="0" borderId="30" xfId="0" applyFont="1" applyFill="1" applyBorder="1" applyAlignment="1">
      <alignment horizontal="center" vertical="center"/>
    </xf>
    <xf numFmtId="0" fontId="52" fillId="0" borderId="22" xfId="0" applyFont="1" applyFill="1" applyBorder="1" applyAlignment="1">
      <alignment vertical="center"/>
    </xf>
    <xf numFmtId="0" fontId="52" fillId="0" borderId="22" xfId="0" applyFont="1" applyFill="1" applyBorder="1" applyAlignment="1">
      <alignment horizontal="center"/>
    </xf>
    <xf numFmtId="0" fontId="42" fillId="0" borderId="28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horizontal="center" vertical="center"/>
    </xf>
    <xf numFmtId="0" fontId="52" fillId="0" borderId="40" xfId="0" applyFont="1" applyFill="1" applyBorder="1" applyAlignment="1">
      <alignment vertical="center"/>
    </xf>
    <xf numFmtId="0" fontId="52" fillId="0" borderId="40" xfId="0" applyFont="1" applyFill="1" applyBorder="1" applyAlignment="1">
      <alignment horizontal="center"/>
    </xf>
    <xf numFmtId="0" fontId="42" fillId="0" borderId="41" xfId="0" applyFont="1" applyFill="1" applyBorder="1" applyAlignment="1">
      <alignment horizontal="center" vertical="center"/>
    </xf>
    <xf numFmtId="0" fontId="47" fillId="7" borderId="9" xfId="0" applyFont="1" applyFill="1" applyBorder="1" applyAlignment="1">
      <alignment vertical="center"/>
    </xf>
    <xf numFmtId="0" fontId="47" fillId="7" borderId="5" xfId="0" applyFont="1" applyFill="1" applyBorder="1" applyAlignment="1">
      <alignment vertical="center"/>
    </xf>
    <xf numFmtId="0" fontId="47" fillId="7" borderId="10" xfId="0" applyFont="1" applyFill="1" applyBorder="1" applyAlignment="1">
      <alignment vertical="center"/>
    </xf>
    <xf numFmtId="0" fontId="47" fillId="7" borderId="2" xfId="0" applyFont="1" applyFill="1" applyBorder="1" applyAlignment="1">
      <alignment vertical="center"/>
    </xf>
    <xf numFmtId="0" fontId="47" fillId="7" borderId="0" xfId="0" applyFont="1" applyFill="1" applyBorder="1" applyAlignment="1">
      <alignment vertical="center"/>
    </xf>
    <xf numFmtId="0" fontId="47" fillId="7" borderId="3" xfId="0" applyFont="1" applyFill="1" applyBorder="1" applyAlignment="1">
      <alignment vertical="center"/>
    </xf>
    <xf numFmtId="0" fontId="0" fillId="7" borderId="11" xfId="0" applyFill="1" applyBorder="1" applyAlignment="1">
      <alignment vertical="center"/>
    </xf>
    <xf numFmtId="0" fontId="0" fillId="7" borderId="12" xfId="0" applyFill="1" applyBorder="1" applyAlignment="1">
      <alignment vertical="center"/>
    </xf>
    <xf numFmtId="0" fontId="0" fillId="7" borderId="13" xfId="0" applyFill="1" applyBorder="1" applyAlignment="1">
      <alignment vertical="center"/>
    </xf>
    <xf numFmtId="0" fontId="39" fillId="6" borderId="29" xfId="0" applyFont="1" applyFill="1" applyBorder="1" applyAlignment="1">
      <alignment horizontal="left" vertical="center"/>
    </xf>
    <xf numFmtId="0" fontId="39" fillId="6" borderId="23" xfId="0" applyFont="1" applyFill="1" applyBorder="1" applyAlignment="1">
      <alignment vertical="center"/>
    </xf>
    <xf numFmtId="0" fontId="35" fillId="6" borderId="23" xfId="0" applyFont="1" applyFill="1" applyBorder="1" applyAlignment="1">
      <alignment vertical="center"/>
    </xf>
    <xf numFmtId="0" fontId="35" fillId="6" borderId="27" xfId="0" applyFont="1" applyFill="1" applyBorder="1" applyAlignment="1">
      <alignment vertical="center"/>
    </xf>
    <xf numFmtId="0" fontId="46" fillId="6" borderId="26" xfId="0" applyFont="1" applyFill="1" applyBorder="1" applyAlignment="1">
      <alignment horizontal="center" vertical="center" wrapText="1"/>
    </xf>
    <xf numFmtId="0" fontId="46" fillId="6" borderId="4" xfId="0" applyFont="1" applyFill="1" applyBorder="1" applyAlignment="1">
      <alignment horizontal="center" vertical="center" wrapText="1"/>
    </xf>
    <xf numFmtId="0" fontId="52" fillId="0" borderId="22" xfId="0" applyFont="1" applyFill="1" applyBorder="1" applyAlignment="1">
      <alignment horizontal="left" vertical="center" wrapText="1" indent="1"/>
    </xf>
    <xf numFmtId="0" fontId="47" fillId="7" borderId="22" xfId="0" applyFont="1" applyFill="1" applyBorder="1" applyAlignment="1">
      <alignment horizontal="center" vertical="center" wrapText="1"/>
    </xf>
    <xf numFmtId="0" fontId="52" fillId="7" borderId="22" xfId="0" applyFont="1" applyFill="1" applyBorder="1" applyAlignment="1">
      <alignment horizontal="left" vertical="center" wrapText="1" indent="1"/>
    </xf>
    <xf numFmtId="0" fontId="39" fillId="6" borderId="2" xfId="0" applyFont="1" applyFill="1" applyBorder="1" applyAlignment="1">
      <alignment horizontal="left" vertical="center"/>
    </xf>
    <xf numFmtId="0" fontId="39" fillId="6" borderId="14" xfId="0" applyFont="1" applyFill="1" applyBorder="1" applyAlignment="1">
      <alignment vertical="center"/>
    </xf>
    <xf numFmtId="0" fontId="35" fillId="6" borderId="14" xfId="0" applyFont="1" applyFill="1" applyBorder="1" applyAlignment="1">
      <alignment vertical="center"/>
    </xf>
    <xf numFmtId="0" fontId="59" fillId="6" borderId="14" xfId="0" applyFont="1" applyFill="1" applyBorder="1" applyAlignment="1"/>
    <xf numFmtId="0" fontId="59" fillId="6" borderId="14" xfId="0" applyFont="1" applyFill="1" applyBorder="1" applyAlignment="1">
      <alignment vertical="center"/>
    </xf>
    <xf numFmtId="185" fontId="37" fillId="6" borderId="14" xfId="0" applyNumberFormat="1" applyFont="1" applyFill="1" applyBorder="1" applyAlignment="1">
      <alignment horizontal="center" vertical="center"/>
    </xf>
    <xf numFmtId="0" fontId="63" fillId="6" borderId="15" xfId="0" applyFont="1" applyFill="1" applyBorder="1" applyAlignment="1">
      <alignment vertical="center" wrapText="1"/>
    </xf>
    <xf numFmtId="0" fontId="52" fillId="0" borderId="22" xfId="2" applyFont="1" applyFill="1" applyBorder="1" applyAlignment="1">
      <alignment horizontal="center" vertical="center" wrapText="1"/>
    </xf>
    <xf numFmtId="184" fontId="11" fillId="0" borderId="22" xfId="0" applyNumberFormat="1" applyFont="1" applyBorder="1" applyAlignment="1">
      <alignment horizontal="center" vertical="center"/>
    </xf>
    <xf numFmtId="185" fontId="7" fillId="0" borderId="22" xfId="0" applyNumberFormat="1" applyFont="1" applyBorder="1" applyAlignment="1">
      <alignment horizontal="center" vertical="center"/>
    </xf>
    <xf numFmtId="184" fontId="11" fillId="0" borderId="25" xfId="0" applyNumberFormat="1" applyFont="1" applyBorder="1" applyAlignment="1">
      <alignment horizontal="center" vertical="center"/>
    </xf>
    <xf numFmtId="184" fontId="11" fillId="0" borderId="28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0" fillId="5" borderId="22" xfId="0" applyFill="1" applyBorder="1" applyAlignment="1">
      <alignment horizontal="center" vertical="center"/>
    </xf>
    <xf numFmtId="0" fontId="64" fillId="5" borderId="14" xfId="0" applyFont="1" applyFill="1" applyBorder="1" applyAlignment="1">
      <alignment vertical="center"/>
    </xf>
    <xf numFmtId="0" fontId="65" fillId="5" borderId="15" xfId="0" applyFont="1" applyFill="1" applyBorder="1" applyAlignment="1">
      <alignment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vertical="center"/>
    </xf>
    <xf numFmtId="0" fontId="52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 vertical="center"/>
    </xf>
    <xf numFmtId="0" fontId="47" fillId="0" borderId="0" xfId="0" applyFont="1" applyFill="1" applyBorder="1"/>
    <xf numFmtId="0" fontId="39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left" vertical="center" indent="1"/>
    </xf>
    <xf numFmtId="0" fontId="54" fillId="0" borderId="0" xfId="0" applyFont="1" applyFill="1" applyBorder="1" applyAlignment="1">
      <alignment horizontal="center" vertical="center"/>
    </xf>
    <xf numFmtId="0" fontId="60" fillId="0" borderId="0" xfId="0" applyFont="1" applyFill="1" applyBorder="1"/>
    <xf numFmtId="0" fontId="60" fillId="0" borderId="3" xfId="0" applyFont="1" applyBorder="1"/>
    <xf numFmtId="0" fontId="52" fillId="0" borderId="26" xfId="0" applyFont="1" applyFill="1" applyBorder="1" applyAlignment="1">
      <alignment horizontal="center" vertical="center" wrapText="1"/>
    </xf>
    <xf numFmtId="0" fontId="52" fillId="0" borderId="27" xfId="0" applyFont="1" applyFill="1" applyBorder="1" applyAlignment="1">
      <alignment horizontal="center" vertical="center" wrapText="1"/>
    </xf>
    <xf numFmtId="0" fontId="52" fillId="7" borderId="22" xfId="0" applyFont="1" applyFill="1" applyBorder="1" applyAlignment="1">
      <alignment horizontal="center" vertical="center" wrapText="1"/>
    </xf>
    <xf numFmtId="49" fontId="52" fillId="0" borderId="22" xfId="7" applyNumberFormat="1" applyFont="1" applyFill="1" applyBorder="1" applyAlignment="1">
      <alignment horizontal="center" vertical="center" wrapText="1"/>
    </xf>
    <xf numFmtId="0" fontId="48" fillId="5" borderId="14" xfId="0" applyFont="1" applyFill="1" applyBorder="1" applyAlignment="1">
      <alignment vertical="center"/>
    </xf>
    <xf numFmtId="0" fontId="66" fillId="0" borderId="14" xfId="0" applyFont="1" applyBorder="1" applyAlignment="1">
      <alignment vertical="center"/>
    </xf>
    <xf numFmtId="0" fontId="67" fillId="0" borderId="14" xfId="0" applyFont="1" applyBorder="1" applyAlignment="1">
      <alignment vertical="center"/>
    </xf>
    <xf numFmtId="0" fontId="67" fillId="0" borderId="16" xfId="0" applyFont="1" applyBorder="1" applyAlignment="1">
      <alignment vertical="center"/>
    </xf>
    <xf numFmtId="0" fontId="68" fillId="0" borderId="0" xfId="0" applyFont="1" applyBorder="1"/>
    <xf numFmtId="0" fontId="68" fillId="5" borderId="14" xfId="0" applyFont="1" applyFill="1" applyBorder="1" applyAlignment="1">
      <alignment vertical="center"/>
    </xf>
    <xf numFmtId="0" fontId="67" fillId="0" borderId="0" xfId="2" applyFont="1" applyFill="1" applyBorder="1" applyAlignment="1" applyProtection="1">
      <alignment horizontal="center" vertical="center"/>
      <protection locked="0"/>
    </xf>
    <xf numFmtId="0" fontId="68" fillId="0" borderId="0" xfId="0" applyFont="1"/>
    <xf numFmtId="0" fontId="69" fillId="0" borderId="14" xfId="0" applyFont="1" applyFill="1" applyBorder="1" applyAlignment="1">
      <alignment vertical="center"/>
    </xf>
    <xf numFmtId="0" fontId="46" fillId="0" borderId="14" xfId="0" applyFont="1" applyFill="1" applyBorder="1" applyAlignment="1">
      <alignment vertical="center"/>
    </xf>
    <xf numFmtId="0" fontId="48" fillId="0" borderId="0" xfId="0" applyFont="1" applyFill="1"/>
    <xf numFmtId="0" fontId="70" fillId="0" borderId="14" xfId="0" applyFont="1" applyFill="1" applyBorder="1" applyAlignment="1">
      <alignment vertical="center"/>
    </xf>
    <xf numFmtId="0" fontId="52" fillId="0" borderId="14" xfId="0" applyFont="1" applyFill="1" applyBorder="1" applyAlignment="1">
      <alignment vertical="center"/>
    </xf>
    <xf numFmtId="0" fontId="52" fillId="0" borderId="16" xfId="0" applyFont="1" applyFill="1" applyBorder="1" applyAlignment="1">
      <alignment vertical="center"/>
    </xf>
    <xf numFmtId="0" fontId="71" fillId="0" borderId="0" xfId="0" applyFont="1" applyFill="1" applyBorder="1"/>
    <xf numFmtId="0" fontId="71" fillId="0" borderId="0" xfId="0" applyFont="1" applyFill="1" applyBorder="1" applyAlignment="1">
      <alignment vertical="center"/>
    </xf>
    <xf numFmtId="0" fontId="71" fillId="0" borderId="0" xfId="0" applyFont="1" applyFill="1"/>
    <xf numFmtId="0" fontId="71" fillId="5" borderId="14" xfId="0" applyFon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65" fillId="0" borderId="0" xfId="0" applyFont="1"/>
    <xf numFmtId="0" fontId="52" fillId="0" borderId="4" xfId="0" applyFont="1" applyFill="1" applyBorder="1" applyAlignment="1">
      <alignment horizontal="center" vertical="center" wrapText="1"/>
    </xf>
    <xf numFmtId="0" fontId="65" fillId="0" borderId="0" xfId="0" applyFont="1" applyFill="1" applyBorder="1" applyAlignment="1">
      <alignment vertical="center"/>
    </xf>
    <xf numFmtId="0" fontId="42" fillId="0" borderId="22" xfId="0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48" fillId="0" borderId="0" xfId="0" applyFont="1"/>
    <xf numFmtId="0" fontId="73" fillId="0" borderId="0" xfId="0" applyFont="1"/>
    <xf numFmtId="0" fontId="74" fillId="0" borderId="0" xfId="0" applyFont="1"/>
    <xf numFmtId="0" fontId="72" fillId="0" borderId="0" xfId="0" applyFont="1" applyFill="1" applyBorder="1" applyAlignment="1">
      <alignment vertical="center"/>
    </xf>
    <xf numFmtId="0" fontId="0" fillId="7" borderId="0" xfId="0" applyFill="1" applyBorder="1"/>
    <xf numFmtId="0" fontId="7" fillId="8" borderId="23" xfId="0" applyFont="1" applyFill="1" applyBorder="1" applyAlignment="1">
      <alignment vertical="center"/>
    </xf>
    <xf numFmtId="0" fontId="2" fillId="8" borderId="22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left" vertical="center"/>
    </xf>
    <xf numFmtId="0" fontId="11" fillId="0" borderId="14" xfId="0" applyFont="1" applyFill="1" applyBorder="1" applyAlignment="1">
      <alignment horizontal="left" vertical="center"/>
    </xf>
    <xf numFmtId="0" fontId="12" fillId="0" borderId="42" xfId="0" applyFont="1" applyFill="1" applyBorder="1" applyAlignment="1">
      <alignment horizontal="center" vertical="center"/>
    </xf>
    <xf numFmtId="0" fontId="11" fillId="0" borderId="25" xfId="0" applyFont="1" applyFill="1" applyBorder="1" applyAlignment="1">
      <alignment horizontal="left" vertical="center"/>
    </xf>
    <xf numFmtId="0" fontId="0" fillId="2" borderId="4" xfId="0" applyFill="1" applyBorder="1" applyAlignment="1">
      <alignment vertical="center"/>
    </xf>
    <xf numFmtId="0" fontId="75" fillId="2" borderId="35" xfId="0" applyFont="1" applyFill="1" applyBorder="1" applyAlignment="1">
      <alignment horizontal="center" vertical="center" wrapText="1"/>
    </xf>
    <xf numFmtId="0" fontId="76" fillId="0" borderId="22" xfId="0" applyFont="1" applyFill="1" applyBorder="1" applyAlignment="1">
      <alignment horizontal="center" vertical="center"/>
    </xf>
    <xf numFmtId="0" fontId="76" fillId="0" borderId="40" xfId="0" applyFont="1" applyFill="1" applyBorder="1" applyAlignment="1">
      <alignment horizontal="center" vertical="center"/>
    </xf>
    <xf numFmtId="0" fontId="64" fillId="0" borderId="0" xfId="0" applyFont="1"/>
    <xf numFmtId="0" fontId="77" fillId="8" borderId="43" xfId="0" applyFont="1" applyFill="1" applyBorder="1" applyAlignment="1">
      <alignment horizontal="center" vertical="center" wrapText="1"/>
    </xf>
    <xf numFmtId="0" fontId="11" fillId="0" borderId="25" xfId="0" applyFont="1" applyFill="1" applyBorder="1" applyAlignment="1">
      <alignment horizontal="left" vertical="center" indent="1"/>
    </xf>
    <xf numFmtId="0" fontId="47" fillId="0" borderId="22" xfId="0" applyFont="1" applyFill="1" applyBorder="1" applyAlignment="1">
      <alignment horizontal="left" vertical="center"/>
    </xf>
    <xf numFmtId="0" fontId="52" fillId="0" borderId="0" xfId="0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vertical="center"/>
    </xf>
    <xf numFmtId="0" fontId="60" fillId="0" borderId="0" xfId="0" applyFont="1" applyFill="1" applyBorder="1" applyAlignment="1">
      <alignment vertical="center"/>
    </xf>
    <xf numFmtId="0" fontId="65" fillId="0" borderId="0" xfId="0" applyFont="1" applyFill="1" applyBorder="1"/>
    <xf numFmtId="0" fontId="68" fillId="0" borderId="0" xfId="0" applyFont="1" applyFill="1" applyBorder="1" applyAlignment="1">
      <alignment vertical="center"/>
    </xf>
    <xf numFmtId="0" fontId="64" fillId="0" borderId="0" xfId="0" applyFont="1" applyFill="1" applyBorder="1"/>
    <xf numFmtId="0" fontId="73" fillId="0" borderId="0" xfId="0" applyFont="1" applyFill="1" applyBorder="1"/>
    <xf numFmtId="0" fontId="74" fillId="0" borderId="0" xfId="0" applyFont="1" applyFill="1" applyBorder="1"/>
    <xf numFmtId="0" fontId="78" fillId="0" borderId="0" xfId="0" applyFont="1" applyFill="1" applyBorder="1"/>
    <xf numFmtId="0" fontId="38" fillId="0" borderId="0" xfId="0" applyFont="1" applyFill="1" applyBorder="1"/>
    <xf numFmtId="0" fontId="51" fillId="0" borderId="0" xfId="0" applyFont="1" applyFill="1" applyBorder="1"/>
    <xf numFmtId="0" fontId="39" fillId="0" borderId="0" xfId="0" applyFont="1" applyFill="1" applyBorder="1"/>
    <xf numFmtId="0" fontId="79" fillId="0" borderId="0" xfId="0" applyFont="1" applyFill="1" applyBorder="1"/>
    <xf numFmtId="0" fontId="76" fillId="0" borderId="27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40" xfId="0" applyFont="1" applyFill="1" applyBorder="1" applyAlignment="1">
      <alignment horizontal="center" vertical="center"/>
    </xf>
    <xf numFmtId="0" fontId="42" fillId="0" borderId="4" xfId="0" applyFont="1" applyFill="1" applyBorder="1" applyAlignment="1">
      <alignment horizontal="center" vertical="center"/>
    </xf>
    <xf numFmtId="0" fontId="47" fillId="0" borderId="3" xfId="0" applyFont="1" applyFill="1" applyBorder="1"/>
    <xf numFmtId="0" fontId="46" fillId="6" borderId="34" xfId="0" applyFont="1" applyFill="1" applyBorder="1" applyAlignment="1">
      <alignment horizontal="center" vertical="center" wrapText="1"/>
    </xf>
    <xf numFmtId="0" fontId="52" fillId="7" borderId="22" xfId="0" applyFont="1" applyFill="1" applyBorder="1" applyAlignment="1">
      <alignment horizontal="center" vertical="center"/>
    </xf>
    <xf numFmtId="0" fontId="52" fillId="7" borderId="22" xfId="0" applyFont="1" applyFill="1" applyBorder="1" applyAlignment="1">
      <alignment horizontal="left" vertical="center" indent="1"/>
    </xf>
    <xf numFmtId="0" fontId="52" fillId="7" borderId="22" xfId="0" applyFont="1" applyFill="1" applyBorder="1" applyAlignment="1">
      <alignment vertical="center"/>
    </xf>
    <xf numFmtId="0" fontId="52" fillId="7" borderId="22" xfId="0" applyFont="1" applyFill="1" applyBorder="1" applyAlignment="1">
      <alignment horizontal="center"/>
    </xf>
    <xf numFmtId="0" fontId="47" fillId="7" borderId="3" xfId="0" applyFont="1" applyFill="1" applyBorder="1"/>
    <xf numFmtId="0" fontId="74" fillId="0" borderId="0" xfId="0" applyFont="1" applyFill="1"/>
    <xf numFmtId="0" fontId="0" fillId="0" borderId="3" xfId="0" applyFill="1" applyBorder="1"/>
    <xf numFmtId="0" fontId="52" fillId="0" borderId="27" xfId="0" applyFont="1" applyFill="1" applyBorder="1" applyAlignment="1">
      <alignment horizontal="center" vertical="center" wrapText="1"/>
    </xf>
    <xf numFmtId="0" fontId="40" fillId="5" borderId="20" xfId="0" applyFont="1" applyFill="1" applyBorder="1" applyAlignment="1">
      <alignment horizontal="left" vertical="center" indent="1"/>
    </xf>
    <xf numFmtId="0" fontId="53" fillId="0" borderId="14" xfId="0" applyFont="1" applyBorder="1" applyAlignment="1">
      <alignment horizontal="center" vertical="center"/>
    </xf>
    <xf numFmtId="0" fontId="53" fillId="0" borderId="16" xfId="0" applyFont="1" applyBorder="1" applyAlignment="1">
      <alignment horizontal="center" vertical="center"/>
    </xf>
    <xf numFmtId="0" fontId="53" fillId="0" borderId="15" xfId="0" applyFont="1" applyBorder="1" applyAlignment="1">
      <alignment horizontal="center" vertical="center"/>
    </xf>
    <xf numFmtId="0" fontId="53" fillId="0" borderId="17" xfId="0" applyFont="1" applyBorder="1" applyAlignment="1">
      <alignment horizontal="center" vertical="center"/>
    </xf>
    <xf numFmtId="0" fontId="53" fillId="0" borderId="17" xfId="0" applyFont="1" applyBorder="1" applyAlignment="1">
      <alignment horizontal="right" vertical="center"/>
    </xf>
    <xf numFmtId="0" fontId="40" fillId="0" borderId="20" xfId="0" applyFont="1" applyBorder="1" applyAlignment="1">
      <alignment vertical="center"/>
    </xf>
    <xf numFmtId="0" fontId="0" fillId="5" borderId="22" xfId="0" applyFill="1" applyBorder="1" applyAlignment="1">
      <alignment vertical="center"/>
    </xf>
    <xf numFmtId="0" fontId="0" fillId="0" borderId="22" xfId="0" applyFont="1" applyFill="1" applyBorder="1"/>
    <xf numFmtId="0" fontId="54" fillId="0" borderId="0" xfId="0" applyFont="1" applyBorder="1" applyAlignment="1">
      <alignment horizontal="center" vertical="center"/>
    </xf>
    <xf numFmtId="0" fontId="42" fillId="5" borderId="15" xfId="0" applyFont="1" applyFill="1" applyBorder="1" applyAlignment="1">
      <alignment horizontal="center" vertical="center"/>
    </xf>
    <xf numFmtId="0" fontId="12" fillId="7" borderId="42" xfId="0" applyFont="1" applyFill="1" applyBorder="1" applyAlignment="1">
      <alignment horizontal="center" vertical="center"/>
    </xf>
    <xf numFmtId="0" fontId="11" fillId="7" borderId="25" xfId="0" applyFont="1" applyFill="1" applyBorder="1" applyAlignment="1">
      <alignment horizontal="left" vertical="center"/>
    </xf>
    <xf numFmtId="0" fontId="11" fillId="7" borderId="14" xfId="0" applyFont="1" applyFill="1" applyBorder="1" applyAlignment="1">
      <alignment horizontal="left" vertical="center"/>
    </xf>
    <xf numFmtId="0" fontId="14" fillId="7" borderId="22" xfId="0" applyFont="1" applyFill="1" applyBorder="1" applyAlignment="1">
      <alignment horizontal="center" vertical="center"/>
    </xf>
    <xf numFmtId="0" fontId="80" fillId="8" borderId="44" xfId="0" applyFont="1" applyFill="1" applyBorder="1" applyAlignment="1">
      <alignment horizontal="center" vertical="center" wrapText="1"/>
    </xf>
    <xf numFmtId="0" fontId="0" fillId="5" borderId="15" xfId="0" applyFill="1" applyBorder="1" applyAlignment="1">
      <alignment vertical="center"/>
    </xf>
    <xf numFmtId="0" fontId="52" fillId="0" borderId="30" xfId="0" applyFont="1" applyFill="1" applyBorder="1" applyAlignment="1">
      <alignment horizontal="center"/>
    </xf>
    <xf numFmtId="0" fontId="52" fillId="0" borderId="28" xfId="0" applyFont="1" applyFill="1" applyBorder="1" applyAlignment="1">
      <alignment horizontal="center"/>
    </xf>
    <xf numFmtId="0" fontId="52" fillId="7" borderId="28" xfId="0" applyFont="1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52" fillId="0" borderId="41" xfId="0" applyFont="1" applyFill="1" applyBorder="1" applyAlignment="1">
      <alignment horizontal="center"/>
    </xf>
    <xf numFmtId="0" fontId="11" fillId="0" borderId="24" xfId="2" applyFont="1" applyFill="1" applyBorder="1" applyAlignment="1">
      <alignment horizontal="center" vertical="center"/>
    </xf>
    <xf numFmtId="0" fontId="11" fillId="0" borderId="33" xfId="2" applyFont="1" applyFill="1" applyBorder="1" applyAlignment="1">
      <alignment horizontal="center" vertical="center"/>
    </xf>
    <xf numFmtId="0" fontId="0" fillId="0" borderId="28" xfId="0" applyFont="1" applyFill="1" applyBorder="1"/>
    <xf numFmtId="0" fontId="39" fillId="0" borderId="45" xfId="0" applyFont="1" applyFill="1" applyBorder="1" applyAlignment="1">
      <alignment vertical="top"/>
    </xf>
    <xf numFmtId="0" fontId="39" fillId="0" borderId="38" xfId="0" applyFont="1" applyFill="1" applyBorder="1" applyAlignment="1">
      <alignment vertical="top"/>
    </xf>
    <xf numFmtId="0" fontId="39" fillId="0" borderId="46" xfId="0" applyFont="1" applyFill="1" applyBorder="1" applyAlignment="1">
      <alignment vertical="top"/>
    </xf>
    <xf numFmtId="0" fontId="52" fillId="7" borderId="40" xfId="0" applyFont="1" applyFill="1" applyBorder="1" applyAlignment="1">
      <alignment horizontal="center" vertical="center" wrapText="1"/>
    </xf>
    <xf numFmtId="0" fontId="51" fillId="0" borderId="14" xfId="0" applyFont="1" applyBorder="1" applyAlignment="1"/>
    <xf numFmtId="0" fontId="13" fillId="2" borderId="14" xfId="2" applyFont="1" applyFill="1" applyBorder="1" applyAlignment="1">
      <alignment vertical="center"/>
    </xf>
    <xf numFmtId="0" fontId="13" fillId="2" borderId="15" xfId="2" applyFont="1" applyFill="1" applyBorder="1" applyAlignment="1">
      <alignment vertical="center"/>
    </xf>
    <xf numFmtId="0" fontId="42" fillId="0" borderId="22" xfId="2" applyFont="1" applyFill="1" applyBorder="1" applyAlignment="1" applyProtection="1">
      <alignment horizontal="center" vertical="center"/>
      <protection locked="0"/>
    </xf>
    <xf numFmtId="0" fontId="42" fillId="7" borderId="22" xfId="2" applyFont="1" applyFill="1" applyBorder="1" applyAlignment="1" applyProtection="1">
      <alignment horizontal="center" vertical="center"/>
      <protection locked="0"/>
    </xf>
    <xf numFmtId="0" fontId="79" fillId="5" borderId="14" xfId="0" applyFont="1" applyFill="1" applyBorder="1" applyAlignment="1">
      <alignment vertical="center"/>
    </xf>
    <xf numFmtId="0" fontId="81" fillId="2" borderId="14" xfId="2" applyFont="1" applyFill="1" applyBorder="1" applyAlignment="1">
      <alignment vertical="center"/>
    </xf>
    <xf numFmtId="0" fontId="82" fillId="0" borderId="24" xfId="2" applyFont="1" applyFill="1" applyBorder="1" applyAlignment="1">
      <alignment horizontal="center" vertical="center"/>
    </xf>
    <xf numFmtId="0" fontId="42" fillId="0" borderId="46" xfId="0" applyFont="1" applyFill="1" applyBorder="1" applyAlignment="1">
      <alignment horizontal="center" vertical="center"/>
    </xf>
    <xf numFmtId="0" fontId="79" fillId="5" borderId="14" xfId="0" applyFont="1" applyFill="1" applyBorder="1" applyAlignment="1" applyProtection="1">
      <alignment vertical="center"/>
      <protection locked="0"/>
    </xf>
    <xf numFmtId="0" fontId="82" fillId="0" borderId="22" xfId="2" applyFont="1" applyFill="1" applyBorder="1" applyAlignment="1">
      <alignment horizontal="center" vertical="center"/>
    </xf>
    <xf numFmtId="0" fontId="82" fillId="0" borderId="0" xfId="2" applyFont="1" applyFill="1" applyBorder="1" applyAlignment="1">
      <alignment horizontal="center" vertical="center"/>
    </xf>
    <xf numFmtId="0" fontId="83" fillId="0" borderId="0" xfId="2" applyFont="1" applyFill="1" applyBorder="1" applyAlignment="1">
      <alignment horizontal="center" vertical="center"/>
    </xf>
    <xf numFmtId="0" fontId="84" fillId="0" borderId="0" xfId="2" applyFont="1" applyFill="1" applyBorder="1" applyAlignment="1">
      <alignment horizontal="center" vertical="center"/>
    </xf>
    <xf numFmtId="0" fontId="61" fillId="5" borderId="0" xfId="0" applyFont="1" applyFill="1" applyBorder="1" applyAlignment="1">
      <alignment horizontal="left" vertical="center"/>
    </xf>
    <xf numFmtId="0" fontId="72" fillId="5" borderId="0" xfId="0" applyFont="1" applyFill="1" applyBorder="1" applyAlignment="1">
      <alignment horizontal="left" vertical="center"/>
    </xf>
    <xf numFmtId="0" fontId="51" fillId="0" borderId="1" xfId="0" applyFont="1" applyBorder="1" applyAlignment="1">
      <alignment vertical="center"/>
    </xf>
    <xf numFmtId="0" fontId="85" fillId="0" borderId="17" xfId="0" applyFont="1" applyFill="1" applyBorder="1" applyAlignment="1">
      <alignment horizontal="center" vertical="center"/>
    </xf>
    <xf numFmtId="0" fontId="58" fillId="0" borderId="16" xfId="0" applyFont="1" applyBorder="1" applyAlignment="1">
      <alignment horizontal="center" vertical="center"/>
    </xf>
    <xf numFmtId="0" fontId="53" fillId="0" borderId="16" xfId="0" applyFont="1" applyFill="1" applyBorder="1" applyAlignment="1">
      <alignment horizontal="center" vertical="center"/>
    </xf>
    <xf numFmtId="0" fontId="54" fillId="8" borderId="44" xfId="0" applyFont="1" applyFill="1" applyBorder="1" applyAlignment="1">
      <alignment horizontal="center" vertical="center" wrapText="1"/>
    </xf>
    <xf numFmtId="0" fontId="54" fillId="8" borderId="10" xfId="0" applyFont="1" applyFill="1" applyBorder="1" applyAlignment="1">
      <alignment horizontal="center" vertical="center" wrapText="1"/>
    </xf>
    <xf numFmtId="0" fontId="86" fillId="8" borderId="44" xfId="0" applyFont="1" applyFill="1" applyBorder="1" applyAlignment="1">
      <alignment horizontal="center" vertical="center" wrapText="1"/>
    </xf>
    <xf numFmtId="0" fontId="72" fillId="0" borderId="0" xfId="0" applyFont="1" applyBorder="1" applyAlignment="1">
      <alignment vertical="center"/>
    </xf>
    <xf numFmtId="0" fontId="72" fillId="5" borderId="0" xfId="0" applyFont="1" applyFill="1" applyBorder="1" applyAlignment="1">
      <alignment vertical="center"/>
    </xf>
    <xf numFmtId="0" fontId="52" fillId="7" borderId="14" xfId="0" applyFont="1" applyFill="1" applyBorder="1" applyAlignment="1">
      <alignment horizontal="center" vertical="center" wrapText="1"/>
    </xf>
    <xf numFmtId="0" fontId="11" fillId="0" borderId="45" xfId="0" applyFont="1" applyFill="1" applyBorder="1" applyAlignment="1">
      <alignment horizontal="left" vertical="center" indent="1"/>
    </xf>
    <xf numFmtId="0" fontId="5" fillId="0" borderId="38" xfId="0" applyFont="1" applyFill="1" applyBorder="1" applyAlignment="1">
      <alignment vertical="center"/>
    </xf>
    <xf numFmtId="0" fontId="11" fillId="0" borderId="38" xfId="0" applyFont="1" applyFill="1" applyBorder="1" applyAlignment="1">
      <alignment horizontal="center" vertical="center"/>
    </xf>
    <xf numFmtId="0" fontId="12" fillId="0" borderId="39" xfId="0" applyFont="1" applyFill="1" applyBorder="1" applyAlignment="1">
      <alignment horizontal="center" vertical="center"/>
    </xf>
    <xf numFmtId="0" fontId="11" fillId="0" borderId="38" xfId="0" applyFont="1" applyFill="1" applyBorder="1" applyAlignment="1">
      <alignment horizontal="left" vertical="center" indent="1"/>
    </xf>
    <xf numFmtId="0" fontId="4" fillId="2" borderId="29" xfId="0" applyFont="1" applyFill="1" applyBorder="1" applyAlignment="1">
      <alignment horizontal="left" vertical="center" indent="1"/>
    </xf>
    <xf numFmtId="0" fontId="7" fillId="2" borderId="23" xfId="0" applyFont="1" applyFill="1" applyBorder="1" applyAlignment="1">
      <alignment vertical="center"/>
    </xf>
    <xf numFmtId="185" fontId="87" fillId="0" borderId="22" xfId="0" applyNumberFormat="1" applyFont="1" applyFill="1" applyBorder="1" applyAlignment="1">
      <alignment horizontal="center" vertical="center"/>
    </xf>
    <xf numFmtId="185" fontId="87" fillId="7" borderId="22" xfId="0" applyNumberFormat="1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left" vertical="center" indent="1"/>
    </xf>
    <xf numFmtId="0" fontId="12" fillId="9" borderId="20" xfId="0" applyFont="1" applyFill="1" applyBorder="1" applyAlignment="1">
      <alignment horizontal="center" vertical="center"/>
    </xf>
    <xf numFmtId="0" fontId="47" fillId="9" borderId="22" xfId="0" applyFont="1" applyFill="1" applyBorder="1" applyAlignment="1">
      <alignment horizontal="left" vertical="center"/>
    </xf>
    <xf numFmtId="0" fontId="5" fillId="9" borderId="14" xfId="0" applyFont="1" applyFill="1" applyBorder="1" applyAlignment="1">
      <alignment horizontal="left" vertical="center"/>
    </xf>
    <xf numFmtId="0" fontId="11" fillId="9" borderId="14" xfId="0" applyFont="1" applyFill="1" applyBorder="1" applyAlignment="1">
      <alignment horizontal="left" vertical="center"/>
    </xf>
    <xf numFmtId="0" fontId="14" fillId="9" borderId="22" xfId="0" applyFont="1" applyFill="1" applyBorder="1" applyAlignment="1">
      <alignment horizontal="center" vertical="center"/>
    </xf>
    <xf numFmtId="0" fontId="47" fillId="9" borderId="25" xfId="0" applyFont="1" applyFill="1" applyBorder="1" applyAlignment="1">
      <alignment horizontal="left" vertical="center"/>
    </xf>
    <xf numFmtId="0" fontId="12" fillId="9" borderId="42" xfId="0" applyFont="1" applyFill="1" applyBorder="1" applyAlignment="1">
      <alignment horizontal="center" vertical="center"/>
    </xf>
    <xf numFmtId="0" fontId="11" fillId="9" borderId="45" xfId="0" applyFont="1" applyFill="1" applyBorder="1" applyAlignment="1">
      <alignment horizontal="left" vertical="center" indent="1"/>
    </xf>
    <xf numFmtId="0" fontId="5" fillId="9" borderId="38" xfId="0" applyFont="1" applyFill="1" applyBorder="1" applyAlignment="1">
      <alignment vertical="center"/>
    </xf>
    <xf numFmtId="0" fontId="11" fillId="9" borderId="38" xfId="0" applyFont="1" applyFill="1" applyBorder="1" applyAlignment="1">
      <alignment horizontal="center" vertical="center"/>
    </xf>
    <xf numFmtId="0" fontId="12" fillId="9" borderId="39" xfId="0" applyFont="1" applyFill="1" applyBorder="1" applyAlignment="1">
      <alignment horizontal="center" vertical="center"/>
    </xf>
    <xf numFmtId="0" fontId="11" fillId="9" borderId="38" xfId="0" applyFont="1" applyFill="1" applyBorder="1" applyAlignment="1">
      <alignment horizontal="left" vertical="center" indent="1"/>
    </xf>
    <xf numFmtId="0" fontId="12" fillId="9" borderId="36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left" vertical="center" indent="1"/>
    </xf>
    <xf numFmtId="0" fontId="5" fillId="9" borderId="23" xfId="0" applyFont="1" applyFill="1" applyBorder="1" applyAlignment="1">
      <alignment vertical="center"/>
    </xf>
    <xf numFmtId="0" fontId="11" fillId="9" borderId="23" xfId="0" applyFont="1" applyFill="1" applyBorder="1" applyAlignment="1">
      <alignment horizontal="center" vertical="center"/>
    </xf>
    <xf numFmtId="0" fontId="47" fillId="0" borderId="22" xfId="0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52" fillId="0" borderId="27" xfId="0" applyFont="1" applyFill="1" applyBorder="1" applyAlignment="1">
      <alignment horizontal="center" vertical="center" wrapText="1"/>
    </xf>
    <xf numFmtId="0" fontId="52" fillId="7" borderId="25" xfId="0" applyFont="1" applyFill="1" applyBorder="1" applyAlignment="1">
      <alignment horizontal="center" vertical="center" wrapText="1"/>
    </xf>
    <xf numFmtId="0" fontId="76" fillId="0" borderId="0" xfId="0" applyFont="1" applyBorder="1"/>
    <xf numFmtId="0" fontId="88" fillId="8" borderId="0" xfId="0" applyFont="1" applyFill="1" applyBorder="1" applyAlignment="1">
      <alignment horizontal="left" vertical="center"/>
    </xf>
    <xf numFmtId="0" fontId="89" fillId="8" borderId="0" xfId="0" applyFont="1" applyFill="1" applyBorder="1" applyAlignment="1">
      <alignment horizontal="left" vertical="center" indent="1"/>
    </xf>
    <xf numFmtId="0" fontId="89" fillId="8" borderId="0" xfId="0" applyFont="1" applyFill="1" applyBorder="1" applyAlignment="1">
      <alignment vertical="center"/>
    </xf>
    <xf numFmtId="0" fontId="89" fillId="8" borderId="0" xfId="0" applyFont="1" applyFill="1" applyBorder="1" applyAlignment="1">
      <alignment horizontal="center" vertical="center"/>
    </xf>
    <xf numFmtId="0" fontId="75" fillId="8" borderId="0" xfId="0" applyFont="1" applyFill="1" applyBorder="1" applyAlignment="1">
      <alignment horizontal="center" vertical="center"/>
    </xf>
    <xf numFmtId="0" fontId="90" fillId="8" borderId="0" xfId="2" applyFont="1" applyFill="1" applyBorder="1" applyAlignment="1">
      <alignment horizontal="center" vertical="center"/>
    </xf>
    <xf numFmtId="0" fontId="89" fillId="8" borderId="0" xfId="2" applyFont="1" applyFill="1" applyBorder="1" applyAlignment="1">
      <alignment horizontal="center" vertical="center"/>
    </xf>
    <xf numFmtId="0" fontId="76" fillId="0" borderId="0" xfId="0" applyFont="1"/>
    <xf numFmtId="0" fontId="90" fillId="0" borderId="0" xfId="0" applyFont="1" applyBorder="1" applyAlignment="1">
      <alignment horizontal="left" vertical="center" indent="1"/>
    </xf>
    <xf numFmtId="0" fontId="90" fillId="0" borderId="0" xfId="0" applyFont="1" applyBorder="1" applyAlignment="1">
      <alignment vertical="center"/>
    </xf>
    <xf numFmtId="0" fontId="90" fillId="0" borderId="0" xfId="0" applyFont="1" applyBorder="1" applyAlignment="1">
      <alignment horizontal="center" vertical="center"/>
    </xf>
    <xf numFmtId="0" fontId="91" fillId="0" borderId="0" xfId="0" applyFont="1" applyBorder="1" applyAlignment="1">
      <alignment horizontal="center" vertical="center"/>
    </xf>
    <xf numFmtId="0" fontId="90" fillId="0" borderId="0" xfId="2" applyFont="1" applyFill="1" applyBorder="1" applyAlignment="1">
      <alignment horizontal="center" vertical="center"/>
    </xf>
    <xf numFmtId="0" fontId="89" fillId="0" borderId="0" xfId="2" applyFont="1" applyFill="1" applyBorder="1" applyAlignment="1">
      <alignment horizontal="center" vertical="center"/>
    </xf>
    <xf numFmtId="0" fontId="47" fillId="0" borderId="22" xfId="0" applyFont="1" applyFill="1" applyBorder="1" applyAlignment="1">
      <alignment horizontal="left" vertical="center" indent="1"/>
    </xf>
    <xf numFmtId="0" fontId="11" fillId="7" borderId="25" xfId="0" applyFont="1" applyFill="1" applyBorder="1" applyAlignment="1">
      <alignment horizontal="left" vertical="center" indent="1"/>
    </xf>
    <xf numFmtId="0" fontId="47" fillId="0" borderId="25" xfId="0" applyFont="1" applyFill="1" applyBorder="1" applyAlignment="1">
      <alignment horizontal="left" vertical="center" indent="1"/>
    </xf>
    <xf numFmtId="0" fontId="72" fillId="0" borderId="0" xfId="0" applyFont="1" applyFill="1" applyBorder="1"/>
    <xf numFmtId="0" fontId="72" fillId="5" borderId="0" xfId="0" applyFont="1" applyFill="1" applyBorder="1"/>
    <xf numFmtId="0" fontId="72" fillId="0" borderId="0" xfId="0" applyFont="1"/>
    <xf numFmtId="0" fontId="51" fillId="0" borderId="0" xfId="0" applyFont="1"/>
    <xf numFmtId="0" fontId="52" fillId="0" borderId="40" xfId="0" applyFont="1" applyFill="1" applyBorder="1" applyAlignment="1">
      <alignment horizontal="center" vertical="center" wrapText="1"/>
    </xf>
    <xf numFmtId="0" fontId="74" fillId="0" borderId="22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/>
    </xf>
    <xf numFmtId="0" fontId="47" fillId="0" borderId="27" xfId="0" quotePrefix="1" applyFont="1" applyFill="1" applyBorder="1" applyAlignment="1">
      <alignment horizontal="center" vertical="center"/>
    </xf>
    <xf numFmtId="0" fontId="46" fillId="6" borderId="47" xfId="0" applyFont="1" applyFill="1" applyBorder="1" applyAlignment="1">
      <alignment horizontal="center" vertical="center" wrapText="1"/>
    </xf>
    <xf numFmtId="0" fontId="52" fillId="0" borderId="48" xfId="0" applyFont="1" applyFill="1" applyBorder="1" applyAlignment="1">
      <alignment horizontal="center" vertical="center" wrapText="1"/>
    </xf>
    <xf numFmtId="0" fontId="52" fillId="0" borderId="49" xfId="0" applyFont="1" applyFill="1" applyBorder="1" applyAlignment="1">
      <alignment horizontal="center" vertical="center" wrapText="1"/>
    </xf>
    <xf numFmtId="49" fontId="52" fillId="0" borderId="22" xfId="0" applyNumberFormat="1" applyFont="1" applyFill="1" applyBorder="1" applyAlignment="1">
      <alignment horizontal="center" vertical="center" wrapText="1"/>
    </xf>
    <xf numFmtId="0" fontId="47" fillId="0" borderId="22" xfId="0" applyFont="1" applyFill="1" applyBorder="1" applyAlignment="1">
      <alignment horizontal="center" vertical="center"/>
    </xf>
    <xf numFmtId="0" fontId="47" fillId="0" borderId="40" xfId="0" applyFont="1" applyFill="1" applyBorder="1" applyAlignment="1">
      <alignment horizontal="center" vertical="center"/>
    </xf>
    <xf numFmtId="0" fontId="92" fillId="0" borderId="27" xfId="2" applyFont="1" applyFill="1" applyBorder="1" applyAlignment="1">
      <alignment horizontal="center" vertical="center"/>
    </xf>
    <xf numFmtId="0" fontId="47" fillId="5" borderId="14" xfId="0" applyFont="1" applyFill="1" applyBorder="1" applyAlignment="1" applyProtection="1">
      <alignment vertical="center"/>
      <protection locked="0"/>
    </xf>
    <xf numFmtId="0" fontId="47" fillId="7" borderId="40" xfId="0" applyFont="1" applyFill="1" applyBorder="1" applyAlignment="1">
      <alignment horizontal="center" vertical="center"/>
    </xf>
    <xf numFmtId="0" fontId="92" fillId="2" borderId="14" xfId="2" applyFont="1" applyFill="1" applyBorder="1" applyAlignment="1">
      <alignment vertical="center"/>
    </xf>
    <xf numFmtId="0" fontId="92" fillId="0" borderId="31" xfId="2" applyFont="1" applyFill="1" applyBorder="1" applyAlignment="1">
      <alignment horizontal="center" vertical="center"/>
    </xf>
    <xf numFmtId="0" fontId="47" fillId="0" borderId="4" xfId="0" applyFont="1" applyFill="1" applyBorder="1" applyAlignment="1">
      <alignment horizontal="center" vertical="center"/>
    </xf>
    <xf numFmtId="0" fontId="47" fillId="0" borderId="27" xfId="0" applyFont="1" applyFill="1" applyBorder="1" applyAlignment="1">
      <alignment horizontal="center" vertical="center"/>
    </xf>
    <xf numFmtId="0" fontId="47" fillId="0" borderId="22" xfId="2" applyFont="1" applyFill="1" applyBorder="1" applyAlignment="1" applyProtection="1">
      <alignment horizontal="center" vertical="center"/>
      <protection locked="0"/>
    </xf>
    <xf numFmtId="0" fontId="47" fillId="7" borderId="22" xfId="2" applyFont="1" applyFill="1" applyBorder="1" applyAlignment="1" applyProtection="1">
      <alignment horizontal="center" vertical="center"/>
      <protection locked="0"/>
    </xf>
    <xf numFmtId="0" fontId="0" fillId="5" borderId="14" xfId="0" applyFont="1" applyFill="1" applyBorder="1" applyAlignment="1">
      <alignment vertical="center"/>
    </xf>
    <xf numFmtId="0" fontId="93" fillId="2" borderId="14" xfId="2" applyFont="1" applyFill="1" applyBorder="1" applyAlignment="1">
      <alignment vertical="center"/>
    </xf>
    <xf numFmtId="0" fontId="72" fillId="0" borderId="0" xfId="0" applyFont="1" applyFill="1" applyBorder="1" applyAlignment="1">
      <alignment horizontal="left" vertical="center"/>
    </xf>
    <xf numFmtId="0" fontId="61" fillId="0" borderId="0" xfId="0" applyFont="1" applyFill="1" applyBorder="1" applyAlignment="1">
      <alignment horizontal="left" vertical="center"/>
    </xf>
    <xf numFmtId="0" fontId="94" fillId="0" borderId="0" xfId="0" applyFont="1" applyFill="1" applyBorder="1" applyAlignment="1">
      <alignment vertical="center"/>
    </xf>
    <xf numFmtId="0" fontId="61" fillId="0" borderId="0" xfId="0" applyFont="1"/>
    <xf numFmtId="0" fontId="59" fillId="8" borderId="35" xfId="0" applyFont="1" applyFill="1" applyBorder="1" applyAlignment="1">
      <alignment horizontal="center" vertical="center" wrapText="1"/>
    </xf>
    <xf numFmtId="0" fontId="86" fillId="2" borderId="35" xfId="0" applyFont="1" applyFill="1" applyBorder="1" applyAlignment="1">
      <alignment horizontal="center" vertical="center" wrapText="1"/>
    </xf>
    <xf numFmtId="0" fontId="51" fillId="5" borderId="0" xfId="0" applyFont="1" applyFill="1"/>
    <xf numFmtId="0" fontId="95" fillId="0" borderId="0" xfId="0" applyFont="1" applyFill="1"/>
    <xf numFmtId="0" fontId="51" fillId="0" borderId="0" xfId="0" applyFont="1" applyFill="1"/>
    <xf numFmtId="0" fontId="96" fillId="0" borderId="0" xfId="0" applyFont="1"/>
    <xf numFmtId="0" fontId="52" fillId="10" borderId="22" xfId="2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horizontal="left" vertical="center"/>
    </xf>
    <xf numFmtId="0" fontId="61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73" fillId="0" borderId="0" xfId="0" applyFont="1" applyFill="1" applyBorder="1" applyAlignment="1">
      <alignment horizontal="left" vertical="center"/>
    </xf>
    <xf numFmtId="0" fontId="95" fillId="0" borderId="0" xfId="0" applyFont="1" applyFill="1" applyBorder="1" applyAlignment="1">
      <alignment horizontal="left" vertical="center"/>
    </xf>
    <xf numFmtId="0" fontId="97" fillId="0" borderId="0" xfId="0" applyFont="1" applyFill="1" applyBorder="1"/>
    <xf numFmtId="0" fontId="98" fillId="0" borderId="0" xfId="0" applyFont="1" applyBorder="1"/>
    <xf numFmtId="0" fontId="97" fillId="0" borderId="0" xfId="0" applyFont="1" applyFill="1" applyBorder="1"/>
    <xf numFmtId="0" fontId="99" fillId="10" borderId="4" xfId="0" applyFont="1" applyFill="1" applyBorder="1" applyAlignment="1">
      <alignment horizontal="center" vertical="center"/>
    </xf>
    <xf numFmtId="0" fontId="99" fillId="10" borderId="22" xfId="0" applyFont="1" applyFill="1" applyBorder="1" applyAlignment="1">
      <alignment horizontal="center" vertical="center"/>
    </xf>
    <xf numFmtId="0" fontId="99" fillId="0" borderId="22" xfId="0" applyFont="1" applyFill="1" applyBorder="1" applyAlignment="1">
      <alignment horizontal="center" vertical="center"/>
    </xf>
    <xf numFmtId="0" fontId="99" fillId="0" borderId="22" xfId="2" applyFont="1" applyFill="1" applyBorder="1" applyAlignment="1" applyProtection="1">
      <alignment horizontal="center" vertical="center"/>
      <protection locked="0"/>
    </xf>
    <xf numFmtId="0" fontId="99" fillId="10" borderId="22" xfId="2" applyFont="1" applyFill="1" applyBorder="1" applyAlignment="1" applyProtection="1">
      <alignment horizontal="center" vertical="center"/>
      <protection locked="0"/>
    </xf>
    <xf numFmtId="0" fontId="99" fillId="7" borderId="22" xfId="2" applyFont="1" applyFill="1" applyBorder="1" applyAlignment="1" applyProtection="1">
      <alignment horizontal="center" vertical="center"/>
      <protection locked="0"/>
    </xf>
    <xf numFmtId="0" fontId="99" fillId="5" borderId="14" xfId="0" applyFont="1" applyFill="1" applyBorder="1" applyAlignment="1">
      <alignment vertical="center"/>
    </xf>
    <xf numFmtId="0" fontId="99" fillId="0" borderId="40" xfId="0" applyFont="1" applyFill="1" applyBorder="1" applyAlignment="1">
      <alignment horizontal="center" vertical="center"/>
    </xf>
    <xf numFmtId="0" fontId="99" fillId="0" borderId="4" xfId="0" applyFont="1" applyFill="1" applyBorder="1" applyAlignment="1">
      <alignment horizontal="center" vertical="center"/>
    </xf>
    <xf numFmtId="0" fontId="99" fillId="10" borderId="40" xfId="0" applyFont="1" applyFill="1" applyBorder="1" applyAlignment="1">
      <alignment horizontal="center" vertical="center"/>
    </xf>
    <xf numFmtId="0" fontId="100" fillId="2" borderId="14" xfId="2" applyFont="1" applyFill="1" applyBorder="1" applyAlignment="1">
      <alignment vertical="center"/>
    </xf>
    <xf numFmtId="0" fontId="100" fillId="0" borderId="24" xfId="2" applyFont="1" applyFill="1" applyBorder="1" applyAlignment="1">
      <alignment horizontal="center" vertical="center"/>
    </xf>
    <xf numFmtId="0" fontId="101" fillId="0" borderId="31" xfId="2" applyFont="1" applyFill="1" applyBorder="1" applyAlignment="1">
      <alignment horizontal="center" vertical="center"/>
    </xf>
    <xf numFmtId="0" fontId="27" fillId="2" borderId="14" xfId="2" applyFont="1" applyFill="1" applyBorder="1" applyAlignment="1">
      <alignment vertical="center"/>
    </xf>
    <xf numFmtId="0" fontId="28" fillId="0" borderId="24" xfId="2" applyFont="1" applyFill="1" applyBorder="1" applyAlignment="1">
      <alignment horizontal="center" vertical="center"/>
    </xf>
    <xf numFmtId="0" fontId="102" fillId="0" borderId="4" xfId="0" applyFont="1" applyFill="1" applyBorder="1" applyAlignment="1">
      <alignment horizontal="center" vertical="center"/>
    </xf>
    <xf numFmtId="0" fontId="103" fillId="0" borderId="4" xfId="0" applyFont="1" applyFill="1" applyBorder="1" applyAlignment="1">
      <alignment horizontal="center" vertical="center"/>
    </xf>
    <xf numFmtId="0" fontId="102" fillId="0" borderId="22" xfId="0" applyFont="1" applyFill="1" applyBorder="1" applyAlignment="1">
      <alignment horizontal="center" vertical="center"/>
    </xf>
    <xf numFmtId="0" fontId="102" fillId="7" borderId="22" xfId="0" applyFont="1" applyFill="1" applyBorder="1" applyAlignment="1">
      <alignment horizontal="center" vertical="center"/>
    </xf>
    <xf numFmtId="0" fontId="102" fillId="5" borderId="14" xfId="0" applyFont="1" applyFill="1" applyBorder="1" applyAlignment="1">
      <alignment horizontal="center" vertical="center"/>
    </xf>
    <xf numFmtId="0" fontId="102" fillId="5" borderId="14" xfId="0" applyFont="1" applyFill="1" applyBorder="1" applyAlignment="1">
      <alignment vertical="center"/>
    </xf>
    <xf numFmtId="0" fontId="102" fillId="0" borderId="40" xfId="0" applyFont="1" applyFill="1" applyBorder="1" applyAlignment="1">
      <alignment horizontal="center" vertical="center"/>
    </xf>
    <xf numFmtId="0" fontId="103" fillId="0" borderId="40" xfId="0" applyFont="1" applyFill="1" applyBorder="1" applyAlignment="1">
      <alignment horizontal="center" vertical="center"/>
    </xf>
    <xf numFmtId="0" fontId="104" fillId="2" borderId="25" xfId="2" applyFont="1" applyFill="1" applyBorder="1" applyAlignment="1">
      <alignment vertical="center"/>
    </xf>
    <xf numFmtId="0" fontId="104" fillId="0" borderId="31" xfId="2" applyFont="1" applyFill="1" applyBorder="1" applyAlignment="1">
      <alignment horizontal="center" vertical="center"/>
    </xf>
    <xf numFmtId="0" fontId="27" fillId="0" borderId="24" xfId="2" applyFont="1" applyFill="1" applyBorder="1" applyAlignment="1">
      <alignment horizontal="center" vertical="center"/>
    </xf>
    <xf numFmtId="0" fontId="99" fillId="0" borderId="27" xfId="0" applyFont="1" applyFill="1" applyBorder="1" applyAlignment="1">
      <alignment horizontal="center" vertical="center"/>
    </xf>
    <xf numFmtId="0" fontId="99" fillId="0" borderId="46" xfId="0" applyFont="1" applyFill="1" applyBorder="1" applyAlignment="1">
      <alignment horizontal="center" vertical="center"/>
    </xf>
    <xf numFmtId="0" fontId="99" fillId="10" borderId="46" xfId="0" applyFont="1" applyFill="1" applyBorder="1" applyAlignment="1">
      <alignment horizontal="center" vertical="center"/>
    </xf>
    <xf numFmtId="0" fontId="100" fillId="0" borderId="22" xfId="2" applyFont="1" applyFill="1" applyBorder="1" applyAlignment="1">
      <alignment horizontal="center" vertical="center"/>
    </xf>
    <xf numFmtId="0" fontId="100" fillId="10" borderId="22" xfId="2" applyFont="1" applyFill="1" applyBorder="1" applyAlignment="1">
      <alignment horizontal="center" vertical="center"/>
    </xf>
    <xf numFmtId="0" fontId="99" fillId="5" borderId="14" xfId="0" applyFont="1" applyFill="1" applyBorder="1" applyAlignment="1" applyProtection="1">
      <alignment vertical="center"/>
      <protection locked="0"/>
    </xf>
    <xf numFmtId="0" fontId="102" fillId="0" borderId="27" xfId="0" applyFont="1" applyFill="1" applyBorder="1" applyAlignment="1">
      <alignment horizontal="center" vertical="center"/>
    </xf>
    <xf numFmtId="0" fontId="104" fillId="0" borderId="27" xfId="2" applyFont="1" applyFill="1" applyBorder="1" applyAlignment="1">
      <alignment horizontal="center" vertical="center"/>
    </xf>
    <xf numFmtId="0" fontId="102" fillId="0" borderId="0" xfId="0" applyFont="1" applyAlignment="1">
      <alignment horizontal="left"/>
    </xf>
    <xf numFmtId="0" fontId="72" fillId="10" borderId="0" xfId="0" applyFont="1" applyFill="1" applyBorder="1" applyAlignment="1">
      <alignment horizontal="left" vertical="center"/>
    </xf>
    <xf numFmtId="0" fontId="49" fillId="10" borderId="0" xfId="0" applyFont="1" applyFill="1" applyBorder="1" applyAlignment="1">
      <alignment horizontal="left" vertical="center"/>
    </xf>
    <xf numFmtId="0" fontId="51" fillId="0" borderId="0" xfId="0" applyFont="1" applyFill="1" applyBorder="1" applyAlignment="1">
      <alignment vertical="center"/>
    </xf>
    <xf numFmtId="0" fontId="99" fillId="11" borderId="22" xfId="0" applyFont="1" applyFill="1" applyBorder="1" applyAlignment="1">
      <alignment horizontal="center" vertical="center"/>
    </xf>
    <xf numFmtId="0" fontId="99" fillId="11" borderId="4" xfId="0" applyFont="1" applyFill="1" applyBorder="1" applyAlignment="1">
      <alignment horizontal="center" vertical="center"/>
    </xf>
    <xf numFmtId="0" fontId="99" fillId="11" borderId="40" xfId="0" applyFont="1" applyFill="1" applyBorder="1" applyAlignment="1">
      <alignment horizontal="center" vertical="center"/>
    </xf>
    <xf numFmtId="0" fontId="27" fillId="0" borderId="23" xfId="0" applyFont="1" applyFill="1" applyBorder="1" applyAlignment="1">
      <alignment horizontal="left" vertical="center"/>
    </xf>
    <xf numFmtId="0" fontId="27" fillId="0" borderId="14" xfId="0" applyFont="1" applyBorder="1" applyAlignment="1">
      <alignment horizontal="left" vertical="center"/>
    </xf>
    <xf numFmtId="0" fontId="27" fillId="0" borderId="27" xfId="0" applyFont="1" applyFill="1" applyBorder="1" applyAlignment="1">
      <alignment horizontal="left" vertical="center"/>
    </xf>
    <xf numFmtId="0" fontId="32" fillId="0" borderId="27" xfId="0" applyFont="1" applyFill="1" applyBorder="1" applyAlignment="1">
      <alignment horizontal="left" vertical="center"/>
    </xf>
    <xf numFmtId="0" fontId="27" fillId="0" borderId="14" xfId="0" applyFont="1" applyFill="1" applyBorder="1" applyAlignment="1">
      <alignment horizontal="left" vertical="center"/>
    </xf>
    <xf numFmtId="0" fontId="27" fillId="2" borderId="14" xfId="0" applyFont="1" applyFill="1" applyBorder="1" applyAlignment="1">
      <alignment vertical="center"/>
    </xf>
    <xf numFmtId="0" fontId="27" fillId="0" borderId="38" xfId="0" applyFont="1" applyFill="1" applyBorder="1" applyAlignment="1">
      <alignment horizontal="left" vertical="center"/>
    </xf>
    <xf numFmtId="0" fontId="27" fillId="2" borderId="14" xfId="0" applyFont="1" applyFill="1" applyBorder="1" applyAlignment="1">
      <alignment horizontal="left" vertical="center"/>
    </xf>
    <xf numFmtId="0" fontId="27" fillId="0" borderId="23" xfId="0" applyFont="1" applyBorder="1" applyAlignment="1">
      <alignment horizontal="left" vertical="center"/>
    </xf>
    <xf numFmtId="0" fontId="32" fillId="0" borderId="14" xfId="0" applyFont="1" applyBorder="1" applyAlignment="1">
      <alignment horizontal="left" vertical="center"/>
    </xf>
    <xf numFmtId="0" fontId="32" fillId="0" borderId="38" xfId="0" applyFont="1" applyBorder="1" applyAlignment="1">
      <alignment horizontal="left" vertical="center"/>
    </xf>
    <xf numFmtId="0" fontId="32" fillId="0" borderId="23" xfId="0" applyFont="1" applyBorder="1" applyAlignment="1">
      <alignment horizontal="left" vertical="center"/>
    </xf>
    <xf numFmtId="0" fontId="27" fillId="0" borderId="38" xfId="0" applyFont="1" applyBorder="1" applyAlignment="1">
      <alignment horizontal="left" vertical="center"/>
    </xf>
    <xf numFmtId="0" fontId="27" fillId="0" borderId="27" xfId="0" applyFont="1" applyBorder="1" applyAlignment="1">
      <alignment horizontal="left" vertical="center"/>
    </xf>
    <xf numFmtId="0" fontId="27" fillId="2" borderId="23" xfId="0" applyFont="1" applyFill="1" applyBorder="1" applyAlignment="1">
      <alignment horizontal="left" vertical="center"/>
    </xf>
    <xf numFmtId="0" fontId="27" fillId="7" borderId="14" xfId="0" applyFont="1" applyFill="1" applyBorder="1" applyAlignment="1">
      <alignment horizontal="left" vertical="center"/>
    </xf>
    <xf numFmtId="0" fontId="31" fillId="8" borderId="48" xfId="2" applyFont="1" applyFill="1" applyBorder="1" applyAlignment="1">
      <alignment horizontal="center" vertical="center"/>
    </xf>
    <xf numFmtId="0" fontId="105" fillId="8" borderId="49" xfId="2" applyFont="1" applyFill="1" applyBorder="1" applyAlignment="1">
      <alignment horizontal="center" vertical="center"/>
    </xf>
    <xf numFmtId="0" fontId="31" fillId="8" borderId="49" xfId="2" applyFont="1" applyFill="1" applyBorder="1" applyAlignment="1" applyProtection="1">
      <alignment horizontal="center" vertical="center"/>
    </xf>
    <xf numFmtId="0" fontId="31" fillId="8" borderId="49" xfId="2" applyFont="1" applyFill="1" applyBorder="1" applyAlignment="1">
      <alignment horizontal="center" vertical="center"/>
    </xf>
    <xf numFmtId="0" fontId="31" fillId="8" borderId="4" xfId="2" applyFont="1" applyFill="1" applyBorder="1" applyAlignment="1">
      <alignment horizontal="center" vertical="center"/>
    </xf>
    <xf numFmtId="0" fontId="31" fillId="8" borderId="30" xfId="2" applyFont="1" applyFill="1" applyBorder="1" applyAlignment="1">
      <alignment horizontal="center" vertical="center"/>
    </xf>
    <xf numFmtId="0" fontId="30" fillId="0" borderId="27" xfId="2" applyFont="1" applyFill="1" applyBorder="1" applyAlignment="1">
      <alignment horizontal="center" vertical="center"/>
    </xf>
    <xf numFmtId="0" fontId="30" fillId="0" borderId="22" xfId="2" applyFont="1" applyFill="1" applyBorder="1" applyAlignment="1">
      <alignment horizontal="center" vertical="center"/>
    </xf>
    <xf numFmtId="0" fontId="22" fillId="0" borderId="22" xfId="2" applyFont="1" applyFill="1" applyBorder="1" applyAlignment="1" applyProtection="1">
      <alignment horizontal="center" vertical="center"/>
      <protection locked="0"/>
    </xf>
    <xf numFmtId="0" fontId="30" fillId="0" borderId="28" xfId="2" applyFont="1" applyFill="1" applyBorder="1" applyAlignment="1">
      <alignment horizontal="center" vertical="center"/>
    </xf>
    <xf numFmtId="0" fontId="30" fillId="0" borderId="27" xfId="2" applyFont="1" applyBorder="1" applyAlignment="1">
      <alignment horizontal="center" vertical="center"/>
    </xf>
    <xf numFmtId="0" fontId="30" fillId="0" borderId="22" xfId="2" applyFont="1" applyBorder="1" applyAlignment="1">
      <alignment horizontal="center" vertical="center"/>
    </xf>
    <xf numFmtId="0" fontId="22" fillId="0" borderId="22" xfId="2" applyFont="1" applyBorder="1" applyAlignment="1" applyProtection="1">
      <alignment horizontal="center" vertical="center"/>
      <protection locked="0"/>
    </xf>
    <xf numFmtId="0" fontId="30" fillId="7" borderId="27" xfId="2" applyFont="1" applyFill="1" applyBorder="1" applyAlignment="1">
      <alignment horizontal="center" vertical="center"/>
    </xf>
    <xf numFmtId="0" fontId="30" fillId="7" borderId="22" xfId="2" applyFont="1" applyFill="1" applyBorder="1" applyAlignment="1">
      <alignment horizontal="center" vertical="center"/>
    </xf>
    <xf numFmtId="0" fontId="22" fillId="7" borderId="22" xfId="2" applyFont="1" applyFill="1" applyBorder="1" applyAlignment="1" applyProtection="1">
      <alignment horizontal="center" vertical="center"/>
      <protection locked="0"/>
    </xf>
    <xf numFmtId="0" fontId="30" fillId="0" borderId="28" xfId="2" applyFont="1" applyBorder="1" applyAlignment="1">
      <alignment horizontal="center" vertical="center"/>
    </xf>
    <xf numFmtId="0" fontId="30" fillId="0" borderId="22" xfId="2" applyFont="1" applyFill="1" applyBorder="1" applyAlignment="1" applyProtection="1">
      <alignment horizontal="center" vertical="center"/>
    </xf>
    <xf numFmtId="0" fontId="30" fillId="0" borderId="28" xfId="2" applyFont="1" applyFill="1" applyBorder="1" applyAlignment="1" applyProtection="1">
      <alignment horizontal="center" vertical="center"/>
    </xf>
    <xf numFmtId="0" fontId="31" fillId="2" borderId="0" xfId="2" applyFont="1" applyFill="1" applyBorder="1" applyAlignment="1">
      <alignment horizontal="center" vertical="center"/>
    </xf>
    <xf numFmtId="0" fontId="22" fillId="2" borderId="0" xfId="2" applyFont="1" applyFill="1" applyBorder="1" applyAlignment="1" applyProtection="1">
      <alignment horizontal="center" vertical="center"/>
      <protection locked="0"/>
    </xf>
    <xf numFmtId="0" fontId="31" fillId="2" borderId="48" xfId="2" applyFont="1" applyFill="1" applyBorder="1" applyAlignment="1">
      <alignment horizontal="center" vertical="center"/>
    </xf>
    <xf numFmtId="0" fontId="31" fillId="2" borderId="22" xfId="2" applyFont="1" applyFill="1" applyBorder="1" applyAlignment="1">
      <alignment horizontal="center" vertical="center"/>
    </xf>
    <xf numFmtId="0" fontId="31" fillId="2" borderId="28" xfId="2" applyFont="1" applyFill="1" applyBorder="1" applyAlignment="1">
      <alignment horizontal="center" vertical="center"/>
    </xf>
    <xf numFmtId="0" fontId="106" fillId="2" borderId="0" xfId="0" applyFont="1" applyFill="1" applyBorder="1" applyAlignment="1">
      <alignment vertical="center"/>
    </xf>
    <xf numFmtId="0" fontId="31" fillId="2" borderId="25" xfId="2" applyFont="1" applyFill="1" applyBorder="1" applyAlignment="1">
      <alignment horizontal="center" vertical="center"/>
    </xf>
    <xf numFmtId="0" fontId="31" fillId="2" borderId="15" xfId="2" applyFont="1" applyFill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6" fillId="0" borderId="25" xfId="0" applyFont="1" applyBorder="1" applyAlignment="1">
      <alignment horizontal="center" vertical="center"/>
    </xf>
    <xf numFmtId="0" fontId="106" fillId="0" borderId="28" xfId="0" applyFont="1" applyBorder="1" applyAlignment="1">
      <alignment horizontal="center" vertical="center"/>
    </xf>
    <xf numFmtId="0" fontId="30" fillId="9" borderId="27" xfId="2" applyFont="1" applyFill="1" applyBorder="1" applyAlignment="1">
      <alignment horizontal="center" vertical="center"/>
    </xf>
    <xf numFmtId="0" fontId="30" fillId="9" borderId="22" xfId="2" applyFont="1" applyFill="1" applyBorder="1" applyAlignment="1">
      <alignment horizontal="center" vertical="center"/>
    </xf>
    <xf numFmtId="0" fontId="22" fillId="9" borderId="22" xfId="2" applyFont="1" applyFill="1" applyBorder="1" applyAlignment="1" applyProtection="1">
      <alignment horizontal="center" vertical="center"/>
      <protection locked="0"/>
    </xf>
    <xf numFmtId="0" fontId="50" fillId="5" borderId="6" xfId="0" applyFont="1" applyFill="1" applyBorder="1" applyAlignment="1">
      <alignment horizontal="center" vertical="center"/>
    </xf>
    <xf numFmtId="0" fontId="50" fillId="5" borderId="7" xfId="0" applyFont="1" applyFill="1" applyBorder="1" applyAlignment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42" fillId="0" borderId="14" xfId="0" applyFont="1" applyFill="1" applyBorder="1" applyAlignment="1">
      <alignment horizontal="left" vertical="center"/>
    </xf>
    <xf numFmtId="0" fontId="51" fillId="0" borderId="0" xfId="0" applyFont="1" applyFill="1" applyBorder="1" applyAlignment="1">
      <alignment horizontal="left" vertical="center"/>
    </xf>
    <xf numFmtId="0" fontId="25" fillId="8" borderId="50" xfId="0" applyFont="1" applyFill="1" applyBorder="1" applyAlignment="1">
      <alignment horizontal="center" vertical="center"/>
    </xf>
    <xf numFmtId="0" fontId="46" fillId="8" borderId="35" xfId="0" applyFont="1" applyFill="1" applyBorder="1" applyAlignment="1">
      <alignment horizontal="center" vertical="center"/>
    </xf>
    <xf numFmtId="0" fontId="46" fillId="8" borderId="51" xfId="0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left" vertical="center"/>
    </xf>
    <xf numFmtId="0" fontId="72" fillId="0" borderId="0" xfId="0" applyFont="1" applyFill="1" applyBorder="1" applyAlignment="1">
      <alignment horizontal="left" vertical="center"/>
    </xf>
    <xf numFmtId="0" fontId="61" fillId="5" borderId="0" xfId="0" applyFont="1" applyFill="1" applyBorder="1" applyAlignment="1">
      <alignment horizontal="left" vertical="center"/>
    </xf>
    <xf numFmtId="0" fontId="107" fillId="0" borderId="0" xfId="0" applyFont="1" applyFill="1" applyBorder="1" applyAlignment="1">
      <alignment horizontal="left" vertical="center"/>
    </xf>
    <xf numFmtId="0" fontId="49" fillId="5" borderId="1" xfId="0" applyFont="1" applyFill="1" applyBorder="1" applyAlignment="1">
      <alignment horizontal="center" vertical="center"/>
    </xf>
    <xf numFmtId="0" fontId="49" fillId="5" borderId="6" xfId="0" applyFont="1" applyFill="1" applyBorder="1" applyAlignment="1">
      <alignment horizontal="center" vertical="center"/>
    </xf>
    <xf numFmtId="0" fontId="47" fillId="7" borderId="25" xfId="0" applyFont="1" applyFill="1" applyBorder="1" applyAlignment="1">
      <alignment horizontal="left" vertical="center" wrapText="1" indent="1"/>
    </xf>
    <xf numFmtId="0" fontId="47" fillId="7" borderId="27" xfId="0" applyFont="1" applyFill="1" applyBorder="1" applyAlignment="1">
      <alignment horizontal="left" vertical="center" wrapText="1" indent="1"/>
    </xf>
    <xf numFmtId="0" fontId="52" fillId="0" borderId="20" xfId="0" applyFont="1" applyFill="1" applyBorder="1" applyAlignment="1">
      <alignment horizontal="left" vertical="top" wrapText="1"/>
    </xf>
    <xf numFmtId="0" fontId="52" fillId="0" borderId="14" xfId="0" applyFont="1" applyFill="1" applyBorder="1" applyAlignment="1">
      <alignment horizontal="left" vertical="top"/>
    </xf>
    <xf numFmtId="0" fontId="52" fillId="0" borderId="27" xfId="0" applyFont="1" applyFill="1" applyBorder="1" applyAlignment="1">
      <alignment horizontal="left" vertical="top"/>
    </xf>
    <xf numFmtId="0" fontId="11" fillId="0" borderId="25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52" fillId="7" borderId="22" xfId="0" applyFont="1" applyFill="1" applyBorder="1" applyAlignment="1">
      <alignment horizontal="left" vertical="top" wrapText="1"/>
    </xf>
    <xf numFmtId="0" fontId="46" fillId="0" borderId="20" xfId="0" applyFont="1" applyFill="1" applyBorder="1" applyAlignment="1">
      <alignment horizontal="left" vertical="top" wrapText="1"/>
    </xf>
    <xf numFmtId="0" fontId="52" fillId="0" borderId="14" xfId="0" applyFont="1" applyFill="1" applyBorder="1" applyAlignment="1">
      <alignment horizontal="left" vertical="top" wrapText="1"/>
    </xf>
    <xf numFmtId="0" fontId="52" fillId="0" borderId="27" xfId="0" applyFont="1" applyFill="1" applyBorder="1" applyAlignment="1">
      <alignment horizontal="left" vertical="top" wrapText="1"/>
    </xf>
    <xf numFmtId="0" fontId="52" fillId="0" borderId="25" xfId="0" applyFont="1" applyFill="1" applyBorder="1" applyAlignment="1">
      <alignment horizontal="center" vertical="center" wrapText="1"/>
    </xf>
    <xf numFmtId="0" fontId="52" fillId="0" borderId="14" xfId="0" applyFont="1" applyFill="1" applyBorder="1" applyAlignment="1">
      <alignment horizontal="center" vertical="center" wrapText="1"/>
    </xf>
    <xf numFmtId="0" fontId="52" fillId="0" borderId="27" xfId="0" applyFont="1" applyFill="1" applyBorder="1" applyAlignment="1">
      <alignment horizontal="center" vertical="center" wrapText="1"/>
    </xf>
    <xf numFmtId="0" fontId="40" fillId="0" borderId="20" xfId="0" applyFont="1" applyFill="1" applyBorder="1" applyAlignment="1">
      <alignment horizontal="left" vertical="center" wrapText="1"/>
    </xf>
    <xf numFmtId="0" fontId="40" fillId="0" borderId="14" xfId="0" applyFont="1" applyFill="1" applyBorder="1" applyAlignment="1">
      <alignment horizontal="left" vertical="center" wrapText="1"/>
    </xf>
    <xf numFmtId="0" fontId="40" fillId="0" borderId="27" xfId="0" applyFont="1" applyFill="1" applyBorder="1" applyAlignment="1">
      <alignment horizontal="left" vertical="center" wrapText="1"/>
    </xf>
    <xf numFmtId="0" fontId="82" fillId="0" borderId="20" xfId="0" applyFont="1" applyFill="1" applyBorder="1" applyAlignment="1">
      <alignment horizontal="left" vertical="center" wrapText="1"/>
    </xf>
    <xf numFmtId="0" fontId="82" fillId="0" borderId="14" xfId="0" applyFont="1" applyFill="1" applyBorder="1" applyAlignment="1">
      <alignment horizontal="left" vertical="center" wrapText="1"/>
    </xf>
    <xf numFmtId="0" fontId="82" fillId="0" borderId="27" xfId="0" applyFont="1" applyFill="1" applyBorder="1" applyAlignment="1">
      <alignment horizontal="left" vertical="center" wrapText="1"/>
    </xf>
    <xf numFmtId="0" fontId="4" fillId="7" borderId="20" xfId="0" applyFont="1" applyFill="1" applyBorder="1" applyAlignment="1">
      <alignment horizontal="left" vertical="center" wrapText="1"/>
    </xf>
    <xf numFmtId="0" fontId="5" fillId="7" borderId="14" xfId="0" applyFont="1" applyFill="1" applyBorder="1" applyAlignment="1">
      <alignment horizontal="left" vertical="center" wrapText="1"/>
    </xf>
    <xf numFmtId="0" fontId="5" fillId="7" borderId="27" xfId="0" applyFont="1" applyFill="1" applyBorder="1" applyAlignment="1">
      <alignment horizontal="left" vertical="center" wrapText="1"/>
    </xf>
    <xf numFmtId="0" fontId="52" fillId="7" borderId="20" xfId="0" applyFont="1" applyFill="1" applyBorder="1" applyAlignment="1">
      <alignment horizontal="left" vertical="top"/>
    </xf>
    <xf numFmtId="0" fontId="52" fillId="7" borderId="14" xfId="0" applyFont="1" applyFill="1" applyBorder="1" applyAlignment="1">
      <alignment horizontal="left" vertical="top"/>
    </xf>
    <xf numFmtId="0" fontId="52" fillId="7" borderId="27" xfId="0" applyFont="1" applyFill="1" applyBorder="1" applyAlignment="1">
      <alignment horizontal="left" vertical="top"/>
    </xf>
    <xf numFmtId="0" fontId="39" fillId="6" borderId="20" xfId="0" applyFont="1" applyFill="1" applyBorder="1" applyAlignment="1">
      <alignment horizontal="left" vertical="center"/>
    </xf>
    <xf numFmtId="0" fontId="39" fillId="6" borderId="14" xfId="0" applyFont="1" applyFill="1" applyBorder="1" applyAlignment="1">
      <alignment horizontal="left" vertical="center"/>
    </xf>
    <xf numFmtId="0" fontId="39" fillId="6" borderId="15" xfId="0" applyFont="1" applyFill="1" applyBorder="1" applyAlignment="1">
      <alignment horizontal="left" vertical="center"/>
    </xf>
    <xf numFmtId="0" fontId="11" fillId="3" borderId="20" xfId="0" applyFont="1" applyFill="1" applyBorder="1" applyAlignment="1">
      <alignment horizontal="left" vertical="top"/>
    </xf>
    <xf numFmtId="0" fontId="11" fillId="3" borderId="14" xfId="0" applyFont="1" applyFill="1" applyBorder="1" applyAlignment="1">
      <alignment horizontal="left" vertical="top"/>
    </xf>
    <xf numFmtId="0" fontId="11" fillId="3" borderId="27" xfId="0" applyFont="1" applyFill="1" applyBorder="1" applyAlignment="1">
      <alignment horizontal="left" vertical="top"/>
    </xf>
    <xf numFmtId="0" fontId="52" fillId="7" borderId="20" xfId="0" applyFont="1" applyFill="1" applyBorder="1" applyAlignment="1">
      <alignment horizontal="left" vertical="top" wrapText="1"/>
    </xf>
    <xf numFmtId="0" fontId="52" fillId="0" borderId="14" xfId="2" applyFont="1" applyFill="1" applyBorder="1" applyAlignment="1">
      <alignment horizontal="left" vertical="top"/>
    </xf>
    <xf numFmtId="0" fontId="52" fillId="0" borderId="27" xfId="2" applyFont="1" applyFill="1" applyBorder="1" applyAlignment="1">
      <alignment horizontal="left" vertical="top"/>
    </xf>
    <xf numFmtId="0" fontId="52" fillId="0" borderId="25" xfId="0" applyFont="1" applyBorder="1" applyAlignment="1">
      <alignment horizontal="center" vertical="center" wrapText="1"/>
    </xf>
    <xf numFmtId="0" fontId="52" fillId="0" borderId="14" xfId="0" applyFont="1" applyBorder="1" applyAlignment="1">
      <alignment horizontal="center" vertical="center" wrapText="1"/>
    </xf>
    <xf numFmtId="0" fontId="52" fillId="0" borderId="27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/>
    </xf>
    <xf numFmtId="0" fontId="39" fillId="7" borderId="20" xfId="0" applyFont="1" applyFill="1" applyBorder="1" applyAlignment="1">
      <alignment horizontal="left" vertical="top"/>
    </xf>
    <xf numFmtId="0" fontId="39" fillId="7" borderId="14" xfId="0" applyFont="1" applyFill="1" applyBorder="1" applyAlignment="1">
      <alignment horizontal="left" vertical="top"/>
    </xf>
    <xf numFmtId="0" fontId="39" fillId="7" borderId="27" xfId="0" applyFont="1" applyFill="1" applyBorder="1" applyAlignment="1">
      <alignment horizontal="left" vertical="top"/>
    </xf>
    <xf numFmtId="0" fontId="39" fillId="0" borderId="20" xfId="0" applyFont="1" applyFill="1" applyBorder="1" applyAlignment="1">
      <alignment horizontal="left" vertical="top"/>
    </xf>
    <xf numFmtId="0" fontId="39" fillId="0" borderId="14" xfId="0" applyFont="1" applyFill="1" applyBorder="1" applyAlignment="1">
      <alignment horizontal="left" vertical="top"/>
    </xf>
    <xf numFmtId="0" fontId="39" fillId="0" borderId="27" xfId="0" applyFont="1" applyFill="1" applyBorder="1" applyAlignment="1">
      <alignment horizontal="left" vertical="top"/>
    </xf>
    <xf numFmtId="0" fontId="46" fillId="7" borderId="20" xfId="0" applyFont="1" applyFill="1" applyBorder="1" applyAlignment="1">
      <alignment horizontal="left" vertical="top" wrapText="1"/>
    </xf>
    <xf numFmtId="0" fontId="52" fillId="7" borderId="14" xfId="0" applyFont="1" applyFill="1" applyBorder="1" applyAlignment="1">
      <alignment horizontal="left" vertical="top" wrapText="1"/>
    </xf>
    <xf numFmtId="0" fontId="52" fillId="7" borderId="27" xfId="0" applyFont="1" applyFill="1" applyBorder="1" applyAlignment="1">
      <alignment horizontal="left" vertical="top" wrapText="1"/>
    </xf>
    <xf numFmtId="0" fontId="46" fillId="0" borderId="20" xfId="0" applyFont="1" applyFill="1" applyBorder="1" applyAlignment="1">
      <alignment horizontal="left" vertical="center" wrapText="1"/>
    </xf>
    <xf numFmtId="0" fontId="46" fillId="0" borderId="14" xfId="0" applyFont="1" applyFill="1" applyBorder="1" applyAlignment="1">
      <alignment horizontal="left" vertical="center" wrapText="1"/>
    </xf>
    <xf numFmtId="0" fontId="46" fillId="0" borderId="27" xfId="0" applyFont="1" applyFill="1" applyBorder="1" applyAlignment="1">
      <alignment horizontal="left" vertical="center" wrapText="1"/>
    </xf>
    <xf numFmtId="0" fontId="39" fillId="0" borderId="20" xfId="0" applyFont="1" applyFill="1" applyBorder="1" applyAlignment="1">
      <alignment horizontal="left" vertical="top" wrapText="1"/>
    </xf>
    <xf numFmtId="0" fontId="35" fillId="0" borderId="25" xfId="0" applyFont="1" applyFill="1" applyBorder="1" applyAlignment="1">
      <alignment horizontal="left" vertical="top" wrapText="1"/>
    </xf>
    <xf numFmtId="0" fontId="35" fillId="0" borderId="14" xfId="0" applyFont="1" applyFill="1" applyBorder="1" applyAlignment="1">
      <alignment horizontal="left" vertical="top"/>
    </xf>
    <xf numFmtId="0" fontId="35" fillId="0" borderId="27" xfId="0" applyFont="1" applyFill="1" applyBorder="1" applyAlignment="1">
      <alignment horizontal="left" vertical="top"/>
    </xf>
    <xf numFmtId="0" fontId="39" fillId="0" borderId="22" xfId="0" applyFont="1" applyFill="1" applyBorder="1" applyAlignment="1">
      <alignment horizontal="left" vertical="top"/>
    </xf>
    <xf numFmtId="0" fontId="46" fillId="7" borderId="20" xfId="0" applyFont="1" applyFill="1" applyBorder="1" applyAlignment="1">
      <alignment horizontal="left" vertical="center" wrapText="1"/>
    </xf>
    <xf numFmtId="0" fontId="46" fillId="7" borderId="14" xfId="0" applyFont="1" applyFill="1" applyBorder="1" applyAlignment="1">
      <alignment horizontal="left" vertical="center" wrapText="1"/>
    </xf>
    <xf numFmtId="0" fontId="46" fillId="7" borderId="27" xfId="0" applyFont="1" applyFill="1" applyBorder="1" applyAlignment="1">
      <alignment horizontal="left" vertical="center" wrapText="1"/>
    </xf>
    <xf numFmtId="0" fontId="47" fillId="0" borderId="25" xfId="0" applyFont="1" applyFill="1" applyBorder="1" applyAlignment="1">
      <alignment horizontal="left" vertical="center" wrapText="1" indent="1"/>
    </xf>
    <xf numFmtId="0" fontId="47" fillId="0" borderId="27" xfId="0" applyFont="1" applyFill="1" applyBorder="1" applyAlignment="1">
      <alignment horizontal="left" vertical="center" wrapText="1" indent="1"/>
    </xf>
    <xf numFmtId="0" fontId="4" fillId="0" borderId="20" xfId="0" applyFont="1" applyFill="1" applyBorder="1" applyAlignment="1">
      <alignment horizontal="left" vertical="center" wrapText="1"/>
    </xf>
    <xf numFmtId="0" fontId="4" fillId="0" borderId="14" xfId="0" applyFont="1" applyFill="1" applyBorder="1" applyAlignment="1">
      <alignment horizontal="left" vertical="center" wrapText="1"/>
    </xf>
    <xf numFmtId="0" fontId="4" fillId="0" borderId="27" xfId="0" applyFont="1" applyFill="1" applyBorder="1" applyAlignment="1">
      <alignment horizontal="left" vertical="center" wrapText="1"/>
    </xf>
    <xf numFmtId="0" fontId="39" fillId="0" borderId="25" xfId="0" applyFont="1" applyFill="1" applyBorder="1" applyAlignment="1">
      <alignment horizontal="left" vertical="top" wrapText="1"/>
    </xf>
    <xf numFmtId="0" fontId="46" fillId="6" borderId="25" xfId="0" applyFont="1" applyFill="1" applyBorder="1" applyAlignment="1">
      <alignment horizontal="center" vertical="center"/>
    </xf>
    <xf numFmtId="0" fontId="46" fillId="6" borderId="14" xfId="0" applyFont="1" applyFill="1" applyBorder="1" applyAlignment="1">
      <alignment horizontal="center" vertical="center"/>
    </xf>
    <xf numFmtId="0" fontId="46" fillId="6" borderId="15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left" vertical="center" wrapText="1"/>
    </xf>
    <xf numFmtId="0" fontId="4" fillId="7" borderId="27" xfId="0" applyFont="1" applyFill="1" applyBorder="1" applyAlignment="1">
      <alignment horizontal="left" vertical="center" wrapText="1"/>
    </xf>
    <xf numFmtId="0" fontId="52" fillId="0" borderId="32" xfId="0" applyFont="1" applyFill="1" applyBorder="1" applyAlignment="1">
      <alignment horizontal="center" vertical="center" wrapText="1"/>
    </xf>
    <xf numFmtId="0" fontId="52" fillId="0" borderId="16" xfId="0" applyFont="1" applyFill="1" applyBorder="1" applyAlignment="1">
      <alignment horizontal="center" vertical="center" wrapText="1"/>
    </xf>
    <xf numFmtId="0" fontId="52" fillId="0" borderId="31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left" vertical="top" wrapText="1"/>
    </xf>
    <xf numFmtId="0" fontId="46" fillId="7" borderId="14" xfId="0" applyFont="1" applyFill="1" applyBorder="1" applyAlignment="1">
      <alignment horizontal="left" vertical="top"/>
    </xf>
    <xf numFmtId="0" fontId="46" fillId="7" borderId="27" xfId="0" applyFont="1" applyFill="1" applyBorder="1" applyAlignment="1">
      <alignment horizontal="left" vertical="top"/>
    </xf>
    <xf numFmtId="0" fontId="42" fillId="0" borderId="20" xfId="0" applyFont="1" applyFill="1" applyBorder="1" applyAlignment="1">
      <alignment horizontal="left" vertical="top" wrapText="1"/>
    </xf>
    <xf numFmtId="0" fontId="42" fillId="0" borderId="14" xfId="0" applyFont="1" applyFill="1" applyBorder="1" applyAlignment="1">
      <alignment horizontal="left" vertical="top" wrapText="1"/>
    </xf>
    <xf numFmtId="0" fontId="42" fillId="0" borderId="27" xfId="0" applyFont="1" applyFill="1" applyBorder="1" applyAlignment="1">
      <alignment horizontal="left" vertical="top" wrapText="1"/>
    </xf>
    <xf numFmtId="0" fontId="7" fillId="0" borderId="20" xfId="0" applyFont="1" applyFill="1" applyBorder="1" applyAlignment="1">
      <alignment horizontal="left" vertical="center" wrapText="1"/>
    </xf>
    <xf numFmtId="0" fontId="7" fillId="0" borderId="14" xfId="0" applyFont="1" applyFill="1" applyBorder="1" applyAlignment="1">
      <alignment horizontal="left" vertical="center" wrapText="1"/>
    </xf>
    <xf numFmtId="0" fontId="7" fillId="0" borderId="27" xfId="0" applyFont="1" applyFill="1" applyBorder="1" applyAlignment="1">
      <alignment horizontal="left" vertical="center" wrapText="1"/>
    </xf>
    <xf numFmtId="0" fontId="7" fillId="7" borderId="20" xfId="0" applyFont="1" applyFill="1" applyBorder="1" applyAlignment="1">
      <alignment horizontal="left" vertical="center" wrapText="1"/>
    </xf>
    <xf numFmtId="0" fontId="7" fillId="7" borderId="14" xfId="0" applyFont="1" applyFill="1" applyBorder="1" applyAlignment="1">
      <alignment horizontal="left" vertical="center" wrapText="1"/>
    </xf>
    <xf numFmtId="0" fontId="7" fillId="7" borderId="27" xfId="0" applyFont="1" applyFill="1" applyBorder="1" applyAlignment="1">
      <alignment horizontal="left" vertical="center" wrapText="1"/>
    </xf>
    <xf numFmtId="0" fontId="39" fillId="0" borderId="25" xfId="0" applyFont="1" applyFill="1" applyBorder="1" applyAlignment="1">
      <alignment horizontal="left" vertical="top"/>
    </xf>
    <xf numFmtId="0" fontId="39" fillId="0" borderId="8" xfId="0" applyFont="1" applyFill="1" applyBorder="1" applyAlignment="1">
      <alignment vertical="top" wrapText="1"/>
    </xf>
    <xf numFmtId="0" fontId="39" fillId="0" borderId="6" xfId="0" applyFont="1" applyFill="1" applyBorder="1" applyAlignment="1">
      <alignment vertical="top" wrapText="1"/>
    </xf>
    <xf numFmtId="0" fontId="39" fillId="0" borderId="7" xfId="0" applyFont="1" applyFill="1" applyBorder="1" applyAlignment="1">
      <alignment vertical="top" wrapText="1"/>
    </xf>
    <xf numFmtId="0" fontId="47" fillId="7" borderId="8" xfId="0" applyFont="1" applyFill="1" applyBorder="1" applyAlignment="1">
      <alignment horizontal="left" vertical="top" wrapText="1"/>
    </xf>
    <xf numFmtId="0" fontId="0" fillId="7" borderId="6" xfId="0" applyFill="1" applyBorder="1" applyAlignment="1">
      <alignment horizontal="left" vertical="top"/>
    </xf>
    <xf numFmtId="0" fontId="0" fillId="7" borderId="7" xfId="0" applyFill="1" applyBorder="1" applyAlignment="1">
      <alignment horizontal="left" vertical="top"/>
    </xf>
    <xf numFmtId="0" fontId="87" fillId="0" borderId="8" xfId="0" applyFont="1" applyFill="1" applyBorder="1" applyAlignment="1">
      <alignment horizontal="left" vertical="top" wrapText="1"/>
    </xf>
    <xf numFmtId="0" fontId="47" fillId="0" borderId="6" xfId="0" applyFont="1" applyFill="1" applyBorder="1" applyAlignment="1">
      <alignment horizontal="left" vertical="top"/>
    </xf>
    <xf numFmtId="0" fontId="47" fillId="0" borderId="7" xfId="0" applyFont="1" applyFill="1" applyBorder="1" applyAlignment="1">
      <alignment horizontal="left" vertical="top"/>
    </xf>
    <xf numFmtId="0" fontId="39" fillId="0" borderId="8" xfId="0" applyFont="1" applyFill="1" applyBorder="1" applyAlignment="1">
      <alignment horizontal="left" vertical="top" wrapText="1"/>
    </xf>
    <xf numFmtId="0" fontId="39" fillId="0" borderId="6" xfId="0" applyFont="1" applyFill="1" applyBorder="1" applyAlignment="1">
      <alignment horizontal="left" vertical="top" wrapText="1"/>
    </xf>
    <xf numFmtId="0" fontId="39" fillId="0" borderId="7" xfId="0" applyFont="1" applyFill="1" applyBorder="1" applyAlignment="1">
      <alignment horizontal="left" vertical="top" wrapText="1"/>
    </xf>
    <xf numFmtId="0" fontId="47" fillId="0" borderId="8" xfId="0" applyFont="1" applyBorder="1" applyAlignment="1">
      <alignment horizontal="left" vertical="top" wrapText="1"/>
    </xf>
    <xf numFmtId="0" fontId="47" fillId="0" borderId="6" xfId="0" applyFont="1" applyBorder="1" applyAlignment="1">
      <alignment horizontal="left" vertical="top" wrapText="1"/>
    </xf>
    <xf numFmtId="0" fontId="47" fillId="0" borderId="7" xfId="0" applyFont="1" applyBorder="1" applyAlignment="1">
      <alignment horizontal="left" vertical="top" wrapText="1"/>
    </xf>
    <xf numFmtId="0" fontId="40" fillId="6" borderId="8" xfId="0" applyFont="1" applyFill="1" applyBorder="1" applyAlignment="1">
      <alignment horizontal="left" vertical="center"/>
    </xf>
    <xf numFmtId="0" fontId="40" fillId="6" borderId="6" xfId="0" applyFont="1" applyFill="1" applyBorder="1" applyAlignment="1">
      <alignment horizontal="left" vertical="center"/>
    </xf>
    <xf numFmtId="0" fontId="40" fillId="6" borderId="7" xfId="0" applyFont="1" applyFill="1" applyBorder="1" applyAlignment="1">
      <alignment horizontal="left" vertical="center"/>
    </xf>
    <xf numFmtId="0" fontId="12" fillId="4" borderId="19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52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4" fontId="42" fillId="0" borderId="16" xfId="0" applyNumberFormat="1" applyFont="1" applyBorder="1" applyAlignment="1">
      <alignment horizontal="left" vertical="center"/>
    </xf>
  </cellXfs>
  <cellStyles count="8">
    <cellStyle name="0,0_x000a__x000a_NA_x000a__x000a_ 2" xfId="1"/>
    <cellStyle name="Normal 2" xfId="2"/>
    <cellStyle name="Normal 2 2" xfId="3"/>
    <cellStyle name="Normal 2 3" xfId="4"/>
    <cellStyle name="Normal 3" xfId="5"/>
    <cellStyle name="Style 1" xfId="6"/>
    <cellStyle name="一般" xfId="0" builtinId="0"/>
    <cellStyle name="百分比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emf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emf"/><Relationship Id="rId10" Type="http://schemas.openxmlformats.org/officeDocument/2006/relationships/image" Target="../media/image23.emf"/><Relationship Id="rId19" Type="http://schemas.openxmlformats.org/officeDocument/2006/relationships/image" Target="../media/image32.emf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1.png"/><Relationship Id="rId1" Type="http://schemas.openxmlformats.org/officeDocument/2006/relationships/image" Target="../media/image16.png"/><Relationship Id="rId6" Type="http://schemas.openxmlformats.org/officeDocument/2006/relationships/image" Target="../media/image31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.png"/><Relationship Id="rId1" Type="http://schemas.openxmlformats.org/officeDocument/2006/relationships/image" Target="../media/image45.png"/><Relationship Id="rId4" Type="http://schemas.openxmlformats.org/officeDocument/2006/relationships/image" Target="../media/image4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908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</xdr:row>
      <xdr:rowOff>66675</xdr:rowOff>
    </xdr:from>
    <xdr:to>
      <xdr:col>7</xdr:col>
      <xdr:colOff>76200</xdr:colOff>
      <xdr:row>24</xdr:row>
      <xdr:rowOff>114300</xdr:rowOff>
    </xdr:to>
    <xdr:pic>
      <xdr:nvPicPr>
        <xdr:cNvPr id="1909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333500"/>
          <a:ext cx="4791075" cy="2838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123825</xdr:colOff>
      <xdr:row>18</xdr:row>
      <xdr:rowOff>66675</xdr:rowOff>
    </xdr:from>
    <xdr:to>
      <xdr:col>11</xdr:col>
      <xdr:colOff>847725</xdr:colOff>
      <xdr:row>35</xdr:row>
      <xdr:rowOff>85725</xdr:rowOff>
    </xdr:to>
    <xdr:pic>
      <xdr:nvPicPr>
        <xdr:cNvPr id="1910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3267075"/>
          <a:ext cx="4495800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57150</xdr:colOff>
      <xdr:row>0</xdr:row>
      <xdr:rowOff>485775</xdr:rowOff>
    </xdr:to>
    <xdr:pic>
      <xdr:nvPicPr>
        <xdr:cNvPr id="9088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69941</xdr:colOff>
      <xdr:row>116</xdr:row>
      <xdr:rowOff>5985</xdr:rowOff>
    </xdr:from>
    <xdr:to>
      <xdr:col>0</xdr:col>
      <xdr:colOff>275847</xdr:colOff>
      <xdr:row>117</xdr:row>
      <xdr:rowOff>27757</xdr:rowOff>
    </xdr:to>
    <xdr:sp macro="" textlink="">
      <xdr:nvSpPr>
        <xdr:cNvPr id="7" name="Flèche droite 6">
          <a:extLst>
            <a:ext uri="{FF2B5EF4-FFF2-40B4-BE49-F238E27FC236}"/>
          </a:extLst>
        </xdr:cNvPr>
        <xdr:cNvSpPr/>
      </xdr:nvSpPr>
      <xdr:spPr>
        <a:xfrm>
          <a:off x="69941" y="30812556"/>
          <a:ext cx="205906" cy="171451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69941</xdr:colOff>
      <xdr:row>39</xdr:row>
      <xdr:rowOff>0</xdr:rowOff>
    </xdr:from>
    <xdr:to>
      <xdr:col>0</xdr:col>
      <xdr:colOff>275847</xdr:colOff>
      <xdr:row>39</xdr:row>
      <xdr:rowOff>720</xdr:rowOff>
    </xdr:to>
    <xdr:sp macro="" textlink="">
      <xdr:nvSpPr>
        <xdr:cNvPr id="5" name="Flèche droite 4">
          <a:extLst>
            <a:ext uri="{FF2B5EF4-FFF2-40B4-BE49-F238E27FC236}"/>
          </a:extLst>
        </xdr:cNvPr>
        <xdr:cNvSpPr/>
      </xdr:nvSpPr>
      <xdr:spPr>
        <a:xfrm>
          <a:off x="68036" y="22683106"/>
          <a:ext cx="204107" cy="163287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43230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8</xdr:row>
      <xdr:rowOff>104775</xdr:rowOff>
    </xdr:from>
    <xdr:to>
      <xdr:col>11</xdr:col>
      <xdr:colOff>962025</xdr:colOff>
      <xdr:row>37</xdr:row>
      <xdr:rowOff>581025</xdr:rowOff>
    </xdr:to>
    <xdr:pic>
      <xdr:nvPicPr>
        <xdr:cNvPr id="43231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876425"/>
          <a:ext cx="9696450" cy="46196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838200</xdr:colOff>
      <xdr:row>37</xdr:row>
      <xdr:rowOff>123825</xdr:rowOff>
    </xdr:from>
    <xdr:to>
      <xdr:col>6</xdr:col>
      <xdr:colOff>85725</xdr:colOff>
      <xdr:row>37</xdr:row>
      <xdr:rowOff>1047750</xdr:rowOff>
    </xdr:to>
    <xdr:pic>
      <xdr:nvPicPr>
        <xdr:cNvPr id="43232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6038850"/>
          <a:ext cx="1476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516144</xdr:colOff>
      <xdr:row>23</xdr:row>
      <xdr:rowOff>13608</xdr:rowOff>
    </xdr:from>
    <xdr:to>
      <xdr:col>3</xdr:col>
      <xdr:colOff>449037</xdr:colOff>
      <xdr:row>25</xdr:row>
      <xdr:rowOff>27214</xdr:rowOff>
    </xdr:to>
    <xdr:sp macro="" textlink="">
      <xdr:nvSpPr>
        <xdr:cNvPr id="5" name="Text Box 143"/>
        <xdr:cNvSpPr txBox="1">
          <a:spLocks noChangeArrowheads="1"/>
        </xdr:cNvSpPr>
      </xdr:nvSpPr>
      <xdr:spPr bwMode="auto">
        <a:xfrm>
          <a:off x="1101251" y="4054929"/>
          <a:ext cx="1429679" cy="312964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繡花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7.2cm</a:t>
          </a:r>
          <a:endParaRPr lang="zh-TW" altLang="en-US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6</xdr:col>
      <xdr:colOff>488759</xdr:colOff>
      <xdr:row>20</xdr:row>
      <xdr:rowOff>4269</xdr:rowOff>
    </xdr:from>
    <xdr:to>
      <xdr:col>7</xdr:col>
      <xdr:colOff>476249</xdr:colOff>
      <xdr:row>22</xdr:row>
      <xdr:rowOff>40822</xdr:rowOff>
    </xdr:to>
    <xdr:sp macro="" textlink="">
      <xdr:nvSpPr>
        <xdr:cNvPr id="6" name="Text Box 143"/>
        <xdr:cNvSpPr txBox="1">
          <a:spLocks noChangeArrowheads="1"/>
        </xdr:cNvSpPr>
      </xdr:nvSpPr>
      <xdr:spPr bwMode="auto">
        <a:xfrm>
          <a:off x="5999652" y="3596555"/>
          <a:ext cx="1021633" cy="335910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繡花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2cm</a:t>
          </a:r>
        </a:p>
        <a:p>
          <a:pPr algn="l" rtl="0">
            <a:defRPr sz="1000"/>
          </a:pPr>
          <a:endParaRPr lang="zh-TW" altLang="en-US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0</xdr:col>
      <xdr:colOff>98318</xdr:colOff>
      <xdr:row>17</xdr:row>
      <xdr:rowOff>109522</xdr:rowOff>
    </xdr:from>
    <xdr:to>
      <xdr:col>3</xdr:col>
      <xdr:colOff>747463</xdr:colOff>
      <xdr:row>23</xdr:row>
      <xdr:rowOff>9089</xdr:rowOff>
    </xdr:to>
    <xdr:sp macro="" textlink="">
      <xdr:nvSpPr>
        <xdr:cNvPr id="7" name="Text Box 97"/>
        <xdr:cNvSpPr txBox="1">
          <a:spLocks noChangeArrowheads="1"/>
        </xdr:cNvSpPr>
      </xdr:nvSpPr>
      <xdr:spPr bwMode="auto">
        <a:xfrm>
          <a:off x="98318" y="3252772"/>
          <a:ext cx="2731038" cy="797638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門襟車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#8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塑鋼拉鍊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拉片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拉鍊底端兩側打直結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穿者右側有一表布內擋片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W:3.5cm,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壓臨邊線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0</xdr:col>
      <xdr:colOff>81643</xdr:colOff>
      <xdr:row>27</xdr:row>
      <xdr:rowOff>54428</xdr:rowOff>
    </xdr:from>
    <xdr:to>
      <xdr:col>3</xdr:col>
      <xdr:colOff>462644</xdr:colOff>
      <xdr:row>35</xdr:row>
      <xdr:rowOff>80363</xdr:rowOff>
    </xdr:to>
    <xdr:sp macro="" textlink="">
      <xdr:nvSpPr>
        <xdr:cNvPr id="8" name="Text Box 97"/>
        <xdr:cNvSpPr txBox="1">
          <a:spLocks noChangeArrowheads="1"/>
        </xdr:cNvSpPr>
      </xdr:nvSpPr>
      <xdr:spPr bwMode="auto">
        <a:xfrm>
          <a:off x="81643" y="4694464"/>
          <a:ext cx="2462894" cy="1223363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側袋蓋唇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W:1cm,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下各釘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個</a:t>
          </a:r>
          <a:r>
            <a:rPr lang="en-US" altLang="zh-TW" sz="1200" b="1" i="0" u="none" strike="noStrike" baseline="0">
              <a:solidFill>
                <a:sysClr val="windowText" lastClr="000000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8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mm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撞釘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袋口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反拉尼龍拉鍊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</a:p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袋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裡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表布袋貼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</a:p>
      </xdr:txBody>
    </xdr:sp>
    <xdr:clientData/>
  </xdr:twoCellAnchor>
  <xdr:twoCellAnchor>
    <xdr:from>
      <xdr:col>0</xdr:col>
      <xdr:colOff>122465</xdr:colOff>
      <xdr:row>35</xdr:row>
      <xdr:rowOff>126425</xdr:rowOff>
    </xdr:from>
    <xdr:to>
      <xdr:col>3</xdr:col>
      <xdr:colOff>551211</xdr:colOff>
      <xdr:row>37</xdr:row>
      <xdr:rowOff>965161</xdr:rowOff>
    </xdr:to>
    <xdr:sp macro="" textlink="">
      <xdr:nvSpPr>
        <xdr:cNvPr id="9" name="文字方塊 57"/>
        <xdr:cNvSpPr txBox="1">
          <a:spLocks noChangeArrowheads="1"/>
        </xdr:cNvSpPr>
      </xdr:nvSpPr>
      <xdr:spPr bwMode="auto">
        <a:xfrm>
          <a:off x="122465" y="5963889"/>
          <a:ext cx="2510639" cy="1138093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袖絆壓臨邊線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個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隱藏面彈簧釦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-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面釦要隱藏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袖口釘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個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彈簧釦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-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間隔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袖口壓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固定表布內貼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4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0</xdr:col>
      <xdr:colOff>38100</xdr:colOff>
      <xdr:row>4</xdr:row>
      <xdr:rowOff>28575</xdr:rowOff>
    </xdr:from>
    <xdr:to>
      <xdr:col>4</xdr:col>
      <xdr:colOff>409575</xdr:colOff>
      <xdr:row>17</xdr:row>
      <xdr:rowOff>19050</xdr:rowOff>
    </xdr:to>
    <xdr:grpSp>
      <xdr:nvGrpSpPr>
        <xdr:cNvPr id="43238" name="群組 25"/>
        <xdr:cNvGrpSpPr>
          <a:grpSpLocks/>
        </xdr:cNvGrpSpPr>
      </xdr:nvGrpSpPr>
      <xdr:grpSpPr bwMode="auto">
        <a:xfrm>
          <a:off x="38100" y="1257300"/>
          <a:ext cx="3648075" cy="1819275"/>
          <a:chOff x="6169818" y="252412"/>
          <a:chExt cx="3931808" cy="2389846"/>
        </a:xfrm>
      </xdr:grpSpPr>
      <xdr:sp macro="" textlink="">
        <xdr:nvSpPr>
          <xdr:cNvPr id="11" name="文字方塊 57"/>
          <xdr:cNvSpPr txBox="1">
            <a:spLocks noChangeArrowheads="1"/>
          </xdr:cNvSpPr>
        </xdr:nvSpPr>
        <xdr:spPr bwMode="auto">
          <a:xfrm>
            <a:off x="6169818" y="252412"/>
            <a:ext cx="3931808" cy="93842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91440" tIns="45720" rIns="91440" bIns="45720" anchor="t"/>
          <a:lstStyle/>
          <a:p>
            <a:pPr algn="l" rtl="0">
              <a:lnSpc>
                <a:spcPts val="1400"/>
              </a:lnSpc>
              <a:defRPr sz="1000"/>
            </a:pP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☆門襟拉鍊位置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:</a:t>
            </a: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上領圍以下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0.5cm</a:t>
            </a: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處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,</a:t>
            </a:r>
          </a:p>
          <a:p>
            <a:pPr algn="l" rtl="0">
              <a:lnSpc>
                <a:spcPts val="1400"/>
              </a:lnSpc>
              <a:defRPr sz="1000"/>
            </a:pP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 </a:t>
            </a: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開始車縫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.(</a:t>
            </a: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如下圖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).</a:t>
            </a:r>
          </a:p>
          <a:p>
            <a:pPr algn="l" rtl="0">
              <a:lnSpc>
                <a:spcPts val="1400"/>
              </a:lnSpc>
              <a:defRPr sz="1000"/>
            </a:pP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☆內擋片位置</a:t>
            </a:r>
            <a:r>
              <a:rPr lang="en-US" altLang="zh-TW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:</a:t>
            </a:r>
            <a:r>
              <a:rPr lang="zh-TW" altLang="en-US" sz="1400" b="1" i="0" u="none" strike="noStrike" baseline="0">
                <a:solidFill>
                  <a:srgbClr val="0070C0"/>
                </a:solidFill>
                <a:latin typeface="標楷體"/>
                <a:ea typeface="標楷體"/>
              </a:rPr>
              <a:t>由上領圍處開始車縫．</a:t>
            </a:r>
            <a:endParaRPr lang="en-US" altLang="zh-TW" sz="1400" b="1" i="0" u="none" strike="noStrike" baseline="0">
              <a:solidFill>
                <a:srgbClr val="0070C0"/>
              </a:solidFill>
              <a:latin typeface="標楷體"/>
              <a:ea typeface="標楷體"/>
            </a:endParaRPr>
          </a:p>
          <a:p>
            <a:pPr algn="l" rtl="0">
              <a:lnSpc>
                <a:spcPts val="1400"/>
              </a:lnSpc>
              <a:defRPr sz="1000"/>
            </a:pPr>
            <a:endParaRPr lang="en-US" altLang="zh-TW" sz="1400" b="1" i="0" u="none" strike="noStrike" baseline="0">
              <a:solidFill>
                <a:srgbClr val="0070C0"/>
              </a:solidFill>
              <a:latin typeface="標楷體"/>
              <a:ea typeface="標楷體"/>
            </a:endParaRPr>
          </a:p>
        </xdr:txBody>
      </xdr:sp>
      <xdr:grpSp>
        <xdr:nvGrpSpPr>
          <xdr:cNvPr id="43255" name="群組 48"/>
          <xdr:cNvGrpSpPr>
            <a:grpSpLocks/>
          </xdr:cNvGrpSpPr>
        </xdr:nvGrpSpPr>
        <xdr:grpSpPr bwMode="auto">
          <a:xfrm>
            <a:off x="6668549" y="990060"/>
            <a:ext cx="2781379" cy="1652198"/>
            <a:chOff x="4956406" y="981550"/>
            <a:chExt cx="2762328" cy="1619250"/>
          </a:xfrm>
        </xdr:grpSpPr>
        <xdr:pic>
          <xdr:nvPicPr>
            <xdr:cNvPr id="43256" name="圖片 7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0498"/>
            <a:stretch>
              <a:fillRect/>
            </a:stretch>
          </xdr:blipFill>
          <xdr:spPr bwMode="auto">
            <a:xfrm flipH="1">
              <a:off x="5657850" y="981550"/>
              <a:ext cx="923925" cy="16192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xnSp macro="">
          <xdr:nvCxnSpPr>
            <xdr:cNvPr id="14" name="直線接點 13"/>
            <xdr:cNvCxnSpPr/>
          </xdr:nvCxnSpPr>
          <xdr:spPr>
            <a:xfrm flipH="1">
              <a:off x="5582596" y="1117006"/>
              <a:ext cx="254888" cy="0"/>
            </a:xfrm>
            <a:prstGeom prst="line">
              <a:avLst/>
            </a:prstGeom>
            <a:ln w="190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線接點 14"/>
            <xdr:cNvCxnSpPr/>
          </xdr:nvCxnSpPr>
          <xdr:spPr>
            <a:xfrm flipH="1" flipV="1">
              <a:off x="5572401" y="1227370"/>
              <a:ext cx="642317" cy="12263"/>
            </a:xfrm>
            <a:prstGeom prst="line">
              <a:avLst/>
            </a:prstGeom>
            <a:ln w="190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" name="直線單箭頭接點 15"/>
            <xdr:cNvCxnSpPr/>
          </xdr:nvCxnSpPr>
          <xdr:spPr>
            <a:xfrm flipH="1">
              <a:off x="5735529" y="1080217"/>
              <a:ext cx="10196" cy="159416"/>
            </a:xfrm>
            <a:prstGeom prst="straightConnector1">
              <a:avLst/>
            </a:prstGeom>
            <a:ln w="19050">
              <a:solidFill>
                <a:srgbClr val="C0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" name="文字方塊 16"/>
            <xdr:cNvSpPr txBox="1"/>
          </xdr:nvSpPr>
          <xdr:spPr>
            <a:xfrm>
              <a:off x="4960670" y="1006641"/>
              <a:ext cx="703490" cy="3801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TW" sz="1200" b="1">
                  <a:solidFill>
                    <a:srgbClr val="C00000"/>
                  </a:solidFill>
                  <a:latin typeface="標楷體" pitchFamily="65" charset="-120"/>
                  <a:ea typeface="標楷體" pitchFamily="65" charset="-120"/>
                  <a:cs typeface="Times New Roman" pitchFamily="18" charset="0"/>
                </a:rPr>
                <a:t>0.5cm</a:t>
              </a:r>
              <a:endParaRPr lang="zh-TW" altLang="en-US" sz="1200" b="1">
                <a:solidFill>
                  <a:srgbClr val="C00000"/>
                </a:solidFill>
                <a:latin typeface="標楷體" pitchFamily="65" charset="-120"/>
                <a:ea typeface="標楷體" pitchFamily="65" charset="-120"/>
                <a:cs typeface="Times New Roman" pitchFamily="18" charset="0"/>
              </a:endParaRPr>
            </a:p>
          </xdr:txBody>
        </xdr:sp>
        <xdr:cxnSp macro="">
          <xdr:nvCxnSpPr>
            <xdr:cNvPr id="18" name="直線接點 17"/>
            <xdr:cNvCxnSpPr/>
          </xdr:nvCxnSpPr>
          <xdr:spPr>
            <a:xfrm flipV="1">
              <a:off x="6082176" y="1435837"/>
              <a:ext cx="672903" cy="453722"/>
            </a:xfrm>
            <a:prstGeom prst="line">
              <a:avLst/>
            </a:prstGeom>
            <a:ln w="190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" name="Text Box 143"/>
            <xdr:cNvSpPr txBox="1">
              <a:spLocks noChangeArrowheads="1"/>
            </xdr:cNvSpPr>
          </xdr:nvSpPr>
          <xdr:spPr bwMode="auto">
            <a:xfrm>
              <a:off x="6877425" y="2208392"/>
              <a:ext cx="652512" cy="34335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 algn="ctr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/>
            <a:lstStyle/>
            <a:p>
              <a:pPr algn="l" rtl="0"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內擋片</a:t>
              </a:r>
            </a:p>
          </xdr:txBody>
        </xdr:sp>
        <xdr:sp macro="" textlink="">
          <xdr:nvSpPr>
            <xdr:cNvPr id="43263" name="Line 3449"/>
            <xdr:cNvSpPr>
              <a:spLocks noChangeShapeType="1"/>
            </xdr:cNvSpPr>
          </xdr:nvSpPr>
          <xdr:spPr bwMode="auto">
            <a:xfrm flipH="1" flipV="1">
              <a:off x="6381749" y="2028825"/>
              <a:ext cx="409575" cy="228600"/>
            </a:xfrm>
            <a:prstGeom prst="line">
              <a:avLst/>
            </a:prstGeom>
            <a:noFill/>
            <a:ln w="19050">
              <a:solidFill>
                <a:srgbClr val="C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Text Box 143"/>
            <xdr:cNvSpPr txBox="1">
              <a:spLocks noChangeArrowheads="1"/>
            </xdr:cNvSpPr>
          </xdr:nvSpPr>
          <xdr:spPr bwMode="auto">
            <a:xfrm>
              <a:off x="6795861" y="1276422"/>
              <a:ext cx="927791" cy="35562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 algn="ctr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/>
            <a:lstStyle/>
            <a:p>
              <a:pPr algn="l" rtl="0"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門襟拉鍊</a:t>
              </a:r>
            </a:p>
          </xdr:txBody>
        </xdr:sp>
      </xdr:grpSp>
    </xdr:grpSp>
    <xdr:clientData/>
  </xdr:twoCellAnchor>
  <xdr:twoCellAnchor>
    <xdr:from>
      <xdr:col>0</xdr:col>
      <xdr:colOff>180975</xdr:colOff>
      <xdr:row>14</xdr:row>
      <xdr:rowOff>28575</xdr:rowOff>
    </xdr:from>
    <xdr:to>
      <xdr:col>1</xdr:col>
      <xdr:colOff>723900</xdr:colOff>
      <xdr:row>17</xdr:row>
      <xdr:rowOff>76200</xdr:rowOff>
    </xdr:to>
    <xdr:sp macro="" textlink="">
      <xdr:nvSpPr>
        <xdr:cNvPr id="43239" name="Text Box 143"/>
        <xdr:cNvSpPr txBox="1">
          <a:spLocks noChangeArrowheads="1"/>
        </xdr:cNvSpPr>
      </xdr:nvSpPr>
      <xdr:spPr bwMode="auto">
        <a:xfrm>
          <a:off x="180975" y="2657475"/>
          <a:ext cx="1123950" cy="4762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8</xdr:col>
      <xdr:colOff>1018847</xdr:colOff>
      <xdr:row>21</xdr:row>
      <xdr:rowOff>136839</xdr:rowOff>
    </xdr:from>
    <xdr:to>
      <xdr:col>10</xdr:col>
      <xdr:colOff>76408</xdr:colOff>
      <xdr:row>24</xdr:row>
      <xdr:rowOff>8899</xdr:rowOff>
    </xdr:to>
    <xdr:sp macro="" textlink="">
      <xdr:nvSpPr>
        <xdr:cNvPr id="23" name="Text Box 143"/>
        <xdr:cNvSpPr txBox="1">
          <a:spLocks noChangeArrowheads="1"/>
        </xdr:cNvSpPr>
      </xdr:nvSpPr>
      <xdr:spPr bwMode="auto">
        <a:xfrm>
          <a:off x="8461954" y="3878803"/>
          <a:ext cx="785668" cy="321096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雙針</a:t>
          </a:r>
        </a:p>
      </xdr:txBody>
    </xdr:sp>
    <xdr:clientData/>
  </xdr:twoCellAnchor>
  <xdr:twoCellAnchor>
    <xdr:from>
      <xdr:col>11</xdr:col>
      <xdr:colOff>258534</xdr:colOff>
      <xdr:row>5</xdr:row>
      <xdr:rowOff>31292</xdr:rowOff>
    </xdr:from>
    <xdr:to>
      <xdr:col>11</xdr:col>
      <xdr:colOff>1864177</xdr:colOff>
      <xdr:row>16</xdr:row>
      <xdr:rowOff>112935</xdr:rowOff>
    </xdr:to>
    <xdr:sp macro="" textlink="">
      <xdr:nvSpPr>
        <xdr:cNvPr id="24" name="文字方塊 57"/>
        <xdr:cNvSpPr txBox="1">
          <a:spLocks noChangeArrowheads="1"/>
        </xdr:cNvSpPr>
      </xdr:nvSpPr>
      <xdr:spPr bwMode="auto">
        <a:xfrm>
          <a:off x="9960427" y="1378399"/>
          <a:ext cx="1605643" cy="172810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外領蓋片內釘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隱藏面彈簧釦上半套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領布條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</a:t>
          </a: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彈簧釦下半套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</a:t>
          </a: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帽底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&amp;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外領蓋片扣合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4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6</xdr:col>
      <xdr:colOff>515708</xdr:colOff>
      <xdr:row>34</xdr:row>
      <xdr:rowOff>20741</xdr:rowOff>
    </xdr:from>
    <xdr:to>
      <xdr:col>7</xdr:col>
      <xdr:colOff>554672</xdr:colOff>
      <xdr:row>36</xdr:row>
      <xdr:rowOff>71876</xdr:rowOff>
    </xdr:to>
    <xdr:sp macro="" textlink="">
      <xdr:nvSpPr>
        <xdr:cNvPr id="25" name="Text Box 143"/>
        <xdr:cNvSpPr txBox="1">
          <a:spLocks noChangeArrowheads="1"/>
        </xdr:cNvSpPr>
      </xdr:nvSpPr>
      <xdr:spPr bwMode="auto">
        <a:xfrm>
          <a:off x="6026601" y="5708527"/>
          <a:ext cx="1073107" cy="35049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織標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LW050-E</a:t>
          </a:r>
          <a:endParaRPr lang="zh-TW" altLang="en-US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8</xdr:col>
      <xdr:colOff>425351</xdr:colOff>
      <xdr:row>37</xdr:row>
      <xdr:rowOff>272143</xdr:rowOff>
    </xdr:from>
    <xdr:to>
      <xdr:col>11</xdr:col>
      <xdr:colOff>1850570</xdr:colOff>
      <xdr:row>37</xdr:row>
      <xdr:rowOff>1048805</xdr:rowOff>
    </xdr:to>
    <xdr:sp macro="" textlink="">
      <xdr:nvSpPr>
        <xdr:cNvPr id="26" name="文字方塊 25"/>
        <xdr:cNvSpPr txBox="1"/>
      </xdr:nvSpPr>
      <xdr:spPr bwMode="auto">
        <a:xfrm>
          <a:off x="7868458" y="6408964"/>
          <a:ext cx="3684005" cy="77666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itchFamily="65" charset="-120"/>
              <a:ea typeface="標楷體" pitchFamily="65" charset="-120"/>
            </a:rPr>
            <a:t>下襬內貼表布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H:1",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不壓明線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打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5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個結固定下襬內貼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(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直結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前剪接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x2,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脇邊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x2,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橫結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: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後中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x1)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6</xdr:col>
      <xdr:colOff>937527</xdr:colOff>
      <xdr:row>37</xdr:row>
      <xdr:rowOff>394608</xdr:rowOff>
    </xdr:from>
    <xdr:to>
      <xdr:col>8</xdr:col>
      <xdr:colOff>465019</xdr:colOff>
      <xdr:row>37</xdr:row>
      <xdr:rowOff>1068500</xdr:rowOff>
    </xdr:to>
    <xdr:sp macro="" textlink="">
      <xdr:nvSpPr>
        <xdr:cNvPr id="29" name="文字方塊 28"/>
        <xdr:cNvSpPr txBox="1"/>
      </xdr:nvSpPr>
      <xdr:spPr bwMode="auto">
        <a:xfrm>
          <a:off x="6448420" y="6531429"/>
          <a:ext cx="1459706" cy="67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itchFamily="65" charset="-120"/>
              <a:ea typeface="標楷體" pitchFamily="65" charset="-120"/>
            </a:rPr>
            <a:t>裁開袖口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上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下壓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1/4"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雙針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4</xdr:col>
      <xdr:colOff>639537</xdr:colOff>
      <xdr:row>3</xdr:row>
      <xdr:rowOff>206315</xdr:rowOff>
    </xdr:from>
    <xdr:to>
      <xdr:col>6</xdr:col>
      <xdr:colOff>889838</xdr:colOff>
      <xdr:row>12</xdr:row>
      <xdr:rowOff>112738</xdr:rowOff>
    </xdr:to>
    <xdr:sp macro="" textlink="">
      <xdr:nvSpPr>
        <xdr:cNvPr id="30" name="Text Box 97"/>
        <xdr:cNvSpPr txBox="1">
          <a:spLocks noChangeArrowheads="1"/>
        </xdr:cNvSpPr>
      </xdr:nvSpPr>
      <xdr:spPr bwMode="auto">
        <a:xfrm>
          <a:off x="3918858" y="1213244"/>
          <a:ext cx="2481873" cy="12943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帽簷內貼為表布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內穿彈繩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</a:p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右兩側各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</a:p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</a:p>
        <a:p>
          <a:pPr algn="l" rtl="0">
            <a:defRPr sz="1000"/>
          </a:pP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endParaRPr lang="en-US" altLang="zh-TW" sz="1200" b="1" i="0" baseline="0">
            <a:effectLst/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</a:p>
      </xdr:txBody>
    </xdr:sp>
    <xdr:clientData/>
  </xdr:twoCellAnchor>
  <xdr:twoCellAnchor>
    <xdr:from>
      <xdr:col>6</xdr:col>
      <xdr:colOff>739969</xdr:colOff>
      <xdr:row>4</xdr:row>
      <xdr:rowOff>64700</xdr:rowOff>
    </xdr:from>
    <xdr:to>
      <xdr:col>8</xdr:col>
      <xdr:colOff>1069230</xdr:colOff>
      <xdr:row>10</xdr:row>
      <xdr:rowOff>15074</xdr:rowOff>
    </xdr:to>
    <xdr:sp macro="" textlink="">
      <xdr:nvSpPr>
        <xdr:cNvPr id="31" name="文字方塊 57"/>
        <xdr:cNvSpPr txBox="1">
          <a:spLocks noChangeArrowheads="1"/>
        </xdr:cNvSpPr>
      </xdr:nvSpPr>
      <xdr:spPr bwMode="auto">
        <a:xfrm>
          <a:off x="6250862" y="1302950"/>
          <a:ext cx="2261475" cy="80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帽絆壓臨邊線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車黏扣帶</a:t>
          </a: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勾面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 L:6cm,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帽後車</a:t>
          </a:r>
        </a:p>
        <a:p>
          <a:pPr algn="l" rtl="0">
            <a:lnSpc>
              <a:spcPts val="14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毛面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 L:10cm.</a:t>
          </a:r>
        </a:p>
        <a:p>
          <a:pPr algn="l" rtl="0">
            <a:lnSpc>
              <a:spcPts val="13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6</xdr:col>
      <xdr:colOff>11118</xdr:colOff>
      <xdr:row>15</xdr:row>
      <xdr:rowOff>39105</xdr:rowOff>
    </xdr:from>
    <xdr:to>
      <xdr:col>8</xdr:col>
      <xdr:colOff>353786</xdr:colOff>
      <xdr:row>20</xdr:row>
      <xdr:rowOff>27214</xdr:rowOff>
    </xdr:to>
    <xdr:sp macro="" textlink="">
      <xdr:nvSpPr>
        <xdr:cNvPr id="33" name="文字方塊 57"/>
        <xdr:cNvSpPr txBox="1">
          <a:spLocks noChangeArrowheads="1"/>
        </xdr:cNvSpPr>
      </xdr:nvSpPr>
      <xdr:spPr bwMode="auto">
        <a:xfrm>
          <a:off x="5522011" y="2882998"/>
          <a:ext cx="2274882" cy="73650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4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可拆式帽子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帽底釘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隱藏面彈簧釦上半套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可與領布條扣合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3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8</xdr:col>
      <xdr:colOff>519005</xdr:colOff>
      <xdr:row>20</xdr:row>
      <xdr:rowOff>116685</xdr:rowOff>
    </xdr:from>
    <xdr:to>
      <xdr:col>8</xdr:col>
      <xdr:colOff>1129393</xdr:colOff>
      <xdr:row>21</xdr:row>
      <xdr:rowOff>81643</xdr:rowOff>
    </xdr:to>
    <xdr:cxnSp macro="">
      <xdr:nvCxnSpPr>
        <xdr:cNvPr id="34" name="直線接點 33"/>
        <xdr:cNvCxnSpPr/>
      </xdr:nvCxnSpPr>
      <xdr:spPr bwMode="auto">
        <a:xfrm>
          <a:off x="7962112" y="3708971"/>
          <a:ext cx="610388" cy="11463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844769</xdr:colOff>
      <xdr:row>19</xdr:row>
      <xdr:rowOff>32839</xdr:rowOff>
    </xdr:from>
    <xdr:to>
      <xdr:col>8</xdr:col>
      <xdr:colOff>1156607</xdr:colOff>
      <xdr:row>21</xdr:row>
      <xdr:rowOff>68036</xdr:rowOff>
    </xdr:to>
    <xdr:cxnSp macro="">
      <xdr:nvCxnSpPr>
        <xdr:cNvPr id="35" name="直線接點 34"/>
        <xdr:cNvCxnSpPr/>
      </xdr:nvCxnSpPr>
      <xdr:spPr bwMode="auto">
        <a:xfrm>
          <a:off x="8287876" y="3475446"/>
          <a:ext cx="311838" cy="334554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1129393</xdr:colOff>
      <xdr:row>13</xdr:row>
      <xdr:rowOff>122464</xdr:rowOff>
    </xdr:from>
    <xdr:to>
      <xdr:col>8</xdr:col>
      <xdr:colOff>1183822</xdr:colOff>
      <xdr:row>21</xdr:row>
      <xdr:rowOff>108857</xdr:rowOff>
    </xdr:to>
    <xdr:cxnSp macro="">
      <xdr:nvCxnSpPr>
        <xdr:cNvPr id="36" name="直線接點 35"/>
        <xdr:cNvCxnSpPr/>
      </xdr:nvCxnSpPr>
      <xdr:spPr bwMode="auto">
        <a:xfrm flipH="1">
          <a:off x="8572500" y="2667000"/>
          <a:ext cx="54429" cy="1183821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760636</xdr:colOff>
      <xdr:row>11</xdr:row>
      <xdr:rowOff>122463</xdr:rowOff>
    </xdr:from>
    <xdr:to>
      <xdr:col>8</xdr:col>
      <xdr:colOff>625927</xdr:colOff>
      <xdr:row>14</xdr:row>
      <xdr:rowOff>20385</xdr:rowOff>
    </xdr:to>
    <xdr:sp macro="" textlink="">
      <xdr:nvSpPr>
        <xdr:cNvPr id="51" name="Text Box 143"/>
        <xdr:cNvSpPr txBox="1">
          <a:spLocks noChangeArrowheads="1"/>
        </xdr:cNvSpPr>
      </xdr:nvSpPr>
      <xdr:spPr bwMode="auto">
        <a:xfrm>
          <a:off x="6271529" y="2367642"/>
          <a:ext cx="1797505" cy="34695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臨邊單針</a:t>
          </a:r>
        </a:p>
      </xdr:txBody>
    </xdr:sp>
    <xdr:clientData/>
  </xdr:twoCellAnchor>
  <xdr:twoCellAnchor>
    <xdr:from>
      <xdr:col>6</xdr:col>
      <xdr:colOff>206830</xdr:colOff>
      <xdr:row>10</xdr:row>
      <xdr:rowOff>16329</xdr:rowOff>
    </xdr:from>
    <xdr:to>
      <xdr:col>6</xdr:col>
      <xdr:colOff>898071</xdr:colOff>
      <xdr:row>12</xdr:row>
      <xdr:rowOff>40822</xdr:rowOff>
    </xdr:to>
    <xdr:cxnSp macro="">
      <xdr:nvCxnSpPr>
        <xdr:cNvPr id="52" name="直線接點 51"/>
        <xdr:cNvCxnSpPr/>
      </xdr:nvCxnSpPr>
      <xdr:spPr bwMode="auto">
        <a:xfrm>
          <a:off x="5717723" y="2111829"/>
          <a:ext cx="691241" cy="32385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481694</xdr:colOff>
      <xdr:row>9</xdr:row>
      <xdr:rowOff>114301</xdr:rowOff>
    </xdr:from>
    <xdr:to>
      <xdr:col>6</xdr:col>
      <xdr:colOff>884464</xdr:colOff>
      <xdr:row>12</xdr:row>
      <xdr:rowOff>27214</xdr:rowOff>
    </xdr:to>
    <xdr:cxnSp macro="">
      <xdr:nvCxnSpPr>
        <xdr:cNvPr id="55" name="直線接點 54"/>
        <xdr:cNvCxnSpPr/>
      </xdr:nvCxnSpPr>
      <xdr:spPr bwMode="auto">
        <a:xfrm>
          <a:off x="5992587" y="2060122"/>
          <a:ext cx="402770" cy="36194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39176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716280</xdr:colOff>
      <xdr:row>13</xdr:row>
      <xdr:rowOff>9525</xdr:rowOff>
    </xdr:from>
    <xdr:to>
      <xdr:col>9</xdr:col>
      <xdr:colOff>213195</xdr:colOff>
      <xdr:row>37</xdr:row>
      <xdr:rowOff>95250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8143875" y="2847975"/>
          <a:ext cx="695325" cy="37528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8</xdr:col>
      <xdr:colOff>1143000</xdr:colOff>
      <xdr:row>11</xdr:row>
      <xdr:rowOff>76200</xdr:rowOff>
    </xdr:from>
    <xdr:to>
      <xdr:col>10</xdr:col>
      <xdr:colOff>68265</xdr:colOff>
      <xdr:row>12</xdr:row>
      <xdr:rowOff>95250</xdr:rowOff>
    </xdr:to>
    <xdr:sp macro="" textlink="">
      <xdr:nvSpPr>
        <xdr:cNvPr id="4" name="Rectangle 3">
          <a:extLst>
            <a:ext uri="{FF2B5EF4-FFF2-40B4-BE49-F238E27FC236}"/>
          </a:extLst>
        </xdr:cNvPr>
        <xdr:cNvSpPr/>
      </xdr:nvSpPr>
      <xdr:spPr>
        <a:xfrm>
          <a:off x="8572500" y="2466975"/>
          <a:ext cx="6572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9</xdr:col>
      <xdr:colOff>254000</xdr:colOff>
      <xdr:row>11</xdr:row>
      <xdr:rowOff>101600</xdr:rowOff>
    </xdr:from>
    <xdr:to>
      <xdr:col>10</xdr:col>
      <xdr:colOff>349250</xdr:colOff>
      <xdr:row>13</xdr:row>
      <xdr:rowOff>15875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8905875" y="2524125"/>
          <a:ext cx="635000" cy="2222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666750</xdr:colOff>
      <xdr:row>4</xdr:row>
      <xdr:rowOff>161925</xdr:rowOff>
    </xdr:from>
    <xdr:to>
      <xdr:col>11</xdr:col>
      <xdr:colOff>704850</xdr:colOff>
      <xdr:row>38</xdr:row>
      <xdr:rowOff>704850</xdr:rowOff>
    </xdr:to>
    <xdr:pic>
      <xdr:nvPicPr>
        <xdr:cNvPr id="39180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" y="1390650"/>
          <a:ext cx="9153525" cy="553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591912</xdr:colOff>
      <xdr:row>11</xdr:row>
      <xdr:rowOff>130967</xdr:rowOff>
    </xdr:from>
    <xdr:to>
      <xdr:col>5</xdr:col>
      <xdr:colOff>309563</xdr:colOff>
      <xdr:row>13</xdr:row>
      <xdr:rowOff>114639</xdr:rowOff>
    </xdr:to>
    <xdr:sp macro="" textlink="">
      <xdr:nvSpPr>
        <xdr:cNvPr id="7" name="文字方塊 86"/>
        <xdr:cNvSpPr txBox="1">
          <a:spLocks noChangeArrowheads="1"/>
        </xdr:cNvSpPr>
      </xdr:nvSpPr>
      <xdr:spPr bwMode="auto">
        <a:xfrm>
          <a:off x="2675506" y="2500311"/>
          <a:ext cx="2122713" cy="2694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門襟表布內貼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,W:2.5cm.</a:t>
          </a:r>
        </a:p>
      </xdr:txBody>
    </xdr:sp>
    <xdr:clientData/>
  </xdr:twoCellAnchor>
  <xdr:twoCellAnchor>
    <xdr:from>
      <xdr:col>1</xdr:col>
      <xdr:colOff>619126</xdr:colOff>
      <xdr:row>38</xdr:row>
      <xdr:rowOff>285750</xdr:rowOff>
    </xdr:from>
    <xdr:to>
      <xdr:col>7</xdr:col>
      <xdr:colOff>786499</xdr:colOff>
      <xdr:row>38</xdr:row>
      <xdr:rowOff>719816</xdr:rowOff>
    </xdr:to>
    <xdr:sp macro="" textlink="">
      <xdr:nvSpPr>
        <xdr:cNvPr id="18" name="文字方塊 76"/>
        <xdr:cNvSpPr txBox="1">
          <a:spLocks noChangeArrowheads="1"/>
        </xdr:cNvSpPr>
      </xdr:nvSpPr>
      <xdr:spPr bwMode="auto">
        <a:xfrm>
          <a:off x="1202532" y="6512719"/>
          <a:ext cx="6120498" cy="434066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下襬內貼表布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單針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內穿彈繩由</a:t>
          </a:r>
          <a:r>
            <a:rPr lang="zh-TW" altLang="en-US" sz="1200" b="1" i="0" u="none" strike="noStrike" baseline="0">
              <a:solidFill>
                <a:srgbClr val="FF0000"/>
              </a:solidFill>
              <a:latin typeface="標楷體"/>
              <a:ea typeface="標楷體"/>
            </a:rPr>
            <a:t>右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側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10mm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雞眼穿出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繩釦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迴紋帶</a:t>
          </a:r>
          <a:r>
            <a:rPr lang="en-US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(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如右圖</a:t>
          </a:r>
          <a:r>
            <a:rPr lang="en-US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)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.</a:t>
          </a:r>
        </a:p>
      </xdr:txBody>
    </xdr:sp>
    <xdr:clientData/>
  </xdr:twoCellAnchor>
  <xdr:twoCellAnchor>
    <xdr:from>
      <xdr:col>5</xdr:col>
      <xdr:colOff>571500</xdr:colOff>
      <xdr:row>4</xdr:row>
      <xdr:rowOff>11905</xdr:rowOff>
    </xdr:from>
    <xdr:to>
      <xdr:col>6</xdr:col>
      <xdr:colOff>702468</xdr:colOff>
      <xdr:row>5</xdr:row>
      <xdr:rowOff>205807</xdr:rowOff>
    </xdr:to>
    <xdr:sp macro="" textlink="">
      <xdr:nvSpPr>
        <xdr:cNvPr id="19" name="文字方塊 18"/>
        <xdr:cNvSpPr txBox="1"/>
      </xdr:nvSpPr>
      <xdr:spPr>
        <a:xfrm>
          <a:off x="5060156" y="1238249"/>
          <a:ext cx="1154906" cy="408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內領表布</a:t>
          </a:r>
        </a:p>
      </xdr:txBody>
    </xdr:sp>
    <xdr:clientData/>
  </xdr:twoCellAnchor>
  <xdr:twoCellAnchor>
    <xdr:from>
      <xdr:col>7</xdr:col>
      <xdr:colOff>213294</xdr:colOff>
      <xdr:row>22</xdr:row>
      <xdr:rowOff>35717</xdr:rowOff>
    </xdr:from>
    <xdr:to>
      <xdr:col>8</xdr:col>
      <xdr:colOff>500063</xdr:colOff>
      <xdr:row>31</xdr:row>
      <xdr:rowOff>71436</xdr:rowOff>
    </xdr:to>
    <xdr:sp macro="" textlink="">
      <xdr:nvSpPr>
        <xdr:cNvPr id="20" name="文字方塊 76"/>
        <xdr:cNvSpPr txBox="1">
          <a:spLocks noChangeArrowheads="1"/>
        </xdr:cNvSpPr>
      </xdr:nvSpPr>
      <xdr:spPr bwMode="auto">
        <a:xfrm>
          <a:off x="6749825" y="3976686"/>
          <a:ext cx="1179738" cy="1321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2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左內胸袋車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#3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尼龍反拉拉鍊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</a:p>
        <a:p>
          <a:pPr algn="l" rtl="0">
            <a:lnSpc>
              <a:spcPts val="12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向上拉合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袋口上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下打橫結加強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袋裡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: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表布內貼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+210T Taffeta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</xdr:txBody>
    </xdr:sp>
    <xdr:clientData/>
  </xdr:twoCellAnchor>
  <xdr:twoCellAnchor>
    <xdr:from>
      <xdr:col>8</xdr:col>
      <xdr:colOff>1028700</xdr:colOff>
      <xdr:row>33</xdr:row>
      <xdr:rowOff>76200</xdr:rowOff>
    </xdr:from>
    <xdr:to>
      <xdr:col>11</xdr:col>
      <xdr:colOff>1219200</xdr:colOff>
      <xdr:row>39</xdr:row>
      <xdr:rowOff>57150</xdr:rowOff>
    </xdr:to>
    <xdr:grpSp>
      <xdr:nvGrpSpPr>
        <xdr:cNvPr id="39185" name="群組 80"/>
        <xdr:cNvGrpSpPr>
          <a:grpSpLocks/>
        </xdr:cNvGrpSpPr>
      </xdr:nvGrpSpPr>
      <xdr:grpSpPr bwMode="auto">
        <a:xfrm>
          <a:off x="8458200" y="5581650"/>
          <a:ext cx="2457450" cy="1533525"/>
          <a:chOff x="7678185" y="4724401"/>
          <a:chExt cx="2182928" cy="1588690"/>
        </a:xfrm>
      </xdr:grpSpPr>
      <xdr:grpSp>
        <xdr:nvGrpSpPr>
          <xdr:cNvPr id="39195" name="群組 71"/>
          <xdr:cNvGrpSpPr>
            <a:grpSpLocks/>
          </xdr:cNvGrpSpPr>
        </xdr:nvGrpSpPr>
        <xdr:grpSpPr bwMode="auto">
          <a:xfrm>
            <a:off x="7678185" y="4724401"/>
            <a:ext cx="1043437" cy="1588690"/>
            <a:chOff x="7973460" y="4286251"/>
            <a:chExt cx="1043437" cy="1588690"/>
          </a:xfrm>
        </xdr:grpSpPr>
        <xdr:pic>
          <xdr:nvPicPr>
            <xdr:cNvPr id="39199" name="Image 3"/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59241"/>
            <a:stretch>
              <a:fillRect/>
            </a:stretch>
          </xdr:blipFill>
          <xdr:spPr bwMode="auto">
            <a:xfrm>
              <a:off x="8201025" y="4286251"/>
              <a:ext cx="815872" cy="15886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cxnSp macro="">
          <xdr:nvCxnSpPr>
            <xdr:cNvPr id="29" name="直線接點 28"/>
            <xdr:cNvCxnSpPr/>
          </xdr:nvCxnSpPr>
          <xdr:spPr>
            <a:xfrm flipH="1" flipV="1">
              <a:off x="8024226" y="4750030"/>
              <a:ext cx="566884" cy="9868"/>
            </a:xfrm>
            <a:prstGeom prst="line">
              <a:avLst/>
            </a:prstGeom>
            <a:ln w="19050">
              <a:solidFill>
                <a:srgbClr val="0070C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線單箭頭接點 29"/>
            <xdr:cNvCxnSpPr/>
          </xdr:nvCxnSpPr>
          <xdr:spPr>
            <a:xfrm>
              <a:off x="8252672" y="4750030"/>
              <a:ext cx="0" cy="769676"/>
            </a:xfrm>
            <a:prstGeom prst="straightConnector1">
              <a:avLst/>
            </a:prstGeom>
            <a:ln w="19050">
              <a:solidFill>
                <a:srgbClr val="0070C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文字方塊 76"/>
            <xdr:cNvSpPr txBox="1">
              <a:spLocks noChangeArrowheads="1"/>
            </xdr:cNvSpPr>
          </xdr:nvSpPr>
          <xdr:spPr bwMode="auto">
            <a:xfrm>
              <a:off x="7973460" y="5046059"/>
              <a:ext cx="355360" cy="3355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91440" tIns="45720" rIns="91440" bIns="45720" anchor="t"/>
            <a:lstStyle/>
            <a:p>
              <a:pPr algn="l" rtl="0">
                <a:lnSpc>
                  <a:spcPts val="1300"/>
                </a:lnSpc>
                <a:defRPr sz="1000"/>
              </a:pPr>
              <a:r>
                <a:rPr lang="en-US" altLang="zh-TW" sz="1200" b="1" i="0" u="none" strike="noStrike" baseline="0">
                  <a:solidFill>
                    <a:srgbClr val="0070C0"/>
                  </a:solidFill>
                  <a:latin typeface="標楷體"/>
                  <a:ea typeface="標楷體"/>
                </a:rPr>
                <a:t>6cm</a:t>
              </a:r>
            </a:p>
          </xdr:txBody>
        </xdr:sp>
      </xdr:grpSp>
      <xdr:cxnSp macro="">
        <xdr:nvCxnSpPr>
          <xdr:cNvPr id="23" name="直線接點 22"/>
          <xdr:cNvCxnSpPr/>
        </xdr:nvCxnSpPr>
        <xdr:spPr>
          <a:xfrm flipV="1">
            <a:off x="8380445" y="5701297"/>
            <a:ext cx="346899" cy="207220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矩形 23"/>
          <xdr:cNvSpPr/>
        </xdr:nvSpPr>
        <xdr:spPr>
          <a:xfrm>
            <a:off x="8321218" y="5000695"/>
            <a:ext cx="659955" cy="266426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zh-TW" altLang="en-US"/>
          </a:p>
        </xdr:txBody>
      </xdr:sp>
      <xdr:sp macro="" textlink="">
        <xdr:nvSpPr>
          <xdr:cNvPr id="26" name="文字方塊 25"/>
          <xdr:cNvSpPr txBox="1">
            <a:spLocks noChangeArrowheads="1"/>
          </xdr:cNvSpPr>
        </xdr:nvSpPr>
        <xdr:spPr bwMode="auto">
          <a:xfrm>
            <a:off x="8456593" y="4911886"/>
            <a:ext cx="1404520" cy="769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91440" tIns="45720" rIns="91440" bIns="45720" anchor="t"/>
          <a:lstStyle/>
          <a:p>
            <a:pPr algn="l" rtl="0">
              <a:lnSpc>
                <a:spcPts val="1300"/>
              </a:lnSpc>
              <a:defRPr sz="1000"/>
            </a:pPr>
            <a:r>
              <a:rPr lang="en-US" altLang="zh-TW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3/8"W</a:t>
            </a:r>
            <a:r>
              <a:rPr lang="zh-TW" altLang="en-US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迴紋帶</a:t>
            </a:r>
            <a:r>
              <a:rPr lang="en-US" altLang="zh-TW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,</a:t>
            </a:r>
            <a:r>
              <a:rPr lang="zh-TW" altLang="en-US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固定繩釦用</a:t>
            </a:r>
            <a:r>
              <a:rPr lang="en-US" altLang="zh-TW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,</a:t>
            </a:r>
            <a:r>
              <a:rPr lang="zh-TW" altLang="en-US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完成尺寸</a:t>
            </a:r>
            <a:r>
              <a:rPr lang="en-US" altLang="zh-TW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L:1.5cm(</a:t>
            </a:r>
            <a:r>
              <a:rPr lang="zh-TW" altLang="en-US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對折量</a:t>
            </a:r>
            <a:r>
              <a:rPr lang="en-US" altLang="zh-TW" sz="1200" b="1" i="0" u="none" strike="noStrike" baseline="0">
                <a:solidFill>
                  <a:srgbClr val="000000"/>
                </a:solidFill>
                <a:latin typeface="標楷體"/>
                <a:ea typeface="標楷體"/>
              </a:rPr>
              <a:t>).</a:t>
            </a:r>
          </a:p>
        </xdr:txBody>
      </xdr:sp>
    </xdr:grpSp>
    <xdr:clientData/>
  </xdr:twoCellAnchor>
  <xdr:twoCellAnchor>
    <xdr:from>
      <xdr:col>0</xdr:col>
      <xdr:colOff>22452</xdr:colOff>
      <xdr:row>17</xdr:row>
      <xdr:rowOff>35718</xdr:rowOff>
    </xdr:from>
    <xdr:to>
      <xdr:col>1</xdr:col>
      <xdr:colOff>666751</xdr:colOff>
      <xdr:row>25</xdr:row>
      <xdr:rowOff>119062</xdr:rowOff>
    </xdr:to>
    <xdr:sp macro="" textlink="">
      <xdr:nvSpPr>
        <xdr:cNvPr id="33" name="文字方塊 76"/>
        <xdr:cNvSpPr txBox="1">
          <a:spLocks noChangeArrowheads="1"/>
        </xdr:cNvSpPr>
      </xdr:nvSpPr>
      <xdr:spPr bwMode="auto">
        <a:xfrm>
          <a:off x="22452" y="3262312"/>
          <a:ext cx="1227705" cy="1226344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  <a:extLst/>
      </xdr:spPr>
      <xdr:txBody>
        <a:bodyPr vertOverflow="clip" wrap="square" lIns="91440" tIns="45720" rIns="91440" bIns="45720" anchor="t"/>
        <a:lstStyle/>
        <a:p>
          <a:pPr rtl="0">
            <a:lnSpc>
              <a:spcPts val="1500"/>
            </a:lnSpc>
          </a:pP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穿者右側有一表布內擋片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:3.5cm,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壓臨邊線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endParaRPr lang="zh-TW" altLang="zh-TW" sz="14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30954</xdr:colOff>
      <xdr:row>9</xdr:row>
      <xdr:rowOff>88106</xdr:rowOff>
    </xdr:from>
    <xdr:to>
      <xdr:col>7</xdr:col>
      <xdr:colOff>347482</xdr:colOff>
      <xdr:row>12</xdr:row>
      <xdr:rowOff>3003</xdr:rowOff>
    </xdr:to>
    <xdr:sp macro="" textlink="">
      <xdr:nvSpPr>
        <xdr:cNvPr id="34" name="文字方塊 67"/>
        <xdr:cNvSpPr txBox="1">
          <a:spLocks noChangeArrowheads="1"/>
        </xdr:cNvSpPr>
      </xdr:nvSpPr>
      <xdr:spPr bwMode="auto">
        <a:xfrm>
          <a:off x="3317079" y="2171700"/>
          <a:ext cx="3566934" cy="343522"/>
        </a:xfrm>
        <a:prstGeom prst="rect">
          <a:avLst/>
        </a:prstGeom>
        <a:solidFill>
          <a:schemeClr val="lt1"/>
        </a:solidFill>
        <a:ln>
          <a:noFill/>
        </a:ln>
        <a:extLst/>
      </xdr:spPr>
      <xdr:txBody>
        <a:bodyPr vertOverflow="clip" wrap="square" lIns="91440" tIns="45720" rIns="91440" bIns="45720" anchor="b"/>
        <a:lstStyle/>
        <a:p>
          <a:pPr rtl="0"/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內後領圍夾車吊掛式主標和尺寸標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在主標下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)</a:t>
          </a:r>
          <a:endParaRPr lang="zh-TW" altLang="zh-TW" sz="14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746134</xdr:colOff>
      <xdr:row>10</xdr:row>
      <xdr:rowOff>111669</xdr:rowOff>
    </xdr:from>
    <xdr:to>
      <xdr:col>8</xdr:col>
      <xdr:colOff>1076599</xdr:colOff>
      <xdr:row>13</xdr:row>
      <xdr:rowOff>78863</xdr:rowOff>
    </xdr:to>
    <xdr:sp macro="" textlink="">
      <xdr:nvSpPr>
        <xdr:cNvPr id="35" name="文字方塊 34"/>
        <xdr:cNvSpPr txBox="1"/>
      </xdr:nvSpPr>
      <xdr:spPr>
        <a:xfrm>
          <a:off x="7282665" y="2338138"/>
          <a:ext cx="1223434" cy="395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352428</xdr:colOff>
      <xdr:row>3</xdr:row>
      <xdr:rowOff>171450</xdr:rowOff>
    </xdr:from>
    <xdr:to>
      <xdr:col>8</xdr:col>
      <xdr:colOff>909375</xdr:colOff>
      <xdr:row>5</xdr:row>
      <xdr:rowOff>49474</xdr:rowOff>
    </xdr:to>
    <xdr:sp macro="" textlink="">
      <xdr:nvSpPr>
        <xdr:cNvPr id="36" name="文字方塊 35"/>
        <xdr:cNvSpPr txBox="1"/>
      </xdr:nvSpPr>
      <xdr:spPr>
        <a:xfrm>
          <a:off x="6888959" y="1171575"/>
          <a:ext cx="1449916" cy="318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383234</xdr:colOff>
      <xdr:row>5</xdr:row>
      <xdr:rowOff>27253</xdr:rowOff>
    </xdr:from>
    <xdr:to>
      <xdr:col>8</xdr:col>
      <xdr:colOff>478486</xdr:colOff>
      <xdr:row>6</xdr:row>
      <xdr:rowOff>131492</xdr:rowOff>
    </xdr:to>
    <xdr:cxnSp macro="">
      <xdr:nvCxnSpPr>
        <xdr:cNvPr id="37" name="直線接點 36"/>
        <xdr:cNvCxnSpPr/>
      </xdr:nvCxnSpPr>
      <xdr:spPr>
        <a:xfrm flipH="1">
          <a:off x="7812734" y="1467909"/>
          <a:ext cx="95252" cy="31855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523876</xdr:colOff>
      <xdr:row>23</xdr:row>
      <xdr:rowOff>23812</xdr:rowOff>
    </xdr:from>
    <xdr:to>
      <xdr:col>11</xdr:col>
      <xdr:colOff>1404940</xdr:colOff>
      <xdr:row>33</xdr:row>
      <xdr:rowOff>126205</xdr:rowOff>
    </xdr:to>
    <xdr:sp macro="" textlink="">
      <xdr:nvSpPr>
        <xdr:cNvPr id="38" name="文字方塊 63"/>
        <xdr:cNvSpPr txBox="1"/>
      </xdr:nvSpPr>
      <xdr:spPr bwMode="auto">
        <a:xfrm>
          <a:off x="10227470" y="4107656"/>
          <a:ext cx="881064" cy="1531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3</xdr:col>
      <xdr:colOff>650081</xdr:colOff>
      <xdr:row>15</xdr:row>
      <xdr:rowOff>135731</xdr:rowOff>
    </xdr:from>
    <xdr:to>
      <xdr:col>4</xdr:col>
      <xdr:colOff>413656</xdr:colOff>
      <xdr:row>32</xdr:row>
      <xdr:rowOff>59011</xdr:rowOff>
    </xdr:to>
    <xdr:sp macro="" textlink="">
      <xdr:nvSpPr>
        <xdr:cNvPr id="39" name="文字方塊 67"/>
        <xdr:cNvSpPr txBox="1">
          <a:spLocks noChangeArrowheads="1"/>
        </xdr:cNvSpPr>
      </xdr:nvSpPr>
      <xdr:spPr bwMode="auto">
        <a:xfrm>
          <a:off x="2733675" y="3076575"/>
          <a:ext cx="966106" cy="2352155"/>
        </a:xfrm>
        <a:prstGeom prst="rect">
          <a:avLst/>
        </a:prstGeom>
        <a:noFill/>
        <a:ln w="9525" cmpd="sng"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 rtl="0">
            <a:defRPr sz="1000"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☆內門襟三角擋片尺寸:L: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 W: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4.5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cm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上片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下片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:210T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內門襟車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#5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zh-TW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  <a:p>
          <a:pPr marL="0" indent="0" algn="l" rtl="0">
            <a:defRPr sz="1000"/>
          </a:pPr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782067</xdr:colOff>
      <xdr:row>38</xdr:row>
      <xdr:rowOff>594930</xdr:rowOff>
    </xdr:from>
    <xdr:to>
      <xdr:col>8</xdr:col>
      <xdr:colOff>1013578</xdr:colOff>
      <xdr:row>39</xdr:row>
      <xdr:rowOff>110743</xdr:rowOff>
    </xdr:to>
    <xdr:sp macro="" textlink="">
      <xdr:nvSpPr>
        <xdr:cNvPr id="41" name="文字方塊 67"/>
        <xdr:cNvSpPr txBox="1">
          <a:spLocks noChangeArrowheads="1"/>
        </xdr:cNvSpPr>
      </xdr:nvSpPr>
      <xdr:spPr bwMode="auto">
        <a:xfrm>
          <a:off x="6294661" y="6821899"/>
          <a:ext cx="2148417" cy="34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表布門襟內貼寬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2.5c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Times New Roman"/>
              <a:ea typeface="標楷體"/>
              <a:cs typeface="Times New Roman"/>
            </a:rPr>
            <a:t>m。</a:t>
          </a:r>
          <a:endParaRPr lang="zh-TW" altLang="en-US" sz="1200"/>
        </a:p>
      </xdr:txBody>
    </xdr:sp>
    <xdr:clientData/>
  </xdr:twoCellAnchor>
  <xdr:twoCellAnchor>
    <xdr:from>
      <xdr:col>11</xdr:col>
      <xdr:colOff>309564</xdr:colOff>
      <xdr:row>4</xdr:row>
      <xdr:rowOff>11906</xdr:rowOff>
    </xdr:from>
    <xdr:to>
      <xdr:col>12</xdr:col>
      <xdr:colOff>8953</xdr:colOff>
      <xdr:row>19</xdr:row>
      <xdr:rowOff>46390</xdr:rowOff>
    </xdr:to>
    <xdr:sp macro="" textlink="">
      <xdr:nvSpPr>
        <xdr:cNvPr id="42" name="文字方塊 41"/>
        <xdr:cNvSpPr txBox="1"/>
      </xdr:nvSpPr>
      <xdr:spPr>
        <a:xfrm>
          <a:off x="10013158" y="1238250"/>
          <a:ext cx="1247201" cy="23204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表布帽簷內貼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內穿彈繩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右。各兩顆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迴紋帶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(L:1.5cm)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帽底貼為表布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帽裏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657225</xdr:colOff>
      <xdr:row>0</xdr:row>
      <xdr:rowOff>466725</xdr:rowOff>
    </xdr:to>
    <xdr:pic>
      <xdr:nvPicPr>
        <xdr:cNvPr id="3111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716280</xdr:colOff>
      <xdr:row>13</xdr:row>
      <xdr:rowOff>9525</xdr:rowOff>
    </xdr:from>
    <xdr:to>
      <xdr:col>9</xdr:col>
      <xdr:colOff>213195</xdr:colOff>
      <xdr:row>37</xdr:row>
      <xdr:rowOff>95250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8143875" y="2705100"/>
          <a:ext cx="695325" cy="375285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657225</xdr:colOff>
      <xdr:row>4</xdr:row>
      <xdr:rowOff>161925</xdr:rowOff>
    </xdr:from>
    <xdr:to>
      <xdr:col>7</xdr:col>
      <xdr:colOff>400050</xdr:colOff>
      <xdr:row>35</xdr:row>
      <xdr:rowOff>28575</xdr:rowOff>
    </xdr:to>
    <xdr:pic>
      <xdr:nvPicPr>
        <xdr:cNvPr id="31119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390650"/>
          <a:ext cx="4886325" cy="442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88444</xdr:colOff>
      <xdr:row>32</xdr:row>
      <xdr:rowOff>57150</xdr:rowOff>
    </xdr:from>
    <xdr:to>
      <xdr:col>4</xdr:col>
      <xdr:colOff>819150</xdr:colOff>
      <xdr:row>38</xdr:row>
      <xdr:rowOff>207337</xdr:rowOff>
    </xdr:to>
    <xdr:sp macro="" textlink="">
      <xdr:nvSpPr>
        <xdr:cNvPr id="5" name="文字方塊 57"/>
        <xdr:cNvSpPr txBox="1">
          <a:spLocks noChangeArrowheads="1"/>
        </xdr:cNvSpPr>
      </xdr:nvSpPr>
      <xdr:spPr bwMode="auto">
        <a:xfrm>
          <a:off x="1479094" y="5419725"/>
          <a:ext cx="2616656" cy="100743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外領蓋片內釘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隱藏面彈簧釦上半套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領布條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</a:t>
          </a: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彈簧釦下半套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</a:t>
          </a: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帽底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&amp;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外領蓋片扣合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4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5</xdr:col>
      <xdr:colOff>704850</xdr:colOff>
      <xdr:row>16</xdr:row>
      <xdr:rowOff>38101</xdr:rowOff>
    </xdr:from>
    <xdr:to>
      <xdr:col>8</xdr:col>
      <xdr:colOff>800100</xdr:colOff>
      <xdr:row>21</xdr:row>
      <xdr:rowOff>76200</xdr:rowOff>
    </xdr:to>
    <xdr:sp macro="" textlink="">
      <xdr:nvSpPr>
        <xdr:cNvPr id="6" name="Text Box 97"/>
        <xdr:cNvSpPr txBox="1">
          <a:spLocks noChangeArrowheads="1"/>
        </xdr:cNvSpPr>
      </xdr:nvSpPr>
      <xdr:spPr bwMode="auto">
        <a:xfrm>
          <a:off x="5181600" y="3114676"/>
          <a:ext cx="3048000" cy="752474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t"/>
        <a:lstStyle/>
        <a:p>
          <a:pPr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帽簷內貼為表布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內穿彈繩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由兩邊內側底部各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2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顆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 i="0" baseline="0"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 i="0" u="none" strike="noStrike" baseline="0">
              <a:solidFill>
                <a:srgbClr val="000000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anose="03000509000000000000" pitchFamily="65" charset="-120"/>
              <a:ea typeface="標楷體" panose="03000509000000000000" pitchFamily="65" charset="-120"/>
            </a:rPr>
            <a:t>.</a:t>
          </a:r>
        </a:p>
      </xdr:txBody>
    </xdr:sp>
    <xdr:clientData/>
  </xdr:twoCellAnchor>
  <xdr:twoCellAnchor>
    <xdr:from>
      <xdr:col>6</xdr:col>
      <xdr:colOff>846104</xdr:colOff>
      <xdr:row>5</xdr:row>
      <xdr:rowOff>3981</xdr:rowOff>
    </xdr:from>
    <xdr:to>
      <xdr:col>8</xdr:col>
      <xdr:colOff>1183529</xdr:colOff>
      <xdr:row>10</xdr:row>
      <xdr:rowOff>30555</xdr:rowOff>
    </xdr:to>
    <xdr:sp macro="" textlink="">
      <xdr:nvSpPr>
        <xdr:cNvPr id="7" name="文字方塊 57"/>
        <xdr:cNvSpPr txBox="1">
          <a:spLocks noChangeArrowheads="1"/>
        </xdr:cNvSpPr>
      </xdr:nvSpPr>
      <xdr:spPr bwMode="auto">
        <a:xfrm>
          <a:off x="6351554" y="1442256"/>
          <a:ext cx="2261475" cy="80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91440" tIns="45720" rIns="91440" bIns="45720" anchor="t"/>
        <a:lstStyle/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帽絆壓臨邊線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車黏扣帶</a:t>
          </a:r>
        </a:p>
        <a:p>
          <a:pPr algn="l" rtl="0">
            <a:lnSpc>
              <a:spcPts val="15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勾面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 L:6cm,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帽後車</a:t>
          </a:r>
        </a:p>
        <a:p>
          <a:pPr algn="l" rtl="0">
            <a:lnSpc>
              <a:spcPts val="14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毛面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 L:10cm.</a:t>
          </a:r>
        </a:p>
        <a:p>
          <a:pPr algn="l" rtl="0">
            <a:lnSpc>
              <a:spcPts val="14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  <xdr:twoCellAnchor>
    <xdr:from>
      <xdr:col>0</xdr:col>
      <xdr:colOff>441103</xdr:colOff>
      <xdr:row>14</xdr:row>
      <xdr:rowOff>79079</xdr:rowOff>
    </xdr:from>
    <xdr:to>
      <xdr:col>3</xdr:col>
      <xdr:colOff>695325</xdr:colOff>
      <xdr:row>19</xdr:row>
      <xdr:rowOff>101206</xdr:rowOff>
    </xdr:to>
    <xdr:sp macro="" textlink="">
      <xdr:nvSpPr>
        <xdr:cNvPr id="8" name="文字方塊 57"/>
        <xdr:cNvSpPr txBox="1">
          <a:spLocks noChangeArrowheads="1"/>
        </xdr:cNvSpPr>
      </xdr:nvSpPr>
      <xdr:spPr bwMode="auto">
        <a:xfrm>
          <a:off x="441103" y="2869904"/>
          <a:ext cx="2330672" cy="736502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4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可拆式帽子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帽底釘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4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組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12.5mm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隱藏面彈簧釦上半套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面釦隱藏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可與領布條扣合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300"/>
            </a:lnSpc>
            <a:defRPr sz="1000"/>
          </a:pPr>
          <a:endParaRPr lang="en-US" altLang="zh-TW" sz="1200" b="1" i="0" u="none" strike="noStrike" baseline="0">
            <a:solidFill>
              <a:srgbClr val="000000"/>
            </a:solidFill>
            <a:latin typeface="標楷體"/>
            <a:ea typeface="標楷體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1</xdr:col>
      <xdr:colOff>609600</xdr:colOff>
      <xdr:row>1</xdr:row>
      <xdr:rowOff>9525</xdr:rowOff>
    </xdr:to>
    <xdr:pic>
      <xdr:nvPicPr>
        <xdr:cNvPr id="1503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2573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118111</xdr:colOff>
      <xdr:row>27</xdr:row>
      <xdr:rowOff>9525</xdr:rowOff>
    </xdr:from>
    <xdr:to>
      <xdr:col>4</xdr:col>
      <xdr:colOff>420973</xdr:colOff>
      <xdr:row>29</xdr:row>
      <xdr:rowOff>47625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1771651" y="4591050"/>
          <a:ext cx="1676400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171450</xdr:colOff>
      <xdr:row>6</xdr:row>
      <xdr:rowOff>123825</xdr:rowOff>
    </xdr:from>
    <xdr:to>
      <xdr:col>11</xdr:col>
      <xdr:colOff>657225</xdr:colOff>
      <xdr:row>29</xdr:row>
      <xdr:rowOff>114300</xdr:rowOff>
    </xdr:to>
    <xdr:pic>
      <xdr:nvPicPr>
        <xdr:cNvPr id="15037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524000"/>
          <a:ext cx="831532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30</xdr:row>
      <xdr:rowOff>50008</xdr:rowOff>
    </xdr:from>
    <xdr:to>
      <xdr:col>6</xdr:col>
      <xdr:colOff>97551</xdr:colOff>
      <xdr:row>34</xdr:row>
      <xdr:rowOff>28575</xdr:rowOff>
    </xdr:to>
    <xdr:sp macro="" textlink="">
      <xdr:nvSpPr>
        <xdr:cNvPr id="5" name="文字方塊 48"/>
        <xdr:cNvSpPr txBox="1">
          <a:spLocks noChangeArrowheads="1"/>
        </xdr:cNvSpPr>
      </xdr:nvSpPr>
      <xdr:spPr bwMode="auto">
        <a:xfrm>
          <a:off x="38100" y="4879183"/>
          <a:ext cx="4460001" cy="55006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袖口車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W:2CM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對折帶包邊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接合處縫份包光作法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底線用伸縮線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袖下剪接夾車織帶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掛耳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(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位置如附件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),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可與外夾克扣合用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  <xdr:twoCellAnchor>
    <xdr:from>
      <xdr:col>0</xdr:col>
      <xdr:colOff>38101</xdr:colOff>
      <xdr:row>4</xdr:row>
      <xdr:rowOff>95250</xdr:rowOff>
    </xdr:from>
    <xdr:to>
      <xdr:col>2</xdr:col>
      <xdr:colOff>304800</xdr:colOff>
      <xdr:row>10</xdr:row>
      <xdr:rowOff>57150</xdr:rowOff>
    </xdr:to>
    <xdr:sp macro="" textlink="">
      <xdr:nvSpPr>
        <xdr:cNvPr id="6" name="文字方塊 59"/>
        <xdr:cNvSpPr txBox="1">
          <a:spLocks noChangeArrowheads="1"/>
        </xdr:cNvSpPr>
      </xdr:nvSpPr>
      <xdr:spPr bwMode="auto">
        <a:xfrm>
          <a:off x="38101" y="1143000"/>
          <a:ext cx="1924049" cy="885825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門襟車#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5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塑鋼拉鍊,露齒作法，壓1/4"單針,下方左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右各打一直結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 pitchFamily="65" charset="-120"/>
              <a:ea typeface="標楷體" pitchFamily="65" charset="-120"/>
            </a:rPr>
            <a:t>,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拉鍊</a:t>
          </a:r>
          <a:r>
            <a:rPr lang="zh-TW" altLang="en-US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要平直不可有波浪狀</a:t>
          </a:r>
          <a:r>
            <a:rPr lang="zh-TW" altLang="zh-TW" sz="1200" b="1" i="0" baseline="0">
              <a:effectLst/>
              <a:latin typeface="標楷體" pitchFamily="65" charset="-120"/>
              <a:ea typeface="標楷體" pitchFamily="65" charset="-120"/>
              <a:cs typeface="+mn-cs"/>
            </a:rPr>
            <a:t>.</a:t>
          </a:r>
          <a:endParaRPr lang="zh-TW" altLang="zh-TW" sz="1200">
            <a:effectLst/>
            <a:latin typeface="標楷體" pitchFamily="65" charset="-120"/>
            <a:ea typeface="標楷體" pitchFamily="65" charset="-120"/>
          </a:endParaRP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  <xdr:twoCellAnchor>
    <xdr:from>
      <xdr:col>0</xdr:col>
      <xdr:colOff>19050</xdr:colOff>
      <xdr:row>20</xdr:row>
      <xdr:rowOff>47625</xdr:rowOff>
    </xdr:from>
    <xdr:to>
      <xdr:col>1</xdr:col>
      <xdr:colOff>504825</xdr:colOff>
      <xdr:row>29</xdr:row>
      <xdr:rowOff>114300</xdr:rowOff>
    </xdr:to>
    <xdr:sp macro="" textlink="">
      <xdr:nvSpPr>
        <xdr:cNvPr id="7" name="文字方塊 48"/>
        <xdr:cNvSpPr txBox="1">
          <a:spLocks noChangeArrowheads="1"/>
        </xdr:cNvSpPr>
      </xdr:nvSpPr>
      <xdr:spPr bwMode="auto">
        <a:xfrm>
          <a:off x="19050" y="3448050"/>
          <a:ext cx="1171575" cy="1352550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袋唇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W:1",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壓裝飾線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,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袋口上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/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下打橫結,袋裡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: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表布內貼+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Mesh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網布.</a:t>
          </a:r>
          <a:endParaRPr lang="zh-TW" altLang="en-US" b="1"/>
        </a:p>
      </xdr:txBody>
    </xdr:sp>
    <xdr:clientData/>
  </xdr:twoCellAnchor>
  <xdr:twoCellAnchor>
    <xdr:from>
      <xdr:col>4</xdr:col>
      <xdr:colOff>123826</xdr:colOff>
      <xdr:row>4</xdr:row>
      <xdr:rowOff>161925</xdr:rowOff>
    </xdr:from>
    <xdr:to>
      <xdr:col>7</xdr:col>
      <xdr:colOff>108978</xdr:colOff>
      <xdr:row>8</xdr:row>
      <xdr:rowOff>66675</xdr:rowOff>
    </xdr:to>
    <xdr:sp macro="" textlink="">
      <xdr:nvSpPr>
        <xdr:cNvPr id="8" name="文字方塊 48"/>
        <xdr:cNvSpPr txBox="1">
          <a:spLocks noChangeArrowheads="1"/>
        </xdr:cNvSpPr>
      </xdr:nvSpPr>
      <xdr:spPr bwMode="auto">
        <a:xfrm>
          <a:off x="3152776" y="1209675"/>
          <a:ext cx="2042552" cy="542925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400"/>
            </a:lnSpc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表布內領片，下領圍包光壓臨邊單針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 </a:t>
          </a:r>
        </a:p>
        <a:p>
          <a:pPr algn="l" rtl="0">
            <a:lnSpc>
              <a:spcPts val="1400"/>
            </a:lnSpc>
            <a:defRPr sz="1000"/>
          </a:pP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5</xdr:col>
      <xdr:colOff>257175</xdr:colOff>
      <xdr:row>8</xdr:row>
      <xdr:rowOff>88108</xdr:rowOff>
    </xdr:from>
    <xdr:to>
      <xdr:col>8</xdr:col>
      <xdr:colOff>135369</xdr:colOff>
      <xdr:row>13</xdr:row>
      <xdr:rowOff>57151</xdr:rowOff>
    </xdr:to>
    <xdr:sp macro="" textlink="">
      <xdr:nvSpPr>
        <xdr:cNvPr id="9" name="Text Box 179"/>
        <xdr:cNvSpPr txBox="1">
          <a:spLocks noChangeArrowheads="1"/>
        </xdr:cNvSpPr>
      </xdr:nvSpPr>
      <xdr:spPr bwMode="auto">
        <a:xfrm>
          <a:off x="3971925" y="1774033"/>
          <a:ext cx="1935594" cy="683418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27432" tIns="27432" rIns="0" bIns="0" anchor="b" upright="1"/>
        <a:lstStyle/>
        <a:p>
          <a:pPr algn="l" rtl="0"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外後領圍中心夾車織帶耳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,</a:t>
          </a:r>
          <a:r>
            <a:rPr lang="zh-TW" altLang="en-US" sz="1200" b="1" baseline="0">
              <a:latin typeface="標楷體" pitchFamily="65" charset="-120"/>
              <a:ea typeface="標楷體" pitchFamily="65" charset="-120"/>
            </a:rPr>
            <a:t>可與外夾克扣合用</a:t>
          </a:r>
          <a:r>
            <a:rPr lang="en-US" altLang="zh-TW" sz="1200" b="1" baseline="0">
              <a:latin typeface="標楷體" pitchFamily="65" charset="-120"/>
              <a:ea typeface="標楷體" pitchFamily="65" charset="-120"/>
            </a:rPr>
            <a:t>.</a:t>
          </a: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7</xdr:col>
      <xdr:colOff>361950</xdr:colOff>
      <xdr:row>4</xdr:row>
      <xdr:rowOff>142875</xdr:rowOff>
    </xdr:from>
    <xdr:to>
      <xdr:col>9</xdr:col>
      <xdr:colOff>142875</xdr:colOff>
      <xdr:row>7</xdr:row>
      <xdr:rowOff>0</xdr:rowOff>
    </xdr:to>
    <xdr:sp macro="" textlink="">
      <xdr:nvSpPr>
        <xdr:cNvPr id="10" name="文字方塊 48"/>
        <xdr:cNvSpPr txBox="1">
          <a:spLocks noChangeArrowheads="1"/>
        </xdr:cNvSpPr>
      </xdr:nvSpPr>
      <xdr:spPr bwMode="auto">
        <a:xfrm>
          <a:off x="5448300" y="1190625"/>
          <a:ext cx="1152525" cy="352425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en-US" altLang="zh-TW" sz="1200" b="1">
              <a:latin typeface="標楷體" pitchFamily="65" charset="-120"/>
              <a:ea typeface="標楷體" pitchFamily="65" charset="-120"/>
            </a:rPr>
            <a:t>1/4"</a:t>
          </a:r>
          <a:r>
            <a:rPr lang="zh-TW" altLang="en-US" sz="1200" b="1">
              <a:latin typeface="標楷體" pitchFamily="65" charset="-120"/>
              <a:ea typeface="標楷體" pitchFamily="65" charset="-120"/>
            </a:rPr>
            <a:t>單針</a:t>
          </a:r>
          <a:r>
            <a:rPr lang="en-US" altLang="zh-TW" sz="1200" b="1">
              <a:latin typeface="標楷體" pitchFamily="65" charset="-120"/>
              <a:ea typeface="標楷體" pitchFamily="65" charset="-120"/>
            </a:rPr>
            <a:t>. </a:t>
          </a:r>
        </a:p>
        <a:p>
          <a:pPr algn="l" rtl="0">
            <a:lnSpc>
              <a:spcPts val="1200"/>
            </a:lnSpc>
            <a:defRPr sz="1000"/>
          </a:pPr>
          <a:endParaRPr lang="zh-TW" altLang="en-US" sz="1200" b="1">
            <a:latin typeface="標楷體" pitchFamily="65" charset="-120"/>
            <a:ea typeface="標楷體" pitchFamily="65" charset="-120"/>
          </a:endParaRPr>
        </a:p>
      </xdr:txBody>
    </xdr:sp>
    <xdr:clientData/>
  </xdr:twoCellAnchor>
  <xdr:twoCellAnchor>
    <xdr:from>
      <xdr:col>8</xdr:col>
      <xdr:colOff>485775</xdr:colOff>
      <xdr:row>5</xdr:row>
      <xdr:rowOff>133350</xdr:rowOff>
    </xdr:from>
    <xdr:to>
      <xdr:col>9</xdr:col>
      <xdr:colOff>209550</xdr:colOff>
      <xdr:row>7</xdr:row>
      <xdr:rowOff>76200</xdr:rowOff>
    </xdr:to>
    <xdr:cxnSp macro="">
      <xdr:nvCxnSpPr>
        <xdr:cNvPr id="11" name="直線接點 10"/>
        <xdr:cNvCxnSpPr/>
      </xdr:nvCxnSpPr>
      <xdr:spPr bwMode="auto">
        <a:xfrm>
          <a:off x="6257925" y="1390650"/>
          <a:ext cx="409575" cy="228600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30</xdr:row>
      <xdr:rowOff>104775</xdr:rowOff>
    </xdr:from>
    <xdr:to>
      <xdr:col>11</xdr:col>
      <xdr:colOff>635715</xdr:colOff>
      <xdr:row>34</xdr:row>
      <xdr:rowOff>0</xdr:rowOff>
    </xdr:to>
    <xdr:sp macro="" textlink="">
      <xdr:nvSpPr>
        <xdr:cNvPr id="13" name="文字方塊 48"/>
        <xdr:cNvSpPr txBox="1">
          <a:spLocks noChangeArrowheads="1"/>
        </xdr:cNvSpPr>
      </xdr:nvSpPr>
      <xdr:spPr bwMode="auto">
        <a:xfrm>
          <a:off x="5086350" y="4933950"/>
          <a:ext cx="3378915" cy="466725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lnSpc>
              <a:spcPts val="1300"/>
            </a:lnSpc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下襬高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，拷克向內反折，壓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1/4"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三本雙針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</a:rPr>
            <a:t>.</a:t>
          </a:r>
        </a:p>
        <a:p>
          <a:pPr algn="l" rtl="0">
            <a:lnSpc>
              <a:spcPts val="1200"/>
            </a:lnSpc>
            <a:defRPr sz="1000"/>
          </a:pPr>
          <a:endParaRPr lang="zh-TW" altLang="en-US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428625</xdr:colOff>
      <xdr:row>0</xdr:row>
      <xdr:rowOff>476250</xdr:rowOff>
    </xdr:to>
    <xdr:pic>
      <xdr:nvPicPr>
        <xdr:cNvPr id="16923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76200"/>
          <a:ext cx="9715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4</xdr:row>
      <xdr:rowOff>85725</xdr:rowOff>
    </xdr:from>
    <xdr:to>
      <xdr:col>9</xdr:col>
      <xdr:colOff>304800</xdr:colOff>
      <xdr:row>38</xdr:row>
      <xdr:rowOff>476250</xdr:rowOff>
    </xdr:to>
    <xdr:pic>
      <xdr:nvPicPr>
        <xdr:cNvPr id="16924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314450"/>
          <a:ext cx="8467725" cy="538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925955</xdr:colOff>
      <xdr:row>17</xdr:row>
      <xdr:rowOff>84360</xdr:rowOff>
    </xdr:from>
    <xdr:to>
      <xdr:col>10</xdr:col>
      <xdr:colOff>428273</xdr:colOff>
      <xdr:row>19</xdr:row>
      <xdr:rowOff>136747</xdr:rowOff>
    </xdr:to>
    <xdr:sp macro="" textlink="">
      <xdr:nvSpPr>
        <xdr:cNvPr id="4" name="文字方塊 48"/>
        <xdr:cNvSpPr txBox="1">
          <a:spLocks noChangeArrowheads="1"/>
        </xdr:cNvSpPr>
      </xdr:nvSpPr>
      <xdr:spPr bwMode="auto">
        <a:xfrm>
          <a:off x="8545955" y="3310954"/>
          <a:ext cx="1240631" cy="33813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袖裏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210T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布</a:t>
          </a:r>
        </a:p>
      </xdr:txBody>
    </xdr:sp>
    <xdr:clientData/>
  </xdr:twoCellAnchor>
  <xdr:twoCellAnchor>
    <xdr:from>
      <xdr:col>2</xdr:col>
      <xdr:colOff>420800</xdr:colOff>
      <xdr:row>29</xdr:row>
      <xdr:rowOff>51366</xdr:rowOff>
    </xdr:from>
    <xdr:to>
      <xdr:col>3</xdr:col>
      <xdr:colOff>1022916</xdr:colOff>
      <xdr:row>38</xdr:row>
      <xdr:rowOff>85384</xdr:rowOff>
    </xdr:to>
    <xdr:sp macro="" textlink="">
      <xdr:nvSpPr>
        <xdr:cNvPr id="5" name="文字方塊 48"/>
        <xdr:cNvSpPr txBox="1">
          <a:spLocks noChangeArrowheads="1"/>
        </xdr:cNvSpPr>
      </xdr:nvSpPr>
      <xdr:spPr bwMode="auto">
        <a:xfrm>
          <a:off x="2004331" y="4992460"/>
          <a:ext cx="1292679" cy="1319893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lnSpc>
              <a:spcPts val="1500"/>
            </a:lnSpc>
            <a:defRPr sz="1000"/>
          </a:pP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側袋裏外緣需與門襟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/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脇邊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/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下襬固定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,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頂端為包光作法，壓</a:t>
          </a:r>
          <a:r>
            <a:rPr lang="en-US" altLang="zh-TW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1/4"</a:t>
          </a:r>
          <a:r>
            <a:rPr lang="zh-TW" altLang="en-US" sz="14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單針。</a:t>
          </a:r>
        </a:p>
      </xdr:txBody>
    </xdr:sp>
    <xdr:clientData/>
  </xdr:twoCellAnchor>
  <xdr:twoCellAnchor>
    <xdr:from>
      <xdr:col>9</xdr:col>
      <xdr:colOff>41831</xdr:colOff>
      <xdr:row>12</xdr:row>
      <xdr:rowOff>27212</xdr:rowOff>
    </xdr:from>
    <xdr:to>
      <xdr:col>11</xdr:col>
      <xdr:colOff>210899</xdr:colOff>
      <xdr:row>14</xdr:row>
      <xdr:rowOff>79599</xdr:rowOff>
    </xdr:to>
    <xdr:sp macro="" textlink="">
      <xdr:nvSpPr>
        <xdr:cNvPr id="6" name="文字方塊 48"/>
        <xdr:cNvSpPr txBox="1">
          <a:spLocks noChangeArrowheads="1"/>
        </xdr:cNvSpPr>
      </xdr:nvSpPr>
      <xdr:spPr bwMode="auto">
        <a:xfrm>
          <a:off x="8864362" y="2539431"/>
          <a:ext cx="1240631" cy="338137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DW187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網布</a:t>
          </a:r>
        </a:p>
      </xdr:txBody>
    </xdr:sp>
    <xdr:clientData/>
  </xdr:twoCellAnchor>
  <xdr:twoCellAnchor>
    <xdr:from>
      <xdr:col>9</xdr:col>
      <xdr:colOff>41831</xdr:colOff>
      <xdr:row>10</xdr:row>
      <xdr:rowOff>12924</xdr:rowOff>
    </xdr:from>
    <xdr:to>
      <xdr:col>11</xdr:col>
      <xdr:colOff>210899</xdr:colOff>
      <xdr:row>12</xdr:row>
      <xdr:rowOff>70074</xdr:rowOff>
    </xdr:to>
    <xdr:sp macro="" textlink="">
      <xdr:nvSpPr>
        <xdr:cNvPr id="7" name="文字方塊 48"/>
        <xdr:cNvSpPr txBox="1">
          <a:spLocks noChangeArrowheads="1"/>
        </xdr:cNvSpPr>
      </xdr:nvSpPr>
      <xdr:spPr bwMode="auto">
        <a:xfrm>
          <a:off x="8864362" y="2239393"/>
          <a:ext cx="1240631" cy="342900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210T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布</a:t>
          </a:r>
        </a:p>
      </xdr:txBody>
    </xdr:sp>
    <xdr:clientData/>
  </xdr:twoCellAnchor>
  <xdr:twoCellAnchor>
    <xdr:from>
      <xdr:col>9</xdr:col>
      <xdr:colOff>13256</xdr:colOff>
      <xdr:row>7</xdr:row>
      <xdr:rowOff>141512</xdr:rowOff>
    </xdr:from>
    <xdr:to>
      <xdr:col>11</xdr:col>
      <xdr:colOff>182324</xdr:colOff>
      <xdr:row>10</xdr:row>
      <xdr:rowOff>60549</xdr:rowOff>
    </xdr:to>
    <xdr:sp macro="" textlink="">
      <xdr:nvSpPr>
        <xdr:cNvPr id="8" name="文字方塊 48"/>
        <xdr:cNvSpPr txBox="1">
          <a:spLocks noChangeArrowheads="1"/>
        </xdr:cNvSpPr>
      </xdr:nvSpPr>
      <xdr:spPr bwMode="auto">
        <a:xfrm>
          <a:off x="8835787" y="1939356"/>
          <a:ext cx="1240631" cy="347662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內夾表布</a:t>
          </a:r>
        </a:p>
      </xdr:txBody>
    </xdr:sp>
    <xdr:clientData/>
  </xdr:twoCellAnchor>
  <xdr:twoCellAnchor>
    <xdr:from>
      <xdr:col>1</xdr:col>
      <xdr:colOff>645319</xdr:colOff>
      <xdr:row>11</xdr:row>
      <xdr:rowOff>94909</xdr:rowOff>
    </xdr:from>
    <xdr:to>
      <xdr:col>5</xdr:col>
      <xdr:colOff>237105</xdr:colOff>
      <xdr:row>14</xdr:row>
      <xdr:rowOff>4421</xdr:rowOff>
    </xdr:to>
    <xdr:sp macro="" textlink="">
      <xdr:nvSpPr>
        <xdr:cNvPr id="9" name="文字方塊 48"/>
        <xdr:cNvSpPr txBox="1">
          <a:spLocks noChangeArrowheads="1"/>
        </xdr:cNvSpPr>
      </xdr:nvSpPr>
      <xdr:spPr bwMode="auto">
        <a:xfrm>
          <a:off x="1228725" y="2464253"/>
          <a:ext cx="3687536" cy="338137"/>
        </a:xfrm>
        <a:prstGeom prst="rect">
          <a:avLst/>
        </a:prstGeom>
        <a:solidFill>
          <a:schemeClr val="bg1"/>
        </a:solidFill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marL="0" indent="0" algn="l" rtl="0">
            <a:defRPr sz="1000"/>
          </a:pP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內後領圍夾車</a:t>
          </a:r>
          <a:r>
            <a:rPr lang="en-US" altLang="zh-TW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logo</a:t>
          </a:r>
          <a:r>
            <a:rPr lang="zh-TW" altLang="en-US" sz="1200" b="1" i="0" u="none" strike="noStrike" baseline="0">
              <a:solidFill>
                <a:srgbClr val="000000"/>
              </a:solidFill>
              <a:latin typeface="標楷體"/>
              <a:ea typeface="標楷體"/>
              <a:cs typeface="+mn-cs"/>
            </a:rPr>
            <a:t>織帶和尺寸標</a:t>
          </a:r>
        </a:p>
      </xdr:txBody>
    </xdr:sp>
    <xdr:clientData/>
  </xdr:twoCellAnchor>
  <xdr:twoCellAnchor>
    <xdr:from>
      <xdr:col>2</xdr:col>
      <xdr:colOff>125523</xdr:colOff>
      <xdr:row>5</xdr:row>
      <xdr:rowOff>16669</xdr:rowOff>
    </xdr:from>
    <xdr:to>
      <xdr:col>3</xdr:col>
      <xdr:colOff>1036521</xdr:colOff>
      <xdr:row>7</xdr:row>
      <xdr:rowOff>50006</xdr:rowOff>
    </xdr:to>
    <xdr:sp macro="" textlink="">
      <xdr:nvSpPr>
        <xdr:cNvPr id="10" name="文字方塊 48"/>
        <xdr:cNvSpPr txBox="1">
          <a:spLocks noChangeArrowheads="1"/>
        </xdr:cNvSpPr>
      </xdr:nvSpPr>
      <xdr:spPr bwMode="auto">
        <a:xfrm>
          <a:off x="1709054" y="1457325"/>
          <a:ext cx="1601561" cy="390525"/>
        </a:xfrm>
        <a:prstGeom prst="rect">
          <a:avLst/>
        </a:prstGeom>
        <a:noFill/>
        <a:ln>
          <a:noFill/>
        </a:ln>
        <a:extLst/>
      </xdr:spPr>
      <xdr:txBody>
        <a:bodyPr vertOverflow="clip" wrap="square" lIns="91440" tIns="45720" rIns="91440" bIns="45720" anchor="t"/>
        <a:lstStyle/>
        <a:p>
          <a:pPr algn="l" rtl="0">
            <a:defRPr sz="1000"/>
          </a:pPr>
          <a:r>
            <a:rPr lang="zh-TW" altLang="en-US" sz="1200" b="1">
              <a:latin typeface="標楷體" pitchFamily="65" charset="-120"/>
              <a:ea typeface="標楷體" pitchFamily="65" charset="-120"/>
            </a:rPr>
            <a:t>表布內領片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428625</xdr:colOff>
      <xdr:row>0</xdr:row>
      <xdr:rowOff>476250</xdr:rowOff>
    </xdr:to>
    <xdr:pic>
      <xdr:nvPicPr>
        <xdr:cNvPr id="2630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76200"/>
          <a:ext cx="9715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4</xdr:row>
      <xdr:rowOff>152400</xdr:rowOff>
    </xdr:from>
    <xdr:to>
      <xdr:col>11</xdr:col>
      <xdr:colOff>190500</xdr:colOff>
      <xdr:row>38</xdr:row>
      <xdr:rowOff>600075</xdr:rowOff>
    </xdr:to>
    <xdr:pic>
      <xdr:nvPicPr>
        <xdr:cNvPr id="26308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81125"/>
          <a:ext cx="9658350" cy="543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253365</xdr:colOff>
      <xdr:row>31</xdr:row>
      <xdr:rowOff>0</xdr:rowOff>
    </xdr:from>
    <xdr:to>
      <xdr:col>4</xdr:col>
      <xdr:colOff>47585</xdr:colOff>
      <xdr:row>33</xdr:row>
      <xdr:rowOff>133327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57175" y="5581650"/>
          <a:ext cx="3067050" cy="4476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213360</xdr:colOff>
      <xdr:row>31</xdr:row>
      <xdr:rowOff>104775</xdr:rowOff>
    </xdr:from>
    <xdr:to>
      <xdr:col>11</xdr:col>
      <xdr:colOff>116214</xdr:colOff>
      <xdr:row>34</xdr:row>
      <xdr:rowOff>95250</xdr:rowOff>
    </xdr:to>
    <xdr:sp macro="" textlink="">
      <xdr:nvSpPr>
        <xdr:cNvPr id="6" name="Rectangle 5">
          <a:extLst>
            <a:ext uri="{FF2B5EF4-FFF2-40B4-BE49-F238E27FC236}"/>
          </a:extLst>
        </xdr:cNvPr>
        <xdr:cNvSpPr/>
      </xdr:nvSpPr>
      <xdr:spPr>
        <a:xfrm>
          <a:off x="6743700" y="5695950"/>
          <a:ext cx="3067050" cy="4476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44902</xdr:colOff>
      <xdr:row>20</xdr:row>
      <xdr:rowOff>58208</xdr:rowOff>
    </xdr:from>
    <xdr:to>
      <xdr:col>3</xdr:col>
      <xdr:colOff>702127</xdr:colOff>
      <xdr:row>23</xdr:row>
      <xdr:rowOff>96308</xdr:rowOff>
    </xdr:to>
    <xdr:sp macro="" textlink="">
      <xdr:nvSpPr>
        <xdr:cNvPr id="7" name="文字方塊 63"/>
        <xdr:cNvSpPr txBox="1"/>
      </xdr:nvSpPr>
      <xdr:spPr bwMode="auto">
        <a:xfrm>
          <a:off x="626985" y="3794125"/>
          <a:ext cx="2160059" cy="482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325510</xdr:colOff>
      <xdr:row>30</xdr:row>
      <xdr:rowOff>90261</xdr:rowOff>
    </xdr:from>
    <xdr:to>
      <xdr:col>4</xdr:col>
      <xdr:colOff>154060</xdr:colOff>
      <xdr:row>33</xdr:row>
      <xdr:rowOff>71211</xdr:rowOff>
    </xdr:to>
    <xdr:sp macro="" textlink="">
      <xdr:nvSpPr>
        <xdr:cNvPr id="8" name="文字方塊 63"/>
        <xdr:cNvSpPr txBox="1"/>
      </xdr:nvSpPr>
      <xdr:spPr bwMode="auto">
        <a:xfrm>
          <a:off x="325510" y="5307844"/>
          <a:ext cx="3109383" cy="425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285750</xdr:colOff>
      <xdr:row>33</xdr:row>
      <xdr:rowOff>9525</xdr:rowOff>
    </xdr:from>
    <xdr:to>
      <xdr:col>4</xdr:col>
      <xdr:colOff>304800</xdr:colOff>
      <xdr:row>38</xdr:row>
      <xdr:rowOff>590550</xdr:rowOff>
    </xdr:to>
    <xdr:grpSp>
      <xdr:nvGrpSpPr>
        <xdr:cNvPr id="26313" name="群組 10"/>
        <xdr:cNvGrpSpPr>
          <a:grpSpLocks/>
        </xdr:cNvGrpSpPr>
      </xdr:nvGrpSpPr>
      <xdr:grpSpPr bwMode="auto">
        <a:xfrm>
          <a:off x="285750" y="5514975"/>
          <a:ext cx="3295650" cy="1295400"/>
          <a:chOff x="-1770683" y="1819275"/>
          <a:chExt cx="3548130" cy="1266826"/>
        </a:xfrm>
      </xdr:grpSpPr>
      <xdr:grpSp>
        <xdr:nvGrpSpPr>
          <xdr:cNvPr id="26316" name="群組 66"/>
          <xdr:cNvGrpSpPr>
            <a:grpSpLocks/>
          </xdr:cNvGrpSpPr>
        </xdr:nvGrpSpPr>
        <xdr:grpSpPr bwMode="auto">
          <a:xfrm>
            <a:off x="-1770683" y="2238375"/>
            <a:ext cx="1494876" cy="847725"/>
            <a:chOff x="-1256514" y="1800225"/>
            <a:chExt cx="1388629" cy="847725"/>
          </a:xfrm>
        </xdr:grpSpPr>
        <xdr:pic>
          <xdr:nvPicPr>
            <xdr:cNvPr id="26318" name="圖片 60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18462"/>
            <a:stretch>
              <a:fillRect/>
            </a:stretch>
          </xdr:blipFill>
          <xdr:spPr bwMode="auto">
            <a:xfrm>
              <a:off x="-1256514" y="1800225"/>
              <a:ext cx="1236122" cy="6477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grpSp>
          <xdr:nvGrpSpPr>
            <xdr:cNvPr id="26319" name="群組 65"/>
            <xdr:cNvGrpSpPr>
              <a:grpSpLocks/>
            </xdr:cNvGrpSpPr>
          </xdr:nvGrpSpPr>
          <xdr:grpSpPr bwMode="auto">
            <a:xfrm>
              <a:off x="-1139437" y="1971677"/>
              <a:ext cx="1015342" cy="447673"/>
              <a:chOff x="-1307820" y="1901046"/>
              <a:chExt cx="1065228" cy="465900"/>
            </a:xfrm>
          </xdr:grpSpPr>
          <xdr:sp macro="" textlink="">
            <xdr:nvSpPr>
              <xdr:cNvPr id="15" name="手繪多邊形 14"/>
              <xdr:cNvSpPr/>
            </xdr:nvSpPr>
            <xdr:spPr>
              <a:xfrm>
                <a:off x="-1180802" y="1897182"/>
                <a:ext cx="939426" cy="465319"/>
              </a:xfrm>
              <a:custGeom>
                <a:avLst/>
                <a:gdLst>
                  <a:gd name="connsiteX0" fmla="*/ 238125 w 1315633"/>
                  <a:gd name="connsiteY0" fmla="*/ 644333 h 644333"/>
                  <a:gd name="connsiteX1" fmla="*/ 571500 w 1315633"/>
                  <a:gd name="connsiteY1" fmla="*/ 510983 h 644333"/>
                  <a:gd name="connsiteX2" fmla="*/ 876300 w 1315633"/>
                  <a:gd name="connsiteY2" fmla="*/ 358583 h 644333"/>
                  <a:gd name="connsiteX3" fmla="*/ 1162050 w 1315633"/>
                  <a:gd name="connsiteY3" fmla="*/ 206183 h 644333"/>
                  <a:gd name="connsiteX4" fmla="*/ 1314450 w 1315633"/>
                  <a:gd name="connsiteY4" fmla="*/ 15683 h 644333"/>
                  <a:gd name="connsiteX5" fmla="*/ 1085850 w 1315633"/>
                  <a:gd name="connsiteY5" fmla="*/ 25208 h 644333"/>
                  <a:gd name="connsiteX6" fmla="*/ 771525 w 1315633"/>
                  <a:gd name="connsiteY6" fmla="*/ 139508 h 644333"/>
                  <a:gd name="connsiteX7" fmla="*/ 400050 w 1315633"/>
                  <a:gd name="connsiteY7" fmla="*/ 310958 h 644333"/>
                  <a:gd name="connsiteX8" fmla="*/ 0 w 1315633"/>
                  <a:gd name="connsiteY8" fmla="*/ 406208 h 644333"/>
                  <a:gd name="connsiteX9" fmla="*/ 0 w 1315633"/>
                  <a:gd name="connsiteY9" fmla="*/ 406208 h 64433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</a:cxnLst>
                <a:rect l="l" t="t" r="r" b="b"/>
                <a:pathLst>
                  <a:path w="1315633" h="644333">
                    <a:moveTo>
                      <a:pt x="238125" y="644333"/>
                    </a:moveTo>
                    <a:cubicBezTo>
                      <a:pt x="351631" y="601470"/>
                      <a:pt x="465138" y="558608"/>
                      <a:pt x="571500" y="510983"/>
                    </a:cubicBezTo>
                    <a:cubicBezTo>
                      <a:pt x="677862" y="463358"/>
                      <a:pt x="777875" y="409383"/>
                      <a:pt x="876300" y="358583"/>
                    </a:cubicBezTo>
                    <a:cubicBezTo>
                      <a:pt x="974725" y="307783"/>
                      <a:pt x="1089025" y="263333"/>
                      <a:pt x="1162050" y="206183"/>
                    </a:cubicBezTo>
                    <a:cubicBezTo>
                      <a:pt x="1235075" y="149033"/>
                      <a:pt x="1327150" y="45845"/>
                      <a:pt x="1314450" y="15683"/>
                    </a:cubicBezTo>
                    <a:cubicBezTo>
                      <a:pt x="1301750" y="-14480"/>
                      <a:pt x="1176338" y="4570"/>
                      <a:pt x="1085850" y="25208"/>
                    </a:cubicBezTo>
                    <a:cubicBezTo>
                      <a:pt x="995363" y="45845"/>
                      <a:pt x="885825" y="91883"/>
                      <a:pt x="771525" y="139508"/>
                    </a:cubicBezTo>
                    <a:cubicBezTo>
                      <a:pt x="657225" y="187133"/>
                      <a:pt x="528637" y="266508"/>
                      <a:pt x="400050" y="310958"/>
                    </a:cubicBezTo>
                    <a:cubicBezTo>
                      <a:pt x="271463" y="355408"/>
                      <a:pt x="0" y="406208"/>
                      <a:pt x="0" y="406208"/>
                    </a:cubicBezTo>
                    <a:lnTo>
                      <a:pt x="0" y="406208"/>
                    </a:lnTo>
                  </a:path>
                </a:pathLst>
              </a:cu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endParaRPr lang="zh-TW" altLang="en-US"/>
              </a:p>
            </xdr:txBody>
          </xdr:sp>
          <xdr:cxnSp macro="">
            <xdr:nvCxnSpPr>
              <xdr:cNvPr id="16" name="直線單箭頭接點 15"/>
              <xdr:cNvCxnSpPr>
                <a:stCxn id="15" idx="8"/>
              </xdr:cNvCxnSpPr>
            </xdr:nvCxnSpPr>
            <xdr:spPr>
              <a:xfrm flipH="1" flipV="1">
                <a:off x="-1310722" y="2188006"/>
                <a:ext cx="129921" cy="9694"/>
              </a:xfrm>
              <a:prstGeom prst="straightConnector1">
                <a:avLst/>
              </a:prstGeom>
              <a:ln w="19050"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4" name="Text Box 166"/>
            <xdr:cNvSpPr txBox="1">
              <a:spLocks noChangeArrowheads="1"/>
            </xdr:cNvSpPr>
          </xdr:nvSpPr>
          <xdr:spPr bwMode="auto">
            <a:xfrm>
              <a:off x="-656385" y="2293985"/>
              <a:ext cx="790647" cy="35396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en-US" altLang="zh-TW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6</a:t>
              </a:r>
              <a:r>
                <a:rPr lang="zh-TW" altLang="en-US" sz="1200" b="1" i="0" u="none" strike="noStrike" baseline="0">
                  <a:solidFill>
                    <a:srgbClr val="C00000"/>
                  </a:solidFill>
                  <a:latin typeface="新細明體"/>
                  <a:ea typeface="新細明體"/>
                </a:rPr>
                <a:t>cm</a:t>
              </a:r>
              <a:endParaRPr lang="zh-TW" altLang="en-US">
                <a:solidFill>
                  <a:srgbClr val="C00000"/>
                </a:solidFill>
              </a:endParaRPr>
            </a:p>
          </xdr:txBody>
        </xdr:sp>
      </xdr:grpSp>
      <xdr:sp macro="" textlink="">
        <xdr:nvSpPr>
          <xdr:cNvPr id="11" name="文字方塊 10"/>
          <xdr:cNvSpPr txBox="1"/>
        </xdr:nvSpPr>
        <xdr:spPr>
          <a:xfrm>
            <a:off x="-632410" y="1819275"/>
            <a:ext cx="2409857" cy="1266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☆內後領圍中心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和袖口內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x2,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需夾車迴紋帶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(W:1/2" 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內後領中心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L:6cm/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袖口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L:5cm) +1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組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10mm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四合釦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可與內夾克扣合用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,</a:t>
            </a:r>
            <a:r>
              <a:rPr lang="zh-TW" altLang="en-US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迴紋帶要對折壓臨邊線</a:t>
            </a:r>
            <a:r>
              <a:rPr lang="en-US" altLang="zh-TW" sz="1200" b="1" i="0" u="none" strike="noStrike">
                <a:solidFill>
                  <a:schemeClr val="dk1"/>
                </a:solidFill>
                <a:effectLst/>
                <a:latin typeface="標楷體" panose="03000509000000000000" pitchFamily="65" charset="-120"/>
                <a:ea typeface="標楷體" panose="03000509000000000000" pitchFamily="65" charset="-120"/>
                <a:cs typeface="+mn-cs"/>
              </a:rPr>
              <a:t>.</a:t>
            </a:r>
            <a:r>
              <a:rPr lang="zh-TW" altLang="en-US" sz="1200">
                <a:latin typeface="標楷體" panose="03000509000000000000" pitchFamily="65" charset="-120"/>
                <a:ea typeface="標楷體" panose="03000509000000000000" pitchFamily="65" charset="-120"/>
              </a:rPr>
              <a:t> </a:t>
            </a:r>
            <a:endParaRPr lang="zh-TW" altLang="en-US" sz="1200" b="1">
              <a:latin typeface="標楷體" panose="03000509000000000000" pitchFamily="65" charset="-120"/>
              <a:ea typeface="標楷體" panose="03000509000000000000" pitchFamily="65" charset="-120"/>
            </a:endParaRPr>
          </a:p>
        </xdr:txBody>
      </xdr:sp>
    </xdr:grpSp>
    <xdr:clientData/>
  </xdr:twoCellAnchor>
  <xdr:twoCellAnchor>
    <xdr:from>
      <xdr:col>7</xdr:col>
      <xdr:colOff>302077</xdr:colOff>
      <xdr:row>21</xdr:row>
      <xdr:rowOff>5292</xdr:rowOff>
    </xdr:from>
    <xdr:to>
      <xdr:col>9</xdr:col>
      <xdr:colOff>359227</xdr:colOff>
      <xdr:row>24</xdr:row>
      <xdr:rowOff>48684</xdr:rowOff>
    </xdr:to>
    <xdr:sp macro="" textlink="">
      <xdr:nvSpPr>
        <xdr:cNvPr id="17" name="文字方塊 63"/>
        <xdr:cNvSpPr txBox="1"/>
      </xdr:nvSpPr>
      <xdr:spPr bwMode="auto">
        <a:xfrm>
          <a:off x="6831994" y="3889375"/>
          <a:ext cx="2152650" cy="487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4cm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織帶掛耳。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6</xdr:col>
      <xdr:colOff>1023859</xdr:colOff>
      <xdr:row>31</xdr:row>
      <xdr:rowOff>85724</xdr:rowOff>
    </xdr:from>
    <xdr:to>
      <xdr:col>11</xdr:col>
      <xdr:colOff>11036</xdr:colOff>
      <xdr:row>34</xdr:row>
      <xdr:rowOff>66674</xdr:rowOff>
    </xdr:to>
    <xdr:sp macro="" textlink="">
      <xdr:nvSpPr>
        <xdr:cNvPr id="18" name="文字方塊 63"/>
        <xdr:cNvSpPr txBox="1"/>
      </xdr:nvSpPr>
      <xdr:spPr bwMode="auto">
        <a:xfrm>
          <a:off x="6527192" y="5451474"/>
          <a:ext cx="3167594" cy="425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男款內夾門襟拉鍊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右插左拉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5601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</xdr:row>
      <xdr:rowOff>19050</xdr:rowOff>
    </xdr:from>
    <xdr:to>
      <xdr:col>11</xdr:col>
      <xdr:colOff>285750</xdr:colOff>
      <xdr:row>27</xdr:row>
      <xdr:rowOff>47625</xdr:rowOff>
    </xdr:to>
    <xdr:pic>
      <xdr:nvPicPr>
        <xdr:cNvPr id="5602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809750"/>
          <a:ext cx="9858375" cy="288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63</xdr:row>
      <xdr:rowOff>104775</xdr:rowOff>
    </xdr:from>
    <xdr:to>
      <xdr:col>2</xdr:col>
      <xdr:colOff>409575</xdr:colOff>
      <xdr:row>63</xdr:row>
      <xdr:rowOff>847725</xdr:rowOff>
    </xdr:to>
    <xdr:pic>
      <xdr:nvPicPr>
        <xdr:cNvPr id="42390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469255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42391" name="Image 4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41</xdr:row>
      <xdr:rowOff>409575</xdr:rowOff>
    </xdr:from>
    <xdr:to>
      <xdr:col>2</xdr:col>
      <xdr:colOff>838200</xdr:colOff>
      <xdr:row>41</xdr:row>
      <xdr:rowOff>1095375</xdr:rowOff>
    </xdr:to>
    <xdr:pic>
      <xdr:nvPicPr>
        <xdr:cNvPr id="42392" name="Imag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9241750"/>
          <a:ext cx="269557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60</xdr:row>
      <xdr:rowOff>19050</xdr:rowOff>
    </xdr:from>
    <xdr:to>
      <xdr:col>2</xdr:col>
      <xdr:colOff>1295400</xdr:colOff>
      <xdr:row>60</xdr:row>
      <xdr:rowOff>1076325</xdr:rowOff>
    </xdr:to>
    <xdr:pic>
      <xdr:nvPicPr>
        <xdr:cNvPr id="42393" name="Image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51073050"/>
          <a:ext cx="11525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200025</xdr:colOff>
      <xdr:row>62</xdr:row>
      <xdr:rowOff>152400</xdr:rowOff>
    </xdr:from>
    <xdr:to>
      <xdr:col>2</xdr:col>
      <xdr:colOff>1381125</xdr:colOff>
      <xdr:row>62</xdr:row>
      <xdr:rowOff>1238250</xdr:rowOff>
    </xdr:to>
    <xdr:pic>
      <xdr:nvPicPr>
        <xdr:cNvPr id="42394" name="Image 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53473350"/>
          <a:ext cx="11811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238125</xdr:colOff>
      <xdr:row>49</xdr:row>
      <xdr:rowOff>66675</xdr:rowOff>
    </xdr:from>
    <xdr:to>
      <xdr:col>2</xdr:col>
      <xdr:colOff>1323975</xdr:colOff>
      <xdr:row>49</xdr:row>
      <xdr:rowOff>962025</xdr:rowOff>
    </xdr:to>
    <xdr:pic>
      <xdr:nvPicPr>
        <xdr:cNvPr id="42395" name="Image 9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099625"/>
          <a:ext cx="10858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20</xdr:row>
      <xdr:rowOff>28575</xdr:rowOff>
    </xdr:from>
    <xdr:to>
      <xdr:col>3</xdr:col>
      <xdr:colOff>952500</xdr:colOff>
      <xdr:row>21</xdr:row>
      <xdr:rowOff>0</xdr:rowOff>
    </xdr:to>
    <xdr:pic>
      <xdr:nvPicPr>
        <xdr:cNvPr id="42396" name="Image 2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2334875"/>
          <a:ext cx="7810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18</xdr:row>
      <xdr:rowOff>142875</xdr:rowOff>
    </xdr:from>
    <xdr:to>
      <xdr:col>3</xdr:col>
      <xdr:colOff>1047750</xdr:colOff>
      <xdr:row>18</xdr:row>
      <xdr:rowOff>904875</xdr:rowOff>
    </xdr:to>
    <xdr:pic>
      <xdr:nvPicPr>
        <xdr:cNvPr id="42397" name="Image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10325100"/>
          <a:ext cx="904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23</xdr:row>
      <xdr:rowOff>133350</xdr:rowOff>
    </xdr:from>
    <xdr:to>
      <xdr:col>2</xdr:col>
      <xdr:colOff>1352550</xdr:colOff>
      <xdr:row>23</xdr:row>
      <xdr:rowOff>752475</xdr:rowOff>
    </xdr:to>
    <xdr:pic>
      <xdr:nvPicPr>
        <xdr:cNvPr id="42398" name="Image 4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5354300"/>
          <a:ext cx="8001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496326</xdr:colOff>
      <xdr:row>23</xdr:row>
      <xdr:rowOff>104051</xdr:rowOff>
    </xdr:from>
    <xdr:to>
      <xdr:col>2</xdr:col>
      <xdr:colOff>1381337</xdr:colOff>
      <xdr:row>23</xdr:row>
      <xdr:rowOff>389801</xdr:rowOff>
    </xdr:to>
    <xdr:sp macro="" textlink="">
      <xdr:nvSpPr>
        <xdr:cNvPr id="35" name="Rectangle 34">
          <a:extLst>
            <a:ext uri="{FF2B5EF4-FFF2-40B4-BE49-F238E27FC236}"/>
          </a:extLst>
        </xdr:cNvPr>
        <xdr:cNvSpPr/>
      </xdr:nvSpPr>
      <xdr:spPr>
        <a:xfrm>
          <a:off x="2079381" y="11372126"/>
          <a:ext cx="879230" cy="2952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581025</xdr:colOff>
      <xdr:row>24</xdr:row>
      <xdr:rowOff>123825</xdr:rowOff>
    </xdr:from>
    <xdr:to>
      <xdr:col>2</xdr:col>
      <xdr:colOff>1381125</xdr:colOff>
      <xdr:row>24</xdr:row>
      <xdr:rowOff>790575</xdr:rowOff>
    </xdr:to>
    <xdr:pic>
      <xdr:nvPicPr>
        <xdr:cNvPr id="42400" name="Image 4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16163925"/>
          <a:ext cx="8001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533401</xdr:colOff>
      <xdr:row>24</xdr:row>
      <xdr:rowOff>424962</xdr:rowOff>
    </xdr:from>
    <xdr:to>
      <xdr:col>2</xdr:col>
      <xdr:colOff>1408790</xdr:colOff>
      <xdr:row>24</xdr:row>
      <xdr:rowOff>795950</xdr:rowOff>
    </xdr:to>
    <xdr:sp macro="" textlink="">
      <xdr:nvSpPr>
        <xdr:cNvPr id="38" name="Rectangle 37">
          <a:extLst>
            <a:ext uri="{FF2B5EF4-FFF2-40B4-BE49-F238E27FC236}"/>
          </a:extLst>
        </xdr:cNvPr>
        <xdr:cNvSpPr/>
      </xdr:nvSpPr>
      <xdr:spPr>
        <a:xfrm>
          <a:off x="2114551" y="12578862"/>
          <a:ext cx="879230" cy="36122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409575</xdr:colOff>
      <xdr:row>25</xdr:row>
      <xdr:rowOff>47625</xdr:rowOff>
    </xdr:from>
    <xdr:to>
      <xdr:col>2</xdr:col>
      <xdr:colOff>1314450</xdr:colOff>
      <xdr:row>25</xdr:row>
      <xdr:rowOff>914400</xdr:rowOff>
    </xdr:to>
    <xdr:pic>
      <xdr:nvPicPr>
        <xdr:cNvPr id="42402" name="Image 4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6935450"/>
          <a:ext cx="9048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57</xdr:row>
      <xdr:rowOff>247650</xdr:rowOff>
    </xdr:from>
    <xdr:to>
      <xdr:col>2</xdr:col>
      <xdr:colOff>180975</xdr:colOff>
      <xdr:row>57</xdr:row>
      <xdr:rowOff>247650</xdr:rowOff>
    </xdr:to>
    <xdr:pic>
      <xdr:nvPicPr>
        <xdr:cNvPr id="42403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43719750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57</xdr:row>
      <xdr:rowOff>247650</xdr:rowOff>
    </xdr:from>
    <xdr:to>
      <xdr:col>2</xdr:col>
      <xdr:colOff>28575</xdr:colOff>
      <xdr:row>57</xdr:row>
      <xdr:rowOff>247650</xdr:rowOff>
    </xdr:to>
    <xdr:pic>
      <xdr:nvPicPr>
        <xdr:cNvPr id="42404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3719750"/>
          <a:ext cx="1419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57</xdr:row>
      <xdr:rowOff>276225</xdr:rowOff>
    </xdr:from>
    <xdr:to>
      <xdr:col>2</xdr:col>
      <xdr:colOff>76200</xdr:colOff>
      <xdr:row>57</xdr:row>
      <xdr:rowOff>276225</xdr:rowOff>
    </xdr:to>
    <xdr:pic>
      <xdr:nvPicPr>
        <xdr:cNvPr id="42405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43748325"/>
          <a:ext cx="13335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57</xdr:row>
      <xdr:rowOff>247650</xdr:rowOff>
    </xdr:from>
    <xdr:to>
      <xdr:col>2</xdr:col>
      <xdr:colOff>0</xdr:colOff>
      <xdr:row>57</xdr:row>
      <xdr:rowOff>247650</xdr:rowOff>
    </xdr:to>
    <xdr:pic>
      <xdr:nvPicPr>
        <xdr:cNvPr id="42406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43719750"/>
          <a:ext cx="1323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57</xdr:row>
      <xdr:rowOff>247650</xdr:rowOff>
    </xdr:from>
    <xdr:to>
      <xdr:col>1</xdr:col>
      <xdr:colOff>1276350</xdr:colOff>
      <xdr:row>57</xdr:row>
      <xdr:rowOff>247650</xdr:rowOff>
    </xdr:to>
    <xdr:pic>
      <xdr:nvPicPr>
        <xdr:cNvPr id="42407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43719750"/>
          <a:ext cx="1323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1247775</xdr:colOff>
      <xdr:row>57</xdr:row>
      <xdr:rowOff>333375</xdr:rowOff>
    </xdr:from>
    <xdr:to>
      <xdr:col>2</xdr:col>
      <xdr:colOff>1228725</xdr:colOff>
      <xdr:row>57</xdr:row>
      <xdr:rowOff>2781300</xdr:rowOff>
    </xdr:to>
    <xdr:pic>
      <xdr:nvPicPr>
        <xdr:cNvPr id="42408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3805475"/>
          <a:ext cx="1323975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1247775</xdr:colOff>
      <xdr:row>58</xdr:row>
      <xdr:rowOff>104775</xdr:rowOff>
    </xdr:from>
    <xdr:to>
      <xdr:col>2</xdr:col>
      <xdr:colOff>1304925</xdr:colOff>
      <xdr:row>58</xdr:row>
      <xdr:rowOff>2647950</xdr:rowOff>
    </xdr:to>
    <xdr:pic>
      <xdr:nvPicPr>
        <xdr:cNvPr id="42409" name="Image 3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46405800"/>
          <a:ext cx="140017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32</xdr:row>
      <xdr:rowOff>104775</xdr:rowOff>
    </xdr:from>
    <xdr:to>
      <xdr:col>2</xdr:col>
      <xdr:colOff>1209675</xdr:colOff>
      <xdr:row>32</xdr:row>
      <xdr:rowOff>657225</xdr:rowOff>
    </xdr:to>
    <xdr:pic>
      <xdr:nvPicPr>
        <xdr:cNvPr id="42410" name="Image 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22202775"/>
          <a:ext cx="8286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45</xdr:row>
      <xdr:rowOff>276225</xdr:rowOff>
    </xdr:from>
    <xdr:to>
      <xdr:col>2</xdr:col>
      <xdr:colOff>647700</xdr:colOff>
      <xdr:row>43</xdr:row>
      <xdr:rowOff>0</xdr:rowOff>
    </xdr:to>
    <xdr:pic>
      <xdr:nvPicPr>
        <xdr:cNvPr id="42411" name="Image 76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31518225"/>
          <a:ext cx="1857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352425</xdr:colOff>
      <xdr:row>54</xdr:row>
      <xdr:rowOff>95250</xdr:rowOff>
    </xdr:from>
    <xdr:to>
      <xdr:col>2</xdr:col>
      <xdr:colOff>1362075</xdr:colOff>
      <xdr:row>54</xdr:row>
      <xdr:rowOff>1009650</xdr:rowOff>
    </xdr:to>
    <xdr:pic>
      <xdr:nvPicPr>
        <xdr:cNvPr id="42412" name="Imag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40062150"/>
          <a:ext cx="10096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1314450</xdr:colOff>
      <xdr:row>42</xdr:row>
      <xdr:rowOff>323850</xdr:rowOff>
    </xdr:from>
    <xdr:to>
      <xdr:col>2</xdr:col>
      <xdr:colOff>1085850</xdr:colOff>
      <xdr:row>42</xdr:row>
      <xdr:rowOff>1162050</xdr:rowOff>
    </xdr:to>
    <xdr:pic>
      <xdr:nvPicPr>
        <xdr:cNvPr id="42413" name="Image 3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30499050"/>
          <a:ext cx="111442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657225</xdr:colOff>
      <xdr:row>29</xdr:row>
      <xdr:rowOff>161925</xdr:rowOff>
    </xdr:from>
    <xdr:to>
      <xdr:col>2</xdr:col>
      <xdr:colOff>1200150</xdr:colOff>
      <xdr:row>29</xdr:row>
      <xdr:rowOff>609600</xdr:rowOff>
    </xdr:to>
    <xdr:pic>
      <xdr:nvPicPr>
        <xdr:cNvPr id="42414" name="Image 5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20193000"/>
          <a:ext cx="5429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581025</xdr:colOff>
      <xdr:row>22</xdr:row>
      <xdr:rowOff>123825</xdr:rowOff>
    </xdr:from>
    <xdr:to>
      <xdr:col>2</xdr:col>
      <xdr:colOff>1381125</xdr:colOff>
      <xdr:row>22</xdr:row>
      <xdr:rowOff>723900</xdr:rowOff>
    </xdr:to>
    <xdr:pic>
      <xdr:nvPicPr>
        <xdr:cNvPr id="42415" name="Image 4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14382750"/>
          <a:ext cx="8001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171450</xdr:colOff>
      <xdr:row>19</xdr:row>
      <xdr:rowOff>47625</xdr:rowOff>
    </xdr:from>
    <xdr:to>
      <xdr:col>3</xdr:col>
      <xdr:colOff>1019175</xdr:colOff>
      <xdr:row>19</xdr:row>
      <xdr:rowOff>1028700</xdr:rowOff>
    </xdr:to>
    <xdr:pic>
      <xdr:nvPicPr>
        <xdr:cNvPr id="42416" name="Image 4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1277600"/>
          <a:ext cx="84772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37</xdr:row>
      <xdr:rowOff>28575</xdr:rowOff>
    </xdr:from>
    <xdr:to>
      <xdr:col>3</xdr:col>
      <xdr:colOff>904875</xdr:colOff>
      <xdr:row>37</xdr:row>
      <xdr:rowOff>1019175</xdr:rowOff>
    </xdr:to>
    <xdr:pic>
      <xdr:nvPicPr>
        <xdr:cNvPr id="42417" name="Image 4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25574625"/>
          <a:ext cx="8572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666457</xdr:colOff>
      <xdr:row>25</xdr:row>
      <xdr:rowOff>36341</xdr:rowOff>
    </xdr:from>
    <xdr:to>
      <xdr:col>2</xdr:col>
      <xdr:colOff>1305868</xdr:colOff>
      <xdr:row>25</xdr:row>
      <xdr:rowOff>263999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2725615" y="19123269"/>
          <a:ext cx="630116" cy="219808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409575</xdr:colOff>
      <xdr:row>61</xdr:row>
      <xdr:rowOff>66675</xdr:rowOff>
    </xdr:from>
    <xdr:to>
      <xdr:col>2</xdr:col>
      <xdr:colOff>1381125</xdr:colOff>
      <xdr:row>61</xdr:row>
      <xdr:rowOff>1076325</xdr:rowOff>
    </xdr:to>
    <xdr:pic>
      <xdr:nvPicPr>
        <xdr:cNvPr id="42419" name="Image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52254150"/>
          <a:ext cx="97155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981075</xdr:colOff>
      <xdr:row>50</xdr:row>
      <xdr:rowOff>257175</xdr:rowOff>
    </xdr:from>
    <xdr:to>
      <xdr:col>2</xdr:col>
      <xdr:colOff>1285875</xdr:colOff>
      <xdr:row>50</xdr:row>
      <xdr:rowOff>1019175</xdr:rowOff>
    </xdr:to>
    <xdr:pic>
      <xdr:nvPicPr>
        <xdr:cNvPr id="42420" name="Image 6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36309300"/>
          <a:ext cx="1647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39</xdr:row>
      <xdr:rowOff>390525</xdr:rowOff>
    </xdr:from>
    <xdr:to>
      <xdr:col>2</xdr:col>
      <xdr:colOff>1085850</xdr:colOff>
      <xdr:row>39</xdr:row>
      <xdr:rowOff>990600</xdr:rowOff>
    </xdr:to>
    <xdr:pic>
      <xdr:nvPicPr>
        <xdr:cNvPr id="4242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7793950"/>
          <a:ext cx="28575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56</xdr:row>
      <xdr:rowOff>333375</xdr:rowOff>
    </xdr:from>
    <xdr:to>
      <xdr:col>2</xdr:col>
      <xdr:colOff>1304925</xdr:colOff>
      <xdr:row>56</xdr:row>
      <xdr:rowOff>1800225</xdr:rowOff>
    </xdr:to>
    <xdr:grpSp>
      <xdr:nvGrpSpPr>
        <xdr:cNvPr id="42422" name="Groupe 51"/>
        <xdr:cNvGrpSpPr>
          <a:grpSpLocks/>
        </xdr:cNvGrpSpPr>
      </xdr:nvGrpSpPr>
      <xdr:grpSpPr bwMode="auto">
        <a:xfrm>
          <a:off x="152400" y="41643300"/>
          <a:ext cx="3200400" cy="1466850"/>
          <a:chOff x="6147955" y="7273636"/>
          <a:chExt cx="2914840" cy="1442796"/>
        </a:xfrm>
      </xdr:grpSpPr>
      <xdr:pic>
        <xdr:nvPicPr>
          <xdr:cNvPr id="42432" name="Image 5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2433" name="Image 53"/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771525</xdr:colOff>
      <xdr:row>48</xdr:row>
      <xdr:rowOff>114300</xdr:rowOff>
    </xdr:from>
    <xdr:to>
      <xdr:col>2</xdr:col>
      <xdr:colOff>1343025</xdr:colOff>
      <xdr:row>48</xdr:row>
      <xdr:rowOff>1495425</xdr:rowOff>
    </xdr:to>
    <xdr:pic>
      <xdr:nvPicPr>
        <xdr:cNvPr id="42423" name="Image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3575625"/>
          <a:ext cx="57150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771525</xdr:colOff>
      <xdr:row>53</xdr:row>
      <xdr:rowOff>66675</xdr:rowOff>
    </xdr:from>
    <xdr:to>
      <xdr:col>2</xdr:col>
      <xdr:colOff>1343025</xdr:colOff>
      <xdr:row>53</xdr:row>
      <xdr:rowOff>1447800</xdr:rowOff>
    </xdr:to>
    <xdr:pic>
      <xdr:nvPicPr>
        <xdr:cNvPr id="42424" name="Image 51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8538150"/>
          <a:ext cx="57150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27</xdr:row>
      <xdr:rowOff>19050</xdr:rowOff>
    </xdr:from>
    <xdr:to>
      <xdr:col>2</xdr:col>
      <xdr:colOff>1190625</xdr:colOff>
      <xdr:row>27</xdr:row>
      <xdr:rowOff>742950</xdr:rowOff>
    </xdr:to>
    <xdr:pic>
      <xdr:nvPicPr>
        <xdr:cNvPr id="42425" name="Image 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8526125"/>
          <a:ext cx="5524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38</xdr:row>
      <xdr:rowOff>447675</xdr:rowOff>
    </xdr:from>
    <xdr:to>
      <xdr:col>3</xdr:col>
      <xdr:colOff>0</xdr:colOff>
      <xdr:row>38</xdr:row>
      <xdr:rowOff>800100</xdr:rowOff>
    </xdr:to>
    <xdr:pic>
      <xdr:nvPicPr>
        <xdr:cNvPr id="42426" name="Image 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7022425"/>
          <a:ext cx="34290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28</xdr:row>
      <xdr:rowOff>76200</xdr:rowOff>
    </xdr:from>
    <xdr:to>
      <xdr:col>2</xdr:col>
      <xdr:colOff>1104900</xdr:colOff>
      <xdr:row>28</xdr:row>
      <xdr:rowOff>676275</xdr:rowOff>
    </xdr:to>
    <xdr:pic>
      <xdr:nvPicPr>
        <xdr:cNvPr id="42427" name="Image 5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9345275"/>
          <a:ext cx="7239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59</xdr:row>
      <xdr:rowOff>171450</xdr:rowOff>
    </xdr:from>
    <xdr:to>
      <xdr:col>2</xdr:col>
      <xdr:colOff>1238250</xdr:colOff>
      <xdr:row>59</xdr:row>
      <xdr:rowOff>1838325</xdr:rowOff>
    </xdr:to>
    <xdr:pic>
      <xdr:nvPicPr>
        <xdr:cNvPr id="42428" name="Image 8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49225200"/>
          <a:ext cx="82867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190500</xdr:colOff>
      <xdr:row>47</xdr:row>
      <xdr:rowOff>266700</xdr:rowOff>
    </xdr:from>
    <xdr:to>
      <xdr:col>2</xdr:col>
      <xdr:colOff>1228725</xdr:colOff>
      <xdr:row>47</xdr:row>
      <xdr:rowOff>1381125</xdr:rowOff>
    </xdr:to>
    <xdr:pic>
      <xdr:nvPicPr>
        <xdr:cNvPr id="42429" name="Image 19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32032575"/>
          <a:ext cx="23812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714375</xdr:colOff>
      <xdr:row>52</xdr:row>
      <xdr:rowOff>304800</xdr:rowOff>
    </xdr:from>
    <xdr:to>
      <xdr:col>2</xdr:col>
      <xdr:colOff>1238250</xdr:colOff>
      <xdr:row>52</xdr:row>
      <xdr:rowOff>771525</xdr:rowOff>
    </xdr:to>
    <xdr:pic>
      <xdr:nvPicPr>
        <xdr:cNvPr id="42430" name="Image 5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37757100"/>
          <a:ext cx="18669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904875</xdr:colOff>
      <xdr:row>21</xdr:row>
      <xdr:rowOff>209550</xdr:rowOff>
    </xdr:from>
    <xdr:to>
      <xdr:col>2</xdr:col>
      <xdr:colOff>1047750</xdr:colOff>
      <xdr:row>21</xdr:row>
      <xdr:rowOff>714375</xdr:rowOff>
    </xdr:to>
    <xdr:pic>
      <xdr:nvPicPr>
        <xdr:cNvPr id="42431" name="Image 4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3420725"/>
          <a:ext cx="23907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6</xdr:row>
      <xdr:rowOff>762000</xdr:rowOff>
    </xdr:from>
    <xdr:to>
      <xdr:col>6</xdr:col>
      <xdr:colOff>85725</xdr:colOff>
      <xdr:row>6</xdr:row>
      <xdr:rowOff>1914525</xdr:rowOff>
    </xdr:to>
    <xdr:pic>
      <xdr:nvPicPr>
        <xdr:cNvPr id="38218" name="Imag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2571750"/>
          <a:ext cx="4591050" cy="115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38219" name="Image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9</xdr:row>
      <xdr:rowOff>0</xdr:rowOff>
    </xdr:from>
    <xdr:to>
      <xdr:col>2</xdr:col>
      <xdr:colOff>647700</xdr:colOff>
      <xdr:row>9</xdr:row>
      <xdr:rowOff>0</xdr:rowOff>
    </xdr:to>
    <xdr:pic>
      <xdr:nvPicPr>
        <xdr:cNvPr id="38220" name="Image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9144000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1228725</xdr:colOff>
      <xdr:row>7</xdr:row>
      <xdr:rowOff>685800</xdr:rowOff>
    </xdr:from>
    <xdr:to>
      <xdr:col>3</xdr:col>
      <xdr:colOff>866775</xdr:colOff>
      <xdr:row>7</xdr:row>
      <xdr:rowOff>1857375</xdr:rowOff>
    </xdr:to>
    <xdr:pic>
      <xdr:nvPicPr>
        <xdr:cNvPr id="38221" name="Image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5553075"/>
          <a:ext cx="1619250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104775</xdr:colOff>
      <xdr:row>7</xdr:row>
      <xdr:rowOff>38100</xdr:rowOff>
    </xdr:from>
    <xdr:to>
      <xdr:col>11</xdr:col>
      <xdr:colOff>1457325</xdr:colOff>
      <xdr:row>7</xdr:row>
      <xdr:rowOff>2333625</xdr:rowOff>
    </xdr:to>
    <xdr:pic>
      <xdr:nvPicPr>
        <xdr:cNvPr id="38222" name="Imag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8850" y="4905375"/>
          <a:ext cx="2609850" cy="229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342900</xdr:colOff>
      <xdr:row>7</xdr:row>
      <xdr:rowOff>57150</xdr:rowOff>
    </xdr:from>
    <xdr:to>
      <xdr:col>10</xdr:col>
      <xdr:colOff>66675</xdr:colOff>
      <xdr:row>7</xdr:row>
      <xdr:rowOff>2305050</xdr:rowOff>
    </xdr:to>
    <xdr:pic>
      <xdr:nvPicPr>
        <xdr:cNvPr id="38223" name="Imag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4924425"/>
          <a:ext cx="1800225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8</xdr:row>
      <xdr:rowOff>390525</xdr:rowOff>
    </xdr:from>
    <xdr:to>
      <xdr:col>5</xdr:col>
      <xdr:colOff>561975</xdr:colOff>
      <xdr:row>8</xdr:row>
      <xdr:rowOff>1676400</xdr:rowOff>
    </xdr:to>
    <xdr:pic>
      <xdr:nvPicPr>
        <xdr:cNvPr id="38224" name="Imag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7629525"/>
          <a:ext cx="2752725" cy="1285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6</xdr:row>
      <xdr:rowOff>2378074</xdr:rowOff>
    </xdr:from>
    <xdr:to>
      <xdr:col>6</xdr:col>
      <xdr:colOff>558800</xdr:colOff>
      <xdr:row>6</xdr:row>
      <xdr:rowOff>2997199</xdr:rowOff>
    </xdr:to>
    <xdr:sp macro="" textlink="">
      <xdr:nvSpPr>
        <xdr:cNvPr id="9" name="文字方塊 8"/>
        <xdr:cNvSpPr txBox="1"/>
      </xdr:nvSpPr>
      <xdr:spPr>
        <a:xfrm>
          <a:off x="1117600" y="4187824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3</xdr:col>
      <xdr:colOff>524855</xdr:colOff>
      <xdr:row>7</xdr:row>
      <xdr:rowOff>1643670</xdr:rowOff>
    </xdr:from>
    <xdr:to>
      <xdr:col>6</xdr:col>
      <xdr:colOff>502138</xdr:colOff>
      <xdr:row>7</xdr:row>
      <xdr:rowOff>2272320</xdr:rowOff>
    </xdr:to>
    <xdr:sp macro="" textlink="">
      <xdr:nvSpPr>
        <xdr:cNvPr id="10" name="文字方塊 9"/>
        <xdr:cNvSpPr txBox="1"/>
      </xdr:nvSpPr>
      <xdr:spPr>
        <a:xfrm>
          <a:off x="3207730" y="6517295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6</xdr:col>
      <xdr:colOff>668213</xdr:colOff>
      <xdr:row>6</xdr:row>
      <xdr:rowOff>936625</xdr:rowOff>
    </xdr:from>
    <xdr:to>
      <xdr:col>10</xdr:col>
      <xdr:colOff>993040</xdr:colOff>
      <xdr:row>7</xdr:row>
      <xdr:rowOff>489422</xdr:rowOff>
    </xdr:to>
    <xdr:sp macro="" textlink="">
      <xdr:nvSpPr>
        <xdr:cNvPr id="11" name="文字方塊 10"/>
        <xdr:cNvSpPr txBox="1"/>
      </xdr:nvSpPr>
      <xdr:spPr>
        <a:xfrm>
          <a:off x="6160963" y="2746375"/>
          <a:ext cx="4579327" cy="2616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穿者右前胸剪接下</a:t>
          </a:r>
          <a:r>
            <a:rPr lang="en-US" altLang="zh-TW" sz="2800" b="1"/>
            <a:t>1.5cm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6</xdr:col>
      <xdr:colOff>625477</xdr:colOff>
      <xdr:row>8</xdr:row>
      <xdr:rowOff>1119799</xdr:rowOff>
    </xdr:from>
    <xdr:to>
      <xdr:col>10</xdr:col>
      <xdr:colOff>942977</xdr:colOff>
      <xdr:row>8</xdr:row>
      <xdr:rowOff>1808528</xdr:rowOff>
    </xdr:to>
    <xdr:sp macro="" textlink="">
      <xdr:nvSpPr>
        <xdr:cNvPr id="12" name="文字方塊 11"/>
        <xdr:cNvSpPr txBox="1"/>
      </xdr:nvSpPr>
      <xdr:spPr>
        <a:xfrm>
          <a:off x="6118227" y="7612674"/>
          <a:ext cx="4572000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625477</xdr:colOff>
      <xdr:row>7</xdr:row>
      <xdr:rowOff>539504</xdr:rowOff>
    </xdr:from>
    <xdr:to>
      <xdr:col>8</xdr:col>
      <xdr:colOff>209552</xdr:colOff>
      <xdr:row>7</xdr:row>
      <xdr:rowOff>1916965</xdr:rowOff>
    </xdr:to>
    <xdr:sp macro="" textlink="">
      <xdr:nvSpPr>
        <xdr:cNvPr id="13" name="文字方塊 12"/>
        <xdr:cNvSpPr txBox="1"/>
      </xdr:nvSpPr>
      <xdr:spPr>
        <a:xfrm>
          <a:off x="4276727" y="5413129"/>
          <a:ext cx="3600450" cy="13774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1</xdr:col>
      <xdr:colOff>962025</xdr:colOff>
      <xdr:row>0</xdr:row>
      <xdr:rowOff>485775</xdr:rowOff>
    </xdr:to>
    <xdr:pic>
      <xdr:nvPicPr>
        <xdr:cNvPr id="9541" name="Image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6200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152400</xdr:rowOff>
    </xdr:from>
    <xdr:to>
      <xdr:col>10</xdr:col>
      <xdr:colOff>228600</xdr:colOff>
      <xdr:row>47</xdr:row>
      <xdr:rowOff>0</xdr:rowOff>
    </xdr:to>
    <xdr:pic>
      <xdr:nvPicPr>
        <xdr:cNvPr id="41018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9496425" cy="617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41019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1619250</xdr:colOff>
      <xdr:row>4</xdr:row>
      <xdr:rowOff>19050</xdr:rowOff>
    </xdr:from>
    <xdr:to>
      <xdr:col>13</xdr:col>
      <xdr:colOff>161925</xdr:colOff>
      <xdr:row>17</xdr:row>
      <xdr:rowOff>19050</xdr:rowOff>
    </xdr:to>
    <xdr:pic>
      <xdr:nvPicPr>
        <xdr:cNvPr id="41020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1238250"/>
          <a:ext cx="5476875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123825</xdr:colOff>
      <xdr:row>17</xdr:row>
      <xdr:rowOff>57150</xdr:rowOff>
    </xdr:from>
    <xdr:to>
      <xdr:col>13</xdr:col>
      <xdr:colOff>228600</xdr:colOff>
      <xdr:row>28</xdr:row>
      <xdr:rowOff>47625</xdr:rowOff>
    </xdr:to>
    <xdr:pic>
      <xdr:nvPicPr>
        <xdr:cNvPr id="41021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3600450"/>
          <a:ext cx="3028950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36056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4</xdr:row>
      <xdr:rowOff>85725</xdr:rowOff>
    </xdr:from>
    <xdr:to>
      <xdr:col>7</xdr:col>
      <xdr:colOff>228600</xdr:colOff>
      <xdr:row>31</xdr:row>
      <xdr:rowOff>133350</xdr:rowOff>
    </xdr:to>
    <xdr:pic>
      <xdr:nvPicPr>
        <xdr:cNvPr id="36057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304925"/>
          <a:ext cx="6296025" cy="436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37"/>
  <sheetViews>
    <sheetView showGridLines="0" view="pageBreakPreview" zoomScale="90" zoomScaleNormal="100" zoomScaleSheetLayoutView="90" workbookViewId="0">
      <selection activeCell="G32" sqref="G32"/>
    </sheetView>
  </sheetViews>
  <sheetFormatPr defaultColWidth="12" defaultRowHeight="11.25" x14ac:dyDescent="0.15"/>
  <cols>
    <col min="1" max="1" width="10.1640625" customWidth="1"/>
    <col min="2" max="2" width="13.83203125" customWidth="1"/>
    <col min="3" max="8" width="12" customWidth="1"/>
    <col min="9" max="9" width="29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6"/>
      <c r="B1" s="37"/>
      <c r="C1" s="37"/>
      <c r="D1" s="37"/>
      <c r="E1" s="44" t="s">
        <v>0</v>
      </c>
      <c r="F1" s="37"/>
      <c r="G1" s="37"/>
      <c r="H1" s="37"/>
      <c r="I1" s="37"/>
      <c r="J1" s="647" t="s">
        <v>194</v>
      </c>
      <c r="K1" s="647"/>
      <c r="L1" s="648"/>
    </row>
    <row r="2" spans="1:12" s="4" customFormat="1" ht="18.75" customHeight="1" x14ac:dyDescent="0.15">
      <c r="A2" s="180" t="s">
        <v>299</v>
      </c>
      <c r="B2" s="181"/>
      <c r="C2" s="649" t="s">
        <v>222</v>
      </c>
      <c r="D2" s="649"/>
      <c r="E2" s="649"/>
      <c r="F2" s="649"/>
      <c r="G2" s="649"/>
      <c r="H2" s="649"/>
      <c r="I2" s="649"/>
      <c r="J2" s="56" t="s">
        <v>3</v>
      </c>
      <c r="K2" s="58" t="s">
        <v>298</v>
      </c>
      <c r="L2" s="59"/>
    </row>
    <row r="3" spans="1:12" s="3" customFormat="1" ht="18.75" customHeight="1" x14ac:dyDescent="0.15">
      <c r="A3" s="167" t="s">
        <v>1</v>
      </c>
      <c r="B3" s="51"/>
      <c r="C3" s="650" t="s">
        <v>193</v>
      </c>
      <c r="D3" s="650"/>
      <c r="E3" s="650"/>
      <c r="F3" s="650"/>
      <c r="G3" s="650"/>
      <c r="H3" s="650"/>
      <c r="I3" s="650"/>
      <c r="J3" s="51" t="s">
        <v>15</v>
      </c>
      <c r="K3" s="22"/>
      <c r="L3" s="120" t="s">
        <v>151</v>
      </c>
    </row>
    <row r="4" spans="1:12" s="3" customFormat="1" ht="17.25" thickBot="1" x14ac:dyDescent="0.2">
      <c r="A4" s="124" t="s">
        <v>2</v>
      </c>
      <c r="B4" s="53">
        <f ca="1">TODAY()</f>
        <v>43833</v>
      </c>
      <c r="C4" s="54"/>
      <c r="D4" s="54"/>
      <c r="E4" s="54"/>
      <c r="F4" s="54"/>
      <c r="G4" s="54"/>
      <c r="H4" s="54"/>
      <c r="I4" s="54"/>
      <c r="J4" s="88" t="s">
        <v>150</v>
      </c>
      <c r="K4" s="54"/>
      <c r="L4" s="455" t="s">
        <v>187</v>
      </c>
    </row>
    <row r="5" spans="1:12" s="3" customFormat="1" ht="6" customHeight="1" x14ac:dyDescent="0.15">
      <c r="A5" s="182"/>
      <c r="B5" s="179"/>
      <c r="C5" s="177"/>
      <c r="D5" s="177"/>
      <c r="E5" s="177"/>
      <c r="F5" s="177"/>
      <c r="G5" s="177"/>
      <c r="H5" s="177"/>
      <c r="I5" s="177"/>
      <c r="J5" s="156"/>
      <c r="K5" s="177"/>
      <c r="L5" s="178"/>
    </row>
    <row r="6" spans="1:12" s="1" customFormat="1" x14ac:dyDescent="0.15">
      <c r="A6" s="42"/>
      <c r="B6" s="43"/>
      <c r="C6" s="43"/>
      <c r="D6" s="43"/>
      <c r="E6" s="43"/>
      <c r="F6" s="43"/>
      <c r="G6" s="43"/>
      <c r="H6" s="43"/>
      <c r="I6" s="43"/>
      <c r="J6" s="43"/>
      <c r="K6" s="43"/>
      <c r="L6" s="47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7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7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7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7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7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7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7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7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7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7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7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7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7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7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7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7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7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7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7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 t="s">
        <v>48</v>
      </c>
      <c r="K26" s="43"/>
      <c r="L26" s="47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7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7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7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7"/>
    </row>
    <row r="31" spans="1:12" s="1" customFormat="1" x14ac:dyDescent="0.15">
      <c r="A31" s="42"/>
      <c r="B31" s="43"/>
      <c r="C31" s="43"/>
      <c r="D31" s="43" t="s">
        <v>48</v>
      </c>
      <c r="E31" s="43"/>
      <c r="F31" s="43"/>
      <c r="G31" s="43"/>
      <c r="H31" s="43"/>
      <c r="I31" s="43"/>
      <c r="J31" s="43"/>
      <c r="K31" s="43"/>
      <c r="L31" s="47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7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7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7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7"/>
    </row>
    <row r="36" spans="1:12" s="1" customFormat="1" ht="12" thickBot="1" x14ac:dyDescent="0.2">
      <c r="A36" s="48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50"/>
    </row>
    <row r="37" spans="1:12" s="1" customFormat="1" x14ac:dyDescent="0.15"/>
  </sheetData>
  <mergeCells count="3">
    <mergeCell ref="J1:L1"/>
    <mergeCell ref="C2:I2"/>
    <mergeCell ref="C3:I3"/>
  </mergeCells>
  <phoneticPr fontId="23" type="noConversion"/>
  <printOptions horizontalCentered="1"/>
  <pageMargins left="0.39370078740157483" right="0.39370078740157483" top="0.39370078740157483" bottom="0.55118110236220474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140"/>
  <sheetViews>
    <sheetView showGridLines="0" tabSelected="1" view="pageBreakPreview" topLeftCell="A37" zoomScale="70" zoomScaleNormal="60" zoomScaleSheetLayoutView="70" workbookViewId="0">
      <selection activeCell="F38" sqref="F38"/>
    </sheetView>
  </sheetViews>
  <sheetFormatPr defaultColWidth="12" defaultRowHeight="11.25" x14ac:dyDescent="0.15"/>
  <cols>
    <col min="1" max="1" width="5.1640625" customWidth="1"/>
    <col min="2" max="2" width="15.1640625" customWidth="1"/>
    <col min="3" max="3" width="21" customWidth="1"/>
    <col min="4" max="4" width="33.6640625" customWidth="1"/>
    <col min="5" max="5" width="11.33203125" customWidth="1"/>
    <col min="6" max="6" width="72.33203125" bestFit="1" customWidth="1"/>
    <col min="7" max="7" width="18.83203125" customWidth="1"/>
    <col min="8" max="8" width="17" style="345" hidden="1" customWidth="1"/>
    <col min="9" max="9" width="16.33203125" style="348" hidden="1" customWidth="1"/>
    <col min="10" max="10" width="16.83203125" style="354" customWidth="1"/>
    <col min="11" max="12" width="15.33203125" style="269" customWidth="1"/>
    <col min="13" max="16" width="15.33203125" customWidth="1"/>
    <col min="17" max="17" width="8.83203125" customWidth="1"/>
  </cols>
  <sheetData>
    <row r="1" spans="1:18" s="1" customFormat="1" ht="42" customHeight="1" x14ac:dyDescent="0.15">
      <c r="A1" s="61"/>
      <c r="B1" s="62"/>
      <c r="C1" s="62"/>
      <c r="D1" s="659" t="s">
        <v>17</v>
      </c>
      <c r="E1" s="659"/>
      <c r="F1" s="659"/>
      <c r="G1" s="659"/>
      <c r="H1" s="659"/>
      <c r="I1" s="659"/>
      <c r="J1" s="659"/>
      <c r="K1" s="659"/>
      <c r="L1" s="659"/>
      <c r="M1" s="659"/>
      <c r="N1" s="63" t="str">
        <f>'TECHNICAL SHEET GARMENT'!J1</f>
        <v>WINTER 2018/19</v>
      </c>
      <c r="O1" s="62"/>
      <c r="P1" s="62"/>
      <c r="Q1" s="64"/>
    </row>
    <row r="2" spans="1:18" s="4" customFormat="1" ht="19.5" x14ac:dyDescent="0.15">
      <c r="A2" s="74"/>
      <c r="B2" s="66" t="str">
        <f>'TECHNICAL SHEET GARMENT'!A2</f>
        <v>LFV11538</v>
      </c>
      <c r="C2" s="65"/>
      <c r="D2" s="65"/>
      <c r="E2" s="138" t="str">
        <f>'TECHNICAL SHEET GARMENT'!C2</f>
        <v>CALDO 3in1 FLEECE HEATHER JKT</v>
      </c>
      <c r="F2" s="65"/>
      <c r="G2" s="65"/>
      <c r="H2" s="339"/>
      <c r="I2" s="349"/>
      <c r="J2" s="346"/>
      <c r="K2" s="270"/>
      <c r="L2" s="270"/>
      <c r="M2" s="65"/>
      <c r="N2" s="65" t="s">
        <v>3</v>
      </c>
      <c r="O2" s="66" t="str">
        <f>'TECHNICAL SHEET GARMENT'!K2</f>
        <v>V1BULK</v>
      </c>
      <c r="P2" s="65"/>
      <c r="Q2" s="67"/>
    </row>
    <row r="3" spans="1:18" s="3" customFormat="1" ht="16.5" x14ac:dyDescent="0.15">
      <c r="A3" s="76"/>
      <c r="B3" s="68" t="s">
        <v>1</v>
      </c>
      <c r="C3" s="68"/>
      <c r="D3" s="69" t="str">
        <f>'TECHNICAL SHEET GARMENT'!C3</f>
        <v xml:space="preserve">06302 / LIBOLON + PR21 / LOCAL </v>
      </c>
      <c r="E3" s="68"/>
      <c r="F3" s="68"/>
      <c r="G3" s="68"/>
      <c r="H3" s="340"/>
      <c r="I3" s="350"/>
      <c r="J3" s="347"/>
      <c r="K3" s="271"/>
      <c r="L3" s="271"/>
      <c r="M3" s="68"/>
      <c r="N3" s="68" t="s">
        <v>15</v>
      </c>
      <c r="O3" s="77"/>
      <c r="P3" s="217" t="str">
        <f>'TECHNICAL SHEET GARMENT'!L3</f>
        <v>Marjorie</v>
      </c>
      <c r="Q3" s="80"/>
    </row>
    <row r="4" spans="1:18" s="3" customFormat="1" ht="17.25" thickBot="1" x14ac:dyDescent="0.2">
      <c r="A4" s="78"/>
      <c r="B4" s="166" t="s">
        <v>2</v>
      </c>
      <c r="C4" s="71">
        <f ca="1">'TECHNICAL SHEET GARMENT'!B4</f>
        <v>43833</v>
      </c>
      <c r="D4" s="72"/>
      <c r="E4" s="72"/>
      <c r="F4" s="72"/>
      <c r="G4" s="72"/>
      <c r="H4" s="341"/>
      <c r="I4" s="351"/>
      <c r="J4" s="88"/>
      <c r="K4" s="272"/>
      <c r="L4" s="272"/>
      <c r="M4" s="72"/>
      <c r="N4" s="96" t="str">
        <f>'TECHNICAL SHEET GARMENT'!J4</f>
        <v xml:space="preserve">SUPPLIER : </v>
      </c>
      <c r="O4" s="79"/>
      <c r="P4" s="456" t="str">
        <f>'TECHNICAL SHEET GARMENT'!L4</f>
        <v>PRIMA CHANNEL</v>
      </c>
      <c r="Q4" s="81"/>
    </row>
    <row r="5" spans="1:18" x14ac:dyDescent="0.15">
      <c r="A5" s="129"/>
      <c r="B5" s="21"/>
      <c r="C5" s="21"/>
      <c r="D5" s="21"/>
      <c r="E5" s="21"/>
      <c r="F5" s="21"/>
      <c r="G5" s="21"/>
      <c r="H5" s="342"/>
      <c r="I5" s="28"/>
      <c r="J5" s="352"/>
      <c r="K5" s="268"/>
      <c r="L5" s="268"/>
      <c r="M5" s="21"/>
      <c r="N5" s="21"/>
      <c r="O5" s="21"/>
      <c r="P5" s="21"/>
      <c r="Q5" s="130"/>
    </row>
    <row r="6" spans="1:18" ht="28.5" thickBot="1" x14ac:dyDescent="0.45">
      <c r="A6" s="129"/>
      <c r="B6" s="30" t="s">
        <v>18</v>
      </c>
      <c r="C6" s="21"/>
      <c r="D6" s="21"/>
      <c r="E6" s="21" t="s">
        <v>48</v>
      </c>
      <c r="F6" s="21"/>
      <c r="G6" s="21"/>
      <c r="H6" s="342"/>
      <c r="I6" s="28"/>
      <c r="J6" s="554" t="s">
        <v>300</v>
      </c>
      <c r="K6" s="555"/>
      <c r="L6" s="556" t="s">
        <v>301</v>
      </c>
      <c r="M6" s="21"/>
      <c r="N6" s="21"/>
      <c r="O6" s="21"/>
      <c r="P6" s="21"/>
      <c r="Q6" s="130"/>
    </row>
    <row r="7" spans="1:18" s="113" customFormat="1" ht="66.75" customHeight="1" x14ac:dyDescent="0.25">
      <c r="A7" s="151"/>
      <c r="B7" s="652" t="s">
        <v>303</v>
      </c>
      <c r="C7" s="653"/>
      <c r="D7" s="653"/>
      <c r="E7" s="653"/>
      <c r="F7" s="654"/>
      <c r="G7" s="214" t="s">
        <v>19</v>
      </c>
      <c r="H7" s="424" t="s">
        <v>195</v>
      </c>
      <c r="I7" s="215" t="s">
        <v>269</v>
      </c>
      <c r="J7" s="460" t="s">
        <v>270</v>
      </c>
      <c r="K7" s="542" t="s">
        <v>282</v>
      </c>
      <c r="L7" s="543" t="s">
        <v>283</v>
      </c>
      <c r="M7" s="215"/>
      <c r="N7" s="375"/>
      <c r="O7" s="215"/>
      <c r="P7" s="379"/>
      <c r="Q7" s="152"/>
      <c r="R7" s="26"/>
    </row>
    <row r="8" spans="1:18" ht="21.75" customHeight="1" x14ac:dyDescent="0.15">
      <c r="A8" s="129"/>
      <c r="B8" s="409" t="s">
        <v>26</v>
      </c>
      <c r="C8" s="104"/>
      <c r="D8" s="104"/>
      <c r="E8" s="104"/>
      <c r="F8" s="104"/>
      <c r="G8" s="416"/>
      <c r="H8" s="343"/>
      <c r="I8" s="338"/>
      <c r="J8" s="355"/>
      <c r="K8" s="273"/>
      <c r="L8" s="273"/>
      <c r="M8" s="137"/>
      <c r="N8" s="137"/>
      <c r="O8" s="137"/>
      <c r="P8" s="425"/>
      <c r="Q8" s="130"/>
    </row>
    <row r="9" spans="1:18" s="113" customFormat="1" ht="30" x14ac:dyDescent="0.25">
      <c r="A9" s="151"/>
      <c r="B9" s="233" t="s">
        <v>32</v>
      </c>
      <c r="C9" s="234" t="s">
        <v>201</v>
      </c>
      <c r="D9" s="235"/>
      <c r="E9" s="236"/>
      <c r="F9" s="598" t="s">
        <v>337</v>
      </c>
      <c r="G9" s="230" t="s">
        <v>22</v>
      </c>
      <c r="H9" s="398">
        <v>44</v>
      </c>
      <c r="I9" s="532">
        <v>44</v>
      </c>
      <c r="J9" s="557">
        <v>42</v>
      </c>
      <c r="K9" s="572">
        <v>42.5</v>
      </c>
      <c r="L9" s="557">
        <v>42</v>
      </c>
      <c r="M9" s="573">
        <f>K9-L9</f>
        <v>0.5</v>
      </c>
      <c r="N9" s="280"/>
      <c r="O9" s="281"/>
      <c r="P9" s="426"/>
      <c r="Q9" s="152"/>
      <c r="R9" s="26"/>
    </row>
    <row r="10" spans="1:18" s="113" customFormat="1" ht="30" x14ac:dyDescent="0.25">
      <c r="A10" s="151"/>
      <c r="B10" s="239" t="s">
        <v>33</v>
      </c>
      <c r="C10" s="240" t="s">
        <v>20</v>
      </c>
      <c r="D10" s="241"/>
      <c r="E10" s="242"/>
      <c r="F10" s="599" t="s">
        <v>314</v>
      </c>
      <c r="G10" s="168" t="s">
        <v>21</v>
      </c>
      <c r="H10" s="360">
        <v>59</v>
      </c>
      <c r="I10" s="525">
        <v>61</v>
      </c>
      <c r="J10" s="558">
        <v>59</v>
      </c>
      <c r="K10" s="574">
        <v>58.5</v>
      </c>
      <c r="L10" s="559">
        <v>59</v>
      </c>
      <c r="M10" s="573">
        <f>K10-L10</f>
        <v>-0.5</v>
      </c>
      <c r="N10" s="283"/>
      <c r="O10" s="284"/>
      <c r="P10" s="427"/>
      <c r="Q10" s="152"/>
      <c r="R10" s="26"/>
    </row>
    <row r="11" spans="1:18" s="113" customFormat="1" ht="30" x14ac:dyDescent="0.25">
      <c r="A11" s="151"/>
      <c r="B11" s="239" t="s">
        <v>34</v>
      </c>
      <c r="C11" s="240" t="s">
        <v>202</v>
      </c>
      <c r="D11" s="241"/>
      <c r="E11" s="242"/>
      <c r="F11" s="599" t="s">
        <v>338</v>
      </c>
      <c r="G11" s="168" t="s">
        <v>21</v>
      </c>
      <c r="H11" s="360">
        <v>57</v>
      </c>
      <c r="I11" s="533">
        <v>59</v>
      </c>
      <c r="J11" s="559">
        <v>57</v>
      </c>
      <c r="K11" s="574">
        <v>56.5</v>
      </c>
      <c r="L11" s="559">
        <v>57</v>
      </c>
      <c r="M11" s="573">
        <f>K11-L11</f>
        <v>-0.5</v>
      </c>
      <c r="N11" s="283"/>
      <c r="O11" s="284"/>
      <c r="P11" s="285"/>
      <c r="Q11" s="152"/>
      <c r="R11" s="26"/>
    </row>
    <row r="12" spans="1:18" s="113" customFormat="1" ht="30" x14ac:dyDescent="0.25">
      <c r="A12" s="151"/>
      <c r="B12" s="239" t="s">
        <v>203</v>
      </c>
      <c r="C12" s="240" t="s">
        <v>204</v>
      </c>
      <c r="D12" s="241"/>
      <c r="E12" s="242"/>
      <c r="F12" s="599" t="s">
        <v>315</v>
      </c>
      <c r="G12" s="168" t="s">
        <v>21</v>
      </c>
      <c r="H12" s="360">
        <v>57</v>
      </c>
      <c r="I12" s="533">
        <v>56.5</v>
      </c>
      <c r="J12" s="559">
        <v>57</v>
      </c>
      <c r="K12" s="574">
        <v>56.5</v>
      </c>
      <c r="L12" s="559">
        <v>57</v>
      </c>
      <c r="M12" s="573">
        <f>K12-L12</f>
        <v>-0.5</v>
      </c>
      <c r="N12" s="283"/>
      <c r="O12" s="284"/>
      <c r="P12" s="285"/>
      <c r="Q12" s="152"/>
      <c r="R12" s="26"/>
    </row>
    <row r="13" spans="1:18" s="113" customFormat="1" ht="30" x14ac:dyDescent="0.25">
      <c r="A13" s="151"/>
      <c r="B13" s="244" t="s">
        <v>91</v>
      </c>
      <c r="C13" s="510" t="s">
        <v>92</v>
      </c>
      <c r="D13" s="370"/>
      <c r="E13" s="371"/>
      <c r="F13" s="600" t="s">
        <v>316</v>
      </c>
      <c r="G13" s="237" t="s">
        <v>21</v>
      </c>
      <c r="H13" s="441">
        <v>74</v>
      </c>
      <c r="I13" s="534">
        <v>74.5</v>
      </c>
      <c r="J13" s="560">
        <v>74</v>
      </c>
      <c r="K13" s="574">
        <v>74</v>
      </c>
      <c r="L13" s="560">
        <v>74</v>
      </c>
      <c r="M13" s="573"/>
      <c r="N13" s="283"/>
      <c r="O13" s="284"/>
      <c r="P13" s="427"/>
      <c r="Q13" s="152"/>
      <c r="R13" s="26"/>
    </row>
    <row r="14" spans="1:18" s="113" customFormat="1" ht="30" x14ac:dyDescent="0.25">
      <c r="A14" s="151"/>
      <c r="B14" s="244" t="s">
        <v>176</v>
      </c>
      <c r="C14" s="512" t="s">
        <v>177</v>
      </c>
      <c r="D14" s="370"/>
      <c r="E14" s="371"/>
      <c r="F14" s="601" t="s">
        <v>317</v>
      </c>
      <c r="G14" s="243" t="s">
        <v>22</v>
      </c>
      <c r="H14" s="441">
        <v>18</v>
      </c>
      <c r="I14" s="534">
        <v>17.5</v>
      </c>
      <c r="J14" s="560">
        <v>18</v>
      </c>
      <c r="K14" s="574">
        <v>18</v>
      </c>
      <c r="L14" s="560">
        <v>18</v>
      </c>
      <c r="M14" s="573"/>
      <c r="N14" s="283"/>
      <c r="O14" s="284"/>
      <c r="P14" s="427"/>
      <c r="Q14" s="152"/>
      <c r="R14" s="26"/>
    </row>
    <row r="15" spans="1:18" s="113" customFormat="1" ht="30" x14ac:dyDescent="0.25">
      <c r="A15" s="151"/>
      <c r="B15" s="372" t="s">
        <v>86</v>
      </c>
      <c r="C15" s="380" t="s">
        <v>87</v>
      </c>
      <c r="D15" s="371"/>
      <c r="E15" s="371"/>
      <c r="F15" s="600" t="s">
        <v>318</v>
      </c>
      <c r="G15" s="423" t="s">
        <v>93</v>
      </c>
      <c r="H15" s="441">
        <v>14.5</v>
      </c>
      <c r="I15" s="534">
        <v>14.5</v>
      </c>
      <c r="J15" s="561">
        <v>13.5</v>
      </c>
      <c r="K15" s="574">
        <v>13.5</v>
      </c>
      <c r="L15" s="560">
        <v>13.5</v>
      </c>
      <c r="M15" s="573"/>
      <c r="N15" s="283"/>
      <c r="O15" s="284"/>
      <c r="P15" s="427"/>
      <c r="Q15" s="152"/>
      <c r="R15" s="26"/>
    </row>
    <row r="16" spans="1:18" s="113" customFormat="1" ht="30" x14ac:dyDescent="0.25">
      <c r="A16" s="151"/>
      <c r="B16" s="372" t="s">
        <v>156</v>
      </c>
      <c r="C16" s="380" t="s">
        <v>205</v>
      </c>
      <c r="D16" s="371"/>
      <c r="E16" s="371"/>
      <c r="F16" s="601" t="s">
        <v>319</v>
      </c>
      <c r="G16" s="423" t="s">
        <v>93</v>
      </c>
      <c r="H16" s="441">
        <v>25</v>
      </c>
      <c r="I16" s="534">
        <v>24.5</v>
      </c>
      <c r="J16" s="560">
        <v>24.5</v>
      </c>
      <c r="K16" s="574">
        <v>24.5</v>
      </c>
      <c r="L16" s="561">
        <v>25</v>
      </c>
      <c r="M16" s="573">
        <f>K16-L16</f>
        <v>-0.5</v>
      </c>
      <c r="N16" s="283"/>
      <c r="O16" s="284"/>
      <c r="P16" s="427"/>
      <c r="Q16" s="152"/>
      <c r="R16" s="26"/>
    </row>
    <row r="17" spans="1:18" s="113" customFormat="1" ht="30" x14ac:dyDescent="0.25">
      <c r="A17" s="151"/>
      <c r="B17" s="244" t="s">
        <v>35</v>
      </c>
      <c r="C17" s="380" t="s">
        <v>25</v>
      </c>
      <c r="D17" s="245"/>
      <c r="E17" s="246"/>
      <c r="F17" s="602" t="s">
        <v>320</v>
      </c>
      <c r="G17" s="168" t="s">
        <v>22</v>
      </c>
      <c r="H17" s="441">
        <v>24.5</v>
      </c>
      <c r="I17" s="534">
        <v>24.5</v>
      </c>
      <c r="J17" s="560">
        <v>24.5</v>
      </c>
      <c r="K17" s="574">
        <v>24.5</v>
      </c>
      <c r="L17" s="560">
        <v>24.5</v>
      </c>
      <c r="M17" s="573"/>
      <c r="N17" s="283"/>
      <c r="O17" s="284"/>
      <c r="P17" s="427"/>
      <c r="Q17" s="152"/>
      <c r="R17" s="26"/>
    </row>
    <row r="18" spans="1:18" s="113" customFormat="1" ht="30" x14ac:dyDescent="0.25">
      <c r="A18" s="151"/>
      <c r="B18" s="244" t="s">
        <v>36</v>
      </c>
      <c r="C18" s="380" t="s">
        <v>94</v>
      </c>
      <c r="D18" s="245"/>
      <c r="E18" s="246"/>
      <c r="F18" s="602" t="s">
        <v>321</v>
      </c>
      <c r="G18" s="168" t="s">
        <v>22</v>
      </c>
      <c r="H18" s="442">
        <v>19</v>
      </c>
      <c r="I18" s="535">
        <v>19.3</v>
      </c>
      <c r="J18" s="562">
        <v>19</v>
      </c>
      <c r="K18" s="575">
        <v>19.3</v>
      </c>
      <c r="L18" s="562">
        <v>19</v>
      </c>
      <c r="M18" s="573"/>
      <c r="N18" s="403"/>
      <c r="O18" s="404"/>
      <c r="P18" s="428"/>
      <c r="Q18" s="405"/>
      <c r="R18" s="26"/>
    </row>
    <row r="19" spans="1:18" s="113" customFormat="1" ht="30" x14ac:dyDescent="0.25">
      <c r="A19" s="151"/>
      <c r="B19" s="244" t="s">
        <v>131</v>
      </c>
      <c r="C19" s="380" t="s">
        <v>132</v>
      </c>
      <c r="D19" s="245"/>
      <c r="E19" s="246"/>
      <c r="F19" s="602" t="s">
        <v>322</v>
      </c>
      <c r="G19" s="168" t="s">
        <v>22</v>
      </c>
      <c r="H19" s="441">
        <v>14.5</v>
      </c>
      <c r="I19" s="534">
        <v>14.5</v>
      </c>
      <c r="J19" s="560">
        <v>14.5</v>
      </c>
      <c r="K19" s="574">
        <v>15</v>
      </c>
      <c r="L19" s="560">
        <v>14.5</v>
      </c>
      <c r="M19" s="573">
        <f>K19-L19</f>
        <v>0.5</v>
      </c>
      <c r="N19" s="283"/>
      <c r="O19" s="284"/>
      <c r="P19" s="427"/>
      <c r="Q19" s="152"/>
      <c r="R19" s="26"/>
    </row>
    <row r="20" spans="1:18" s="113" customFormat="1" ht="30" x14ac:dyDescent="0.25">
      <c r="A20" s="151"/>
      <c r="B20" s="372" t="s">
        <v>38</v>
      </c>
      <c r="C20" s="464" t="s">
        <v>39</v>
      </c>
      <c r="D20" s="465"/>
      <c r="E20" s="466"/>
      <c r="F20" s="602" t="s">
        <v>323</v>
      </c>
      <c r="G20" s="168" t="s">
        <v>21</v>
      </c>
      <c r="H20" s="441">
        <v>67</v>
      </c>
      <c r="I20" s="534">
        <v>67.5</v>
      </c>
      <c r="J20" s="560">
        <v>67</v>
      </c>
      <c r="K20" s="574">
        <v>66</v>
      </c>
      <c r="L20" s="560">
        <v>67</v>
      </c>
      <c r="M20" s="573">
        <f>K20-L20</f>
        <v>-1</v>
      </c>
      <c r="N20" s="283"/>
      <c r="O20" s="284"/>
      <c r="P20" s="427"/>
      <c r="Q20" s="152"/>
      <c r="R20" s="26"/>
    </row>
    <row r="21" spans="1:18" s="113" customFormat="1" ht="30" x14ac:dyDescent="0.25">
      <c r="A21" s="151"/>
      <c r="B21" s="252" t="s">
        <v>27</v>
      </c>
      <c r="C21" s="253"/>
      <c r="D21" s="253"/>
      <c r="E21" s="253"/>
      <c r="F21" s="603"/>
      <c r="G21" s="137"/>
      <c r="H21" s="443"/>
      <c r="I21" s="536"/>
      <c r="J21" s="563"/>
      <c r="K21" s="576"/>
      <c r="L21" s="563"/>
      <c r="M21" s="577"/>
      <c r="N21" s="137"/>
      <c r="O21" s="274"/>
      <c r="P21" s="429"/>
      <c r="Q21" s="152"/>
      <c r="R21" s="26"/>
    </row>
    <row r="22" spans="1:18" s="113" customFormat="1" ht="30" x14ac:dyDescent="0.25">
      <c r="A22" s="151"/>
      <c r="B22" s="233" t="s">
        <v>40</v>
      </c>
      <c r="C22" s="255" t="s">
        <v>206</v>
      </c>
      <c r="D22" s="235"/>
      <c r="E22" s="236"/>
      <c r="F22" s="598" t="s">
        <v>339</v>
      </c>
      <c r="G22" s="168" t="s">
        <v>22</v>
      </c>
      <c r="H22" s="360">
        <v>47</v>
      </c>
      <c r="I22" s="525">
        <v>47</v>
      </c>
      <c r="J22" s="558">
        <v>45</v>
      </c>
      <c r="K22" s="574">
        <v>45.5</v>
      </c>
      <c r="L22" s="559">
        <v>45</v>
      </c>
      <c r="M22" s="573">
        <f>K22-L22</f>
        <v>0.5</v>
      </c>
      <c r="N22" s="283"/>
      <c r="O22" s="284"/>
      <c r="P22" s="427"/>
      <c r="Q22" s="152"/>
      <c r="R22" s="26"/>
    </row>
    <row r="23" spans="1:18" s="113" customFormat="1" ht="30" x14ac:dyDescent="0.25">
      <c r="A23" s="151"/>
      <c r="B23" s="467" t="s">
        <v>10</v>
      </c>
      <c r="C23" s="468" t="s">
        <v>23</v>
      </c>
      <c r="D23" s="465"/>
      <c r="E23" s="466"/>
      <c r="F23" s="604" t="s">
        <v>324</v>
      </c>
      <c r="G23" s="168" t="s">
        <v>21</v>
      </c>
      <c r="H23" s="397">
        <v>74</v>
      </c>
      <c r="I23" s="526">
        <v>74</v>
      </c>
      <c r="J23" s="564">
        <v>74</v>
      </c>
      <c r="K23" s="578">
        <v>74</v>
      </c>
      <c r="L23" s="564">
        <v>74</v>
      </c>
      <c r="M23" s="573"/>
      <c r="N23" s="287"/>
      <c r="O23" s="288"/>
      <c r="P23" s="430"/>
      <c r="Q23" s="152"/>
      <c r="R23" s="26"/>
    </row>
    <row r="24" spans="1:18" s="113" customFormat="1" ht="30" x14ac:dyDescent="0.25">
      <c r="A24" s="151"/>
      <c r="B24" s="252" t="s">
        <v>28</v>
      </c>
      <c r="C24" s="253"/>
      <c r="D24" s="253"/>
      <c r="E24" s="253"/>
      <c r="F24" s="605"/>
      <c r="G24" s="137"/>
      <c r="H24" s="443"/>
      <c r="I24" s="536"/>
      <c r="J24" s="563"/>
      <c r="K24" s="576"/>
      <c r="L24" s="563"/>
      <c r="M24" s="577"/>
      <c r="N24" s="137"/>
      <c r="O24" s="274"/>
      <c r="P24" s="429"/>
      <c r="Q24" s="152"/>
      <c r="R24" s="26"/>
    </row>
    <row r="25" spans="1:18" s="113" customFormat="1" ht="30" x14ac:dyDescent="0.25">
      <c r="A25" s="151"/>
      <c r="B25" s="258" t="s">
        <v>96</v>
      </c>
      <c r="C25" s="259" t="s">
        <v>97</v>
      </c>
      <c r="D25" s="260"/>
      <c r="E25" s="261"/>
      <c r="F25" s="606" t="s">
        <v>325</v>
      </c>
      <c r="G25" s="168" t="s">
        <v>22</v>
      </c>
      <c r="H25" s="398">
        <v>22</v>
      </c>
      <c r="I25" s="532">
        <v>21</v>
      </c>
      <c r="J25" s="565">
        <v>21</v>
      </c>
      <c r="K25" s="572">
        <v>21</v>
      </c>
      <c r="L25" s="565">
        <v>21</v>
      </c>
      <c r="M25" s="573"/>
      <c r="N25" s="280"/>
      <c r="O25" s="281"/>
      <c r="P25" s="426"/>
      <c r="Q25" s="152"/>
      <c r="R25" s="26"/>
    </row>
    <row r="26" spans="1:18" s="113" customFormat="1" ht="30" x14ac:dyDescent="0.25">
      <c r="A26" s="151"/>
      <c r="B26" s="258" t="s">
        <v>98</v>
      </c>
      <c r="C26" s="259" t="s">
        <v>99</v>
      </c>
      <c r="D26" s="260"/>
      <c r="E26" s="261"/>
      <c r="F26" s="606" t="s">
        <v>326</v>
      </c>
      <c r="G26" s="168" t="s">
        <v>22</v>
      </c>
      <c r="H26" s="398">
        <v>9</v>
      </c>
      <c r="I26" s="532">
        <v>9</v>
      </c>
      <c r="J26" s="565">
        <v>9</v>
      </c>
      <c r="K26" s="572">
        <v>9</v>
      </c>
      <c r="L26" s="565">
        <v>9</v>
      </c>
      <c r="M26" s="573"/>
      <c r="N26" s="280"/>
      <c r="O26" s="281"/>
      <c r="P26" s="426"/>
      <c r="Q26" s="152"/>
      <c r="R26" s="26"/>
    </row>
    <row r="27" spans="1:18" s="113" customFormat="1" ht="30" x14ac:dyDescent="0.25">
      <c r="A27" s="151"/>
      <c r="B27" s="258" t="s">
        <v>41</v>
      </c>
      <c r="C27" s="259" t="s">
        <v>153</v>
      </c>
      <c r="D27" s="260"/>
      <c r="E27" s="261"/>
      <c r="F27" s="606" t="s">
        <v>327</v>
      </c>
      <c r="G27" s="168" t="s">
        <v>21</v>
      </c>
      <c r="H27" s="398">
        <v>54</v>
      </c>
      <c r="I27" s="532">
        <v>55</v>
      </c>
      <c r="J27" s="565">
        <v>54</v>
      </c>
      <c r="K27" s="572">
        <v>55.5</v>
      </c>
      <c r="L27" s="565">
        <v>55</v>
      </c>
      <c r="M27" s="573">
        <f>K27-L27</f>
        <v>0.5</v>
      </c>
      <c r="N27" s="280"/>
      <c r="O27" s="281"/>
      <c r="P27" s="426"/>
      <c r="Q27" s="152"/>
      <c r="R27" s="26"/>
    </row>
    <row r="28" spans="1:18" s="113" customFormat="1" ht="30" x14ac:dyDescent="0.25">
      <c r="A28" s="151"/>
      <c r="B28" s="258" t="s">
        <v>42</v>
      </c>
      <c r="C28" s="262" t="s">
        <v>43</v>
      </c>
      <c r="D28" s="241"/>
      <c r="E28" s="242"/>
      <c r="F28" s="599" t="s">
        <v>328</v>
      </c>
      <c r="G28" s="168" t="s">
        <v>21</v>
      </c>
      <c r="H28" s="397">
        <v>53</v>
      </c>
      <c r="I28" s="526">
        <v>54</v>
      </c>
      <c r="J28" s="564">
        <v>53</v>
      </c>
      <c r="K28" s="578">
        <v>55.5</v>
      </c>
      <c r="L28" s="564">
        <v>54</v>
      </c>
      <c r="M28" s="573">
        <f>K28-L28</f>
        <v>1.5</v>
      </c>
      <c r="N28" s="287"/>
      <c r="O28" s="288"/>
      <c r="P28" s="430"/>
      <c r="Q28" s="152"/>
      <c r="R28" s="26"/>
    </row>
    <row r="29" spans="1:18" ht="30" x14ac:dyDescent="0.25">
      <c r="A29" s="129"/>
      <c r="B29" s="258" t="s">
        <v>207</v>
      </c>
      <c r="C29" s="262" t="s">
        <v>221</v>
      </c>
      <c r="D29" s="241"/>
      <c r="E29" s="242"/>
      <c r="F29" s="607" t="s">
        <v>329</v>
      </c>
      <c r="G29" s="243" t="s">
        <v>22</v>
      </c>
      <c r="H29" s="397">
        <v>9</v>
      </c>
      <c r="I29" s="526">
        <v>9</v>
      </c>
      <c r="J29" s="564">
        <v>9</v>
      </c>
      <c r="K29" s="578">
        <v>9</v>
      </c>
      <c r="L29" s="564">
        <v>9</v>
      </c>
      <c r="M29" s="573"/>
      <c r="N29" s="287"/>
      <c r="O29" s="288"/>
      <c r="P29" s="430"/>
      <c r="Q29" s="130"/>
      <c r="R29" s="160"/>
    </row>
    <row r="30" spans="1:18" ht="30" x14ac:dyDescent="0.25">
      <c r="A30" s="129"/>
      <c r="B30" s="256" t="s">
        <v>209</v>
      </c>
      <c r="C30" s="257" t="s">
        <v>210</v>
      </c>
      <c r="D30" s="250"/>
      <c r="E30" s="251"/>
      <c r="F30" s="608" t="s">
        <v>330</v>
      </c>
      <c r="G30" s="243" t="s">
        <v>22</v>
      </c>
      <c r="H30" s="397">
        <v>9</v>
      </c>
      <c r="I30" s="526">
        <v>9</v>
      </c>
      <c r="J30" s="564">
        <v>9</v>
      </c>
      <c r="K30" s="578">
        <v>9</v>
      </c>
      <c r="L30" s="564">
        <v>9</v>
      </c>
      <c r="M30" s="573"/>
      <c r="N30" s="287"/>
      <c r="O30" s="288"/>
      <c r="P30" s="430"/>
      <c r="Q30" s="130"/>
      <c r="R30" s="160"/>
    </row>
    <row r="31" spans="1:18" s="113" customFormat="1" ht="30" x14ac:dyDescent="0.25">
      <c r="A31" s="151"/>
      <c r="B31" s="252" t="s">
        <v>30</v>
      </c>
      <c r="C31" s="253"/>
      <c r="D31" s="253"/>
      <c r="E31" s="253"/>
      <c r="F31" s="605"/>
      <c r="G31" s="137"/>
      <c r="H31" s="443"/>
      <c r="I31" s="536"/>
      <c r="J31" s="563"/>
      <c r="K31" s="576"/>
      <c r="L31" s="563"/>
      <c r="M31" s="577"/>
      <c r="N31" s="137"/>
      <c r="O31" s="274"/>
      <c r="P31" s="429"/>
      <c r="Q31" s="152"/>
      <c r="R31" s="160"/>
    </row>
    <row r="32" spans="1:18" ht="30" x14ac:dyDescent="0.25">
      <c r="A32" s="129"/>
      <c r="B32" s="258" t="s">
        <v>44</v>
      </c>
      <c r="C32" s="259" t="s">
        <v>29</v>
      </c>
      <c r="D32" s="260"/>
      <c r="E32" s="261"/>
      <c r="F32" s="609" t="s">
        <v>331</v>
      </c>
      <c r="G32" s="168" t="s">
        <v>21</v>
      </c>
      <c r="H32" s="360">
        <v>50</v>
      </c>
      <c r="I32" s="525">
        <v>51</v>
      </c>
      <c r="J32" s="559">
        <v>50</v>
      </c>
      <c r="K32" s="574">
        <v>50.5</v>
      </c>
      <c r="L32" s="559">
        <v>50</v>
      </c>
      <c r="M32" s="573">
        <f>K32-L32</f>
        <v>0.5</v>
      </c>
      <c r="N32" s="283"/>
      <c r="O32" s="284"/>
      <c r="P32" s="427"/>
      <c r="Q32" s="130"/>
      <c r="R32" s="160"/>
    </row>
    <row r="33" spans="1:18" s="113" customFormat="1" ht="30" x14ac:dyDescent="0.25">
      <c r="A33" s="151"/>
      <c r="B33" s="258" t="s">
        <v>45</v>
      </c>
      <c r="C33" s="262" t="s">
        <v>133</v>
      </c>
      <c r="D33" s="241"/>
      <c r="E33" s="242"/>
      <c r="F33" s="599" t="s">
        <v>332</v>
      </c>
      <c r="G33" s="168" t="s">
        <v>22</v>
      </c>
      <c r="H33" s="397">
        <v>26</v>
      </c>
      <c r="I33" s="526">
        <v>26</v>
      </c>
      <c r="J33" s="564">
        <v>26</v>
      </c>
      <c r="K33" s="578">
        <v>26</v>
      </c>
      <c r="L33" s="564">
        <v>26</v>
      </c>
      <c r="M33" s="573"/>
      <c r="N33" s="287"/>
      <c r="O33" s="288"/>
      <c r="P33" s="430"/>
      <c r="Q33" s="152"/>
      <c r="R33" s="160"/>
    </row>
    <row r="34" spans="1:18" s="113" customFormat="1" ht="30" x14ac:dyDescent="0.25">
      <c r="A34" s="151"/>
      <c r="B34" s="256" t="s">
        <v>46</v>
      </c>
      <c r="C34" s="257" t="s">
        <v>134</v>
      </c>
      <c r="D34" s="250"/>
      <c r="E34" s="251"/>
      <c r="F34" s="610" t="s">
        <v>333</v>
      </c>
      <c r="G34" s="263" t="s">
        <v>22</v>
      </c>
      <c r="H34" s="397">
        <v>35</v>
      </c>
      <c r="I34" s="526">
        <v>35</v>
      </c>
      <c r="J34" s="564">
        <v>35</v>
      </c>
      <c r="K34" s="578">
        <v>35</v>
      </c>
      <c r="L34" s="566">
        <v>34</v>
      </c>
      <c r="M34" s="573">
        <f>K34-L34</f>
        <v>1</v>
      </c>
      <c r="N34" s="287"/>
      <c r="O34" s="288"/>
      <c r="P34" s="430"/>
      <c r="Q34" s="152"/>
      <c r="R34" s="160"/>
    </row>
    <row r="35" spans="1:18" s="113" customFormat="1" ht="30" x14ac:dyDescent="0.25">
      <c r="A35" s="151"/>
      <c r="B35" s="258" t="s">
        <v>154</v>
      </c>
      <c r="C35" s="240" t="s">
        <v>155</v>
      </c>
      <c r="D35" s="241"/>
      <c r="E35" s="242"/>
      <c r="F35" s="611" t="s">
        <v>334</v>
      </c>
      <c r="G35" s="243" t="s">
        <v>22</v>
      </c>
      <c r="H35" s="397">
        <v>36</v>
      </c>
      <c r="I35" s="526">
        <v>37</v>
      </c>
      <c r="J35" s="564">
        <v>37</v>
      </c>
      <c r="K35" s="578">
        <v>36</v>
      </c>
      <c r="L35" s="566">
        <v>35</v>
      </c>
      <c r="M35" s="573">
        <f>K35-L35</f>
        <v>1</v>
      </c>
      <c r="N35" s="287"/>
      <c r="O35" s="288"/>
      <c r="P35" s="430"/>
      <c r="Q35" s="152"/>
      <c r="R35" s="160"/>
    </row>
    <row r="36" spans="1:18" s="113" customFormat="1" ht="28.5" x14ac:dyDescent="0.25">
      <c r="A36" s="26"/>
      <c r="B36" s="469" t="s">
        <v>100</v>
      </c>
      <c r="C36" s="470"/>
      <c r="D36" s="470"/>
      <c r="E36" s="470"/>
      <c r="F36" s="612"/>
      <c r="G36" s="254"/>
      <c r="H36" s="444"/>
      <c r="I36" s="537"/>
      <c r="J36" s="567"/>
      <c r="K36" s="580"/>
      <c r="L36" s="567"/>
      <c r="M36" s="570"/>
      <c r="N36" s="439"/>
      <c r="O36" s="439"/>
      <c r="P36" s="440"/>
      <c r="Q36" s="26"/>
      <c r="R36" s="160"/>
    </row>
    <row r="37" spans="1:18" s="113" customFormat="1" ht="29.25" thickBot="1" x14ac:dyDescent="0.3">
      <c r="A37" s="26"/>
      <c r="B37" s="233" t="s">
        <v>135</v>
      </c>
      <c r="C37" s="255" t="s">
        <v>136</v>
      </c>
      <c r="D37" s="235"/>
      <c r="E37" s="236"/>
      <c r="F37" s="598" t="s">
        <v>335</v>
      </c>
      <c r="G37" s="169" t="s">
        <v>21</v>
      </c>
      <c r="H37" s="445">
        <v>74</v>
      </c>
      <c r="I37" s="531">
        <v>74</v>
      </c>
      <c r="J37" s="568">
        <v>74</v>
      </c>
      <c r="K37" s="581">
        <v>74</v>
      </c>
      <c r="L37" s="568">
        <v>74</v>
      </c>
      <c r="M37" s="582"/>
      <c r="N37" s="431"/>
      <c r="O37" s="431"/>
      <c r="P37" s="432"/>
      <c r="Q37" s="26"/>
      <c r="R37" s="160"/>
    </row>
    <row r="38" spans="1:18" s="113" customFormat="1" ht="29.25" thickBot="1" x14ac:dyDescent="0.3">
      <c r="A38" s="26"/>
      <c r="B38" s="258" t="s">
        <v>101</v>
      </c>
      <c r="C38" s="259" t="s">
        <v>102</v>
      </c>
      <c r="D38" s="260"/>
      <c r="E38" s="261"/>
      <c r="F38" s="606" t="s">
        <v>336</v>
      </c>
      <c r="G38" s="243" t="s">
        <v>22</v>
      </c>
      <c r="H38" s="445">
        <v>18</v>
      </c>
      <c r="I38" s="531">
        <v>17</v>
      </c>
      <c r="J38" s="568">
        <v>17</v>
      </c>
      <c r="K38" s="581">
        <v>17</v>
      </c>
      <c r="L38" s="568">
        <v>17</v>
      </c>
      <c r="M38" s="582"/>
      <c r="N38" s="431"/>
      <c r="O38" s="431"/>
      <c r="P38" s="432"/>
      <c r="Q38" s="26"/>
      <c r="R38" s="160"/>
    </row>
    <row r="39" spans="1:18" s="113" customFormat="1" ht="16.5" x14ac:dyDescent="0.25">
      <c r="A39" s="26"/>
      <c r="G39" s="418"/>
      <c r="H39" s="449"/>
      <c r="I39" s="238"/>
      <c r="J39" s="450"/>
      <c r="K39" s="451"/>
      <c r="L39" s="238"/>
      <c r="M39" s="238"/>
      <c r="N39" s="238"/>
      <c r="O39" s="238"/>
      <c r="P39" s="238"/>
      <c r="Q39" s="26"/>
      <c r="R39" s="160"/>
    </row>
    <row r="40" spans="1:18" s="328" customFormat="1" ht="28.5" thickBot="1" x14ac:dyDescent="0.45">
      <c r="B40" s="329"/>
      <c r="C40" s="330"/>
      <c r="D40" s="41"/>
      <c r="E40" s="324"/>
      <c r="F40" s="324"/>
      <c r="G40" s="331"/>
      <c r="H40" s="344"/>
      <c r="I40" s="324"/>
      <c r="J40" s="554" t="s">
        <v>300</v>
      </c>
      <c r="K40" s="555"/>
      <c r="L40" s="556" t="s">
        <v>301</v>
      </c>
      <c r="M40" s="325"/>
      <c r="N40" s="325"/>
      <c r="O40" s="326"/>
      <c r="P40" s="327"/>
      <c r="R40" s="160"/>
    </row>
    <row r="41" spans="1:18" s="113" customFormat="1" ht="57" x14ac:dyDescent="0.25">
      <c r="A41" s="151"/>
      <c r="B41" s="652" t="s">
        <v>302</v>
      </c>
      <c r="C41" s="653"/>
      <c r="D41" s="653"/>
      <c r="E41" s="653"/>
      <c r="F41" s="654"/>
      <c r="G41" s="214" t="s">
        <v>19</v>
      </c>
      <c r="H41" s="424" t="s">
        <v>195</v>
      </c>
      <c r="I41" s="215" t="s">
        <v>269</v>
      </c>
      <c r="J41" s="460" t="s">
        <v>270</v>
      </c>
      <c r="K41" s="542" t="s">
        <v>282</v>
      </c>
      <c r="L41" s="543" t="s">
        <v>283</v>
      </c>
      <c r="M41" s="458"/>
      <c r="N41" s="458"/>
      <c r="O41" s="458"/>
      <c r="P41" s="459"/>
      <c r="Q41" s="152"/>
      <c r="R41" s="160"/>
    </row>
    <row r="42" spans="1:18" s="113" customFormat="1" ht="16.5" x14ac:dyDescent="0.25">
      <c r="A42" s="151"/>
      <c r="B42" s="409" t="s">
        <v>26</v>
      </c>
      <c r="C42" s="104"/>
      <c r="D42" s="104"/>
      <c r="E42" s="104"/>
      <c r="F42" s="104"/>
      <c r="G42" s="321"/>
      <c r="H42" s="343"/>
      <c r="I42" s="338"/>
      <c r="J42" s="355"/>
      <c r="K42" s="273"/>
      <c r="L42" s="322"/>
      <c r="M42" s="137"/>
      <c r="N42" s="137"/>
      <c r="O42" s="137"/>
      <c r="P42" s="323"/>
      <c r="Q42" s="152"/>
      <c r="R42" s="160"/>
    </row>
    <row r="43" spans="1:18" s="113" customFormat="1" ht="30" x14ac:dyDescent="0.25">
      <c r="A43" s="151"/>
      <c r="B43" s="233" t="s">
        <v>32</v>
      </c>
      <c r="C43" s="234" t="s">
        <v>201</v>
      </c>
      <c r="D43" s="235"/>
      <c r="E43" s="236"/>
      <c r="F43" s="598" t="s">
        <v>342</v>
      </c>
      <c r="G43" s="237" t="s">
        <v>22</v>
      </c>
      <c r="H43" s="360">
        <v>42</v>
      </c>
      <c r="I43" s="525">
        <v>44</v>
      </c>
      <c r="J43" s="558">
        <v>41</v>
      </c>
      <c r="K43" s="574">
        <v>41</v>
      </c>
      <c r="L43" s="559">
        <v>41</v>
      </c>
      <c r="M43" s="573"/>
      <c r="N43" s="360"/>
      <c r="O43" s="150"/>
      <c r="P43" s="285"/>
      <c r="Q43" s="399"/>
      <c r="R43" s="160"/>
    </row>
    <row r="44" spans="1:18" s="113" customFormat="1" ht="30" x14ac:dyDescent="0.25">
      <c r="A44" s="151"/>
      <c r="B44" s="239" t="s">
        <v>33</v>
      </c>
      <c r="C44" s="240" t="s">
        <v>20</v>
      </c>
      <c r="D44" s="241"/>
      <c r="E44" s="242"/>
      <c r="F44" s="599" t="s">
        <v>314</v>
      </c>
      <c r="G44" s="243" t="s">
        <v>21</v>
      </c>
      <c r="H44" s="360">
        <v>55</v>
      </c>
      <c r="I44" s="525">
        <v>55</v>
      </c>
      <c r="J44" s="559">
        <v>55</v>
      </c>
      <c r="K44" s="589">
        <v>55</v>
      </c>
      <c r="L44" s="559">
        <v>55</v>
      </c>
      <c r="M44" s="573"/>
      <c r="N44" s="395"/>
      <c r="O44" s="150"/>
      <c r="P44" s="285"/>
      <c r="Q44" s="399"/>
      <c r="R44" s="160"/>
    </row>
    <row r="45" spans="1:18" s="113" customFormat="1" ht="30" x14ac:dyDescent="0.25">
      <c r="A45" s="151"/>
      <c r="B45" s="239" t="s">
        <v>34</v>
      </c>
      <c r="C45" s="240" t="s">
        <v>202</v>
      </c>
      <c r="D45" s="241"/>
      <c r="E45" s="242"/>
      <c r="F45" s="599" t="s">
        <v>343</v>
      </c>
      <c r="G45" s="243" t="s">
        <v>21</v>
      </c>
      <c r="H45" s="360">
        <v>53</v>
      </c>
      <c r="I45" s="525">
        <v>52</v>
      </c>
      <c r="J45" s="559">
        <v>53</v>
      </c>
      <c r="K45" s="589">
        <v>53</v>
      </c>
      <c r="L45" s="559">
        <v>53</v>
      </c>
      <c r="M45" s="573"/>
      <c r="N45" s="395"/>
      <c r="O45" s="150"/>
      <c r="P45" s="285"/>
      <c r="Q45" s="399"/>
      <c r="R45" s="26"/>
    </row>
    <row r="46" spans="1:18" s="113" customFormat="1" ht="30" x14ac:dyDescent="0.25">
      <c r="A46" s="151"/>
      <c r="B46" s="239" t="s">
        <v>203</v>
      </c>
      <c r="C46" s="240" t="s">
        <v>204</v>
      </c>
      <c r="D46" s="241"/>
      <c r="E46" s="242"/>
      <c r="F46" s="599" t="s">
        <v>315</v>
      </c>
      <c r="G46" s="243" t="s">
        <v>21</v>
      </c>
      <c r="H46" s="360">
        <v>53</v>
      </c>
      <c r="I46" s="525">
        <v>53</v>
      </c>
      <c r="J46" s="559">
        <v>53</v>
      </c>
      <c r="K46" s="589">
        <v>53</v>
      </c>
      <c r="L46" s="559">
        <v>53</v>
      </c>
      <c r="M46" s="573"/>
      <c r="N46" s="395"/>
      <c r="O46" s="150"/>
      <c r="P46" s="285"/>
      <c r="Q46" s="399"/>
      <c r="R46" s="26"/>
    </row>
    <row r="47" spans="1:18" s="113" customFormat="1" ht="30" x14ac:dyDescent="0.25">
      <c r="A47" s="151"/>
      <c r="B47" s="244" t="s">
        <v>91</v>
      </c>
      <c r="C47" s="510" t="s">
        <v>92</v>
      </c>
      <c r="D47" s="370"/>
      <c r="E47" s="371"/>
      <c r="F47" s="600" t="s">
        <v>316</v>
      </c>
      <c r="G47" s="237" t="s">
        <v>21</v>
      </c>
      <c r="H47" s="360">
        <v>70</v>
      </c>
      <c r="I47" s="525">
        <v>72.5</v>
      </c>
      <c r="J47" s="558">
        <v>70</v>
      </c>
      <c r="K47" s="574">
        <v>72</v>
      </c>
      <c r="L47" s="595">
        <v>71</v>
      </c>
      <c r="M47" s="573">
        <f t="shared" ref="M47:M53" si="0">K47-L47</f>
        <v>1</v>
      </c>
      <c r="N47" s="360"/>
      <c r="O47" s="150"/>
      <c r="P47" s="285"/>
      <c r="Q47" s="399"/>
      <c r="R47" s="26"/>
    </row>
    <row r="48" spans="1:18" s="113" customFormat="1" ht="30" x14ac:dyDescent="0.25">
      <c r="A48" s="151"/>
      <c r="B48" s="372" t="s">
        <v>86</v>
      </c>
      <c r="C48" s="380" t="s">
        <v>87</v>
      </c>
      <c r="D48" s="371"/>
      <c r="E48" s="371"/>
      <c r="F48" s="600" t="s">
        <v>318</v>
      </c>
      <c r="G48" s="237" t="s">
        <v>93</v>
      </c>
      <c r="H48" s="360">
        <v>14.5</v>
      </c>
      <c r="I48" s="525">
        <v>14.5</v>
      </c>
      <c r="J48" s="558">
        <v>13.5</v>
      </c>
      <c r="K48" s="574">
        <v>13</v>
      </c>
      <c r="L48" s="559">
        <v>13.5</v>
      </c>
      <c r="M48" s="573">
        <f t="shared" si="0"/>
        <v>-0.5</v>
      </c>
      <c r="N48" s="360"/>
      <c r="O48" s="150"/>
      <c r="P48" s="285"/>
      <c r="Q48" s="399"/>
      <c r="R48" s="26"/>
    </row>
    <row r="49" spans="1:18" s="113" customFormat="1" ht="30" x14ac:dyDescent="0.25">
      <c r="A49" s="151"/>
      <c r="B49" s="420" t="s">
        <v>156</v>
      </c>
      <c r="C49" s="511" t="s">
        <v>205</v>
      </c>
      <c r="D49" s="422"/>
      <c r="E49" s="422"/>
      <c r="F49" s="613" t="s">
        <v>340</v>
      </c>
      <c r="G49" s="423" t="s">
        <v>93</v>
      </c>
      <c r="H49" s="360">
        <v>23.5</v>
      </c>
      <c r="I49" s="525">
        <v>22.5</v>
      </c>
      <c r="J49" s="559">
        <v>22.5</v>
      </c>
      <c r="K49" s="574">
        <v>23.5</v>
      </c>
      <c r="L49" s="559">
        <v>22.5</v>
      </c>
      <c r="M49" s="573">
        <f t="shared" si="0"/>
        <v>1</v>
      </c>
      <c r="N49" s="376"/>
      <c r="O49" s="150"/>
      <c r="P49" s="285"/>
      <c r="Q49" s="399"/>
      <c r="R49" s="26"/>
    </row>
    <row r="50" spans="1:18" s="113" customFormat="1" ht="30" x14ac:dyDescent="0.25">
      <c r="A50" s="151"/>
      <c r="B50" s="239" t="s">
        <v>35</v>
      </c>
      <c r="C50" s="240" t="s">
        <v>25</v>
      </c>
      <c r="D50" s="241"/>
      <c r="E50" s="242"/>
      <c r="F50" s="599" t="s">
        <v>320</v>
      </c>
      <c r="G50" s="243" t="s">
        <v>22</v>
      </c>
      <c r="H50" s="396">
        <v>22</v>
      </c>
      <c r="I50" s="525">
        <v>21.5</v>
      </c>
      <c r="J50" s="583">
        <v>21.5</v>
      </c>
      <c r="K50" s="574">
        <v>22.5</v>
      </c>
      <c r="L50" s="583">
        <v>21.5</v>
      </c>
      <c r="M50" s="573">
        <f t="shared" si="0"/>
        <v>1</v>
      </c>
      <c r="N50" s="360"/>
      <c r="O50" s="286"/>
      <c r="P50" s="285"/>
      <c r="Q50" s="399"/>
      <c r="R50" s="26"/>
    </row>
    <row r="51" spans="1:18" s="113" customFormat="1" ht="30" x14ac:dyDescent="0.25">
      <c r="A51" s="151"/>
      <c r="B51" s="239" t="s">
        <v>36</v>
      </c>
      <c r="C51" s="240" t="s">
        <v>94</v>
      </c>
      <c r="D51" s="241"/>
      <c r="E51" s="242"/>
      <c r="F51" s="599" t="s">
        <v>321</v>
      </c>
      <c r="G51" s="243" t="s">
        <v>22</v>
      </c>
      <c r="H51" s="396">
        <v>17</v>
      </c>
      <c r="I51" s="525">
        <v>17</v>
      </c>
      <c r="J51" s="583">
        <v>17</v>
      </c>
      <c r="K51" s="574">
        <v>17.3</v>
      </c>
      <c r="L51" s="583">
        <v>17</v>
      </c>
      <c r="M51" s="573"/>
      <c r="N51" s="360"/>
      <c r="O51" s="286"/>
      <c r="P51" s="285"/>
      <c r="Q51" s="399"/>
      <c r="R51" s="26"/>
    </row>
    <row r="52" spans="1:18" s="113" customFormat="1" ht="30" x14ac:dyDescent="0.25">
      <c r="A52" s="151"/>
      <c r="B52" s="239" t="s">
        <v>37</v>
      </c>
      <c r="C52" s="240" t="s">
        <v>95</v>
      </c>
      <c r="D52" s="241"/>
      <c r="E52" s="242"/>
      <c r="F52" s="599" t="s">
        <v>322</v>
      </c>
      <c r="G52" s="243" t="s">
        <v>22</v>
      </c>
      <c r="H52" s="446">
        <v>11</v>
      </c>
      <c r="I52" s="526">
        <v>10.5</v>
      </c>
      <c r="J52" s="584">
        <v>10.5</v>
      </c>
      <c r="K52" s="574">
        <v>11</v>
      </c>
      <c r="L52" s="585">
        <v>10.5</v>
      </c>
      <c r="M52" s="573">
        <f t="shared" si="0"/>
        <v>0.5</v>
      </c>
      <c r="N52" s="397"/>
      <c r="O52" s="286"/>
      <c r="P52" s="289"/>
      <c r="Q52" s="399"/>
      <c r="R52" s="26"/>
    </row>
    <row r="53" spans="1:18" s="160" customFormat="1" ht="30" x14ac:dyDescent="0.3">
      <c r="B53" s="239" t="s">
        <v>131</v>
      </c>
      <c r="C53" s="240" t="s">
        <v>132</v>
      </c>
      <c r="D53" s="241"/>
      <c r="E53" s="242"/>
      <c r="F53" s="599" t="s">
        <v>341</v>
      </c>
      <c r="G53" s="243" t="s">
        <v>22</v>
      </c>
      <c r="H53" s="448">
        <v>14</v>
      </c>
      <c r="I53" s="527">
        <v>13.5</v>
      </c>
      <c r="J53" s="586">
        <v>13.5</v>
      </c>
      <c r="K53" s="590">
        <v>14</v>
      </c>
      <c r="L53" s="587">
        <v>13.5</v>
      </c>
      <c r="M53" s="573">
        <f t="shared" si="0"/>
        <v>0.5</v>
      </c>
      <c r="N53" s="417"/>
      <c r="O53" s="417"/>
      <c r="P53" s="433"/>
      <c r="Q53" s="406"/>
    </row>
    <row r="54" spans="1:18" s="113" customFormat="1" ht="30" x14ac:dyDescent="0.25">
      <c r="A54" s="151"/>
      <c r="B54" s="372" t="s">
        <v>38</v>
      </c>
      <c r="C54" s="464" t="s">
        <v>39</v>
      </c>
      <c r="D54" s="465"/>
      <c r="E54" s="466"/>
      <c r="F54" s="604" t="s">
        <v>323</v>
      </c>
      <c r="G54" s="237" t="s">
        <v>21</v>
      </c>
      <c r="H54" s="446">
        <v>65</v>
      </c>
      <c r="I54" s="526">
        <v>64.5</v>
      </c>
      <c r="J54" s="584">
        <v>65</v>
      </c>
      <c r="K54" s="578">
        <v>65</v>
      </c>
      <c r="L54" s="584">
        <v>65</v>
      </c>
      <c r="M54" s="573"/>
      <c r="N54" s="377"/>
      <c r="O54" s="286"/>
      <c r="P54" s="289"/>
      <c r="Q54" s="399"/>
      <c r="R54" s="26"/>
    </row>
    <row r="55" spans="1:18" s="113" customFormat="1" ht="30" x14ac:dyDescent="0.25">
      <c r="A55" s="151"/>
      <c r="B55" s="252" t="s">
        <v>27</v>
      </c>
      <c r="C55" s="253"/>
      <c r="D55" s="253"/>
      <c r="E55" s="253"/>
      <c r="F55" s="603"/>
      <c r="G55" s="254"/>
      <c r="H55" s="447"/>
      <c r="I55" s="528"/>
      <c r="J55" s="588"/>
      <c r="K55" s="577"/>
      <c r="L55" s="588"/>
      <c r="M55" s="577"/>
      <c r="N55" s="137"/>
      <c r="O55" s="137"/>
      <c r="P55" s="419"/>
      <c r="Q55" s="399"/>
      <c r="R55" s="26"/>
    </row>
    <row r="56" spans="1:18" s="113" customFormat="1" ht="30" x14ac:dyDescent="0.25">
      <c r="A56" s="151"/>
      <c r="B56" s="233" t="s">
        <v>40</v>
      </c>
      <c r="C56" s="255" t="s">
        <v>206</v>
      </c>
      <c r="D56" s="235"/>
      <c r="E56" s="236"/>
      <c r="F56" s="598" t="s">
        <v>344</v>
      </c>
      <c r="G56" s="237" t="s">
        <v>22</v>
      </c>
      <c r="H56" s="398">
        <v>44</v>
      </c>
      <c r="I56" s="525">
        <v>46</v>
      </c>
      <c r="J56" s="557">
        <v>44</v>
      </c>
      <c r="K56" s="572">
        <v>42.5</v>
      </c>
      <c r="L56" s="596">
        <v>43</v>
      </c>
      <c r="M56" s="573">
        <f>K56-L56</f>
        <v>-0.5</v>
      </c>
      <c r="N56" s="154"/>
      <c r="O56" s="154"/>
      <c r="P56" s="282"/>
      <c r="Q56" s="399"/>
      <c r="R56" s="26"/>
    </row>
    <row r="57" spans="1:18" s="113" customFormat="1" ht="30" x14ac:dyDescent="0.25">
      <c r="A57" s="151"/>
      <c r="B57" s="467" t="s">
        <v>10</v>
      </c>
      <c r="C57" s="468" t="s">
        <v>23</v>
      </c>
      <c r="D57" s="465"/>
      <c r="E57" s="466"/>
      <c r="F57" s="604" t="s">
        <v>324</v>
      </c>
      <c r="G57" s="237" t="s">
        <v>21</v>
      </c>
      <c r="H57" s="397">
        <v>72</v>
      </c>
      <c r="I57" s="529">
        <v>74</v>
      </c>
      <c r="J57" s="566">
        <v>72</v>
      </c>
      <c r="K57" s="574">
        <v>72.5</v>
      </c>
      <c r="L57" s="564">
        <v>72</v>
      </c>
      <c r="M57" s="573">
        <f>K57-L57</f>
        <v>0.5</v>
      </c>
      <c r="N57" s="150"/>
      <c r="O57" s="150"/>
      <c r="P57" s="285"/>
      <c r="Q57" s="399"/>
      <c r="R57" s="26"/>
    </row>
    <row r="58" spans="1:18" s="113" customFormat="1" ht="30" x14ac:dyDescent="0.25">
      <c r="A58" s="151"/>
      <c r="B58" s="252" t="s">
        <v>28</v>
      </c>
      <c r="C58" s="253"/>
      <c r="D58" s="253"/>
      <c r="E58" s="253"/>
      <c r="F58" s="605"/>
      <c r="G58" s="254"/>
      <c r="H58" s="447"/>
      <c r="I58" s="528"/>
      <c r="J58" s="588"/>
      <c r="K58" s="577"/>
      <c r="L58" s="588"/>
      <c r="M58" s="577"/>
      <c r="N58" s="137"/>
      <c r="O58" s="137"/>
      <c r="P58" s="419"/>
      <c r="Q58" s="399"/>
      <c r="R58" s="26"/>
    </row>
    <row r="59" spans="1:18" ht="30" x14ac:dyDescent="0.15">
      <c r="A59" s="129"/>
      <c r="B59" s="258" t="s">
        <v>96</v>
      </c>
      <c r="C59" s="259" t="s">
        <v>97</v>
      </c>
      <c r="D59" s="260"/>
      <c r="E59" s="261"/>
      <c r="F59" s="606" t="s">
        <v>325</v>
      </c>
      <c r="G59" s="243" t="s">
        <v>21</v>
      </c>
      <c r="H59" s="397">
        <v>19</v>
      </c>
      <c r="I59" s="526">
        <v>19</v>
      </c>
      <c r="J59" s="564">
        <v>19</v>
      </c>
      <c r="K59" s="578">
        <v>20</v>
      </c>
      <c r="L59" s="566">
        <v>19</v>
      </c>
      <c r="M59" s="573">
        <f>K59-L59</f>
        <v>1</v>
      </c>
      <c r="N59" s="286"/>
      <c r="O59" s="286"/>
      <c r="P59" s="289"/>
      <c r="Q59" s="407"/>
    </row>
    <row r="60" spans="1:18" s="113" customFormat="1" ht="30" x14ac:dyDescent="0.25">
      <c r="A60" s="151"/>
      <c r="B60" s="258" t="s">
        <v>98</v>
      </c>
      <c r="C60" s="259" t="s">
        <v>99</v>
      </c>
      <c r="D60" s="260"/>
      <c r="E60" s="261"/>
      <c r="F60" s="606" t="s">
        <v>326</v>
      </c>
      <c r="G60" s="243" t="s">
        <v>21</v>
      </c>
      <c r="H60" s="397">
        <v>8</v>
      </c>
      <c r="I60" s="526">
        <v>10</v>
      </c>
      <c r="J60" s="566">
        <v>8</v>
      </c>
      <c r="K60" s="578">
        <v>9</v>
      </c>
      <c r="L60" s="597">
        <v>8.5</v>
      </c>
      <c r="M60" s="573">
        <f>K60-L60</f>
        <v>0.5</v>
      </c>
      <c r="N60" s="286"/>
      <c r="O60" s="286"/>
      <c r="P60" s="289"/>
      <c r="Q60" s="399"/>
      <c r="R60" s="26"/>
    </row>
    <row r="61" spans="1:18" s="113" customFormat="1" ht="30" x14ac:dyDescent="0.25">
      <c r="A61" s="151"/>
      <c r="B61" s="258" t="s">
        <v>41</v>
      </c>
      <c r="C61" s="259" t="s">
        <v>153</v>
      </c>
      <c r="D61" s="260"/>
      <c r="E61" s="261"/>
      <c r="F61" s="606" t="s">
        <v>327</v>
      </c>
      <c r="G61" s="243" t="s">
        <v>21</v>
      </c>
      <c r="H61" s="397">
        <v>48</v>
      </c>
      <c r="I61" s="526">
        <v>48</v>
      </c>
      <c r="J61" s="564">
        <v>48</v>
      </c>
      <c r="K61" s="574">
        <v>49.5</v>
      </c>
      <c r="L61" s="564">
        <v>48</v>
      </c>
      <c r="M61" s="573">
        <f>K61-L61</f>
        <v>1.5</v>
      </c>
      <c r="N61" s="150"/>
      <c r="O61" s="150"/>
      <c r="P61" s="289"/>
      <c r="Q61" s="399"/>
      <c r="R61" s="26"/>
    </row>
    <row r="62" spans="1:18" s="113" customFormat="1" ht="30" x14ac:dyDescent="0.25">
      <c r="A62" s="151"/>
      <c r="B62" s="258" t="s">
        <v>42</v>
      </c>
      <c r="C62" s="262" t="s">
        <v>43</v>
      </c>
      <c r="D62" s="241"/>
      <c r="E62" s="242"/>
      <c r="F62" s="599" t="s">
        <v>328</v>
      </c>
      <c r="G62" s="243" t="s">
        <v>21</v>
      </c>
      <c r="H62" s="397">
        <v>46</v>
      </c>
      <c r="I62" s="525">
        <v>46</v>
      </c>
      <c r="J62" s="564">
        <v>46</v>
      </c>
      <c r="K62" s="578">
        <v>47.5</v>
      </c>
      <c r="L62" s="564">
        <v>46</v>
      </c>
      <c r="M62" s="573">
        <f>K62-L62</f>
        <v>1.5</v>
      </c>
      <c r="N62" s="286"/>
      <c r="O62" s="286"/>
      <c r="P62" s="289"/>
      <c r="Q62" s="399"/>
      <c r="R62" s="26"/>
    </row>
    <row r="63" spans="1:18" s="113" customFormat="1" ht="30" x14ac:dyDescent="0.25">
      <c r="A63" s="151"/>
      <c r="B63" s="258" t="s">
        <v>207</v>
      </c>
      <c r="C63" s="262" t="s">
        <v>208</v>
      </c>
      <c r="D63" s="241"/>
      <c r="E63" s="242"/>
      <c r="F63" s="607" t="s">
        <v>329</v>
      </c>
      <c r="G63" s="243" t="s">
        <v>22</v>
      </c>
      <c r="H63" s="397">
        <v>7</v>
      </c>
      <c r="I63" s="525">
        <v>7</v>
      </c>
      <c r="J63" s="564">
        <v>7</v>
      </c>
      <c r="K63" s="578">
        <v>7.2</v>
      </c>
      <c r="L63" s="564">
        <v>7</v>
      </c>
      <c r="M63" s="573"/>
      <c r="N63" s="286"/>
      <c r="O63" s="286"/>
      <c r="P63" s="289"/>
      <c r="Q63" s="399"/>
      <c r="R63" s="26"/>
    </row>
    <row r="64" spans="1:18" s="113" customFormat="1" ht="30" x14ac:dyDescent="0.25">
      <c r="A64" s="26"/>
      <c r="B64" s="256" t="s">
        <v>209</v>
      </c>
      <c r="C64" s="257" t="s">
        <v>210</v>
      </c>
      <c r="D64" s="250"/>
      <c r="E64" s="251"/>
      <c r="F64" s="608" t="s">
        <v>330</v>
      </c>
      <c r="G64" s="243" t="s">
        <v>22</v>
      </c>
      <c r="H64" s="397">
        <v>7</v>
      </c>
      <c r="I64" s="525">
        <v>7</v>
      </c>
      <c r="J64" s="564">
        <v>7</v>
      </c>
      <c r="K64" s="578">
        <v>7.2</v>
      </c>
      <c r="L64" s="564">
        <v>7</v>
      </c>
      <c r="M64" s="573"/>
      <c r="N64" s="286"/>
      <c r="O64" s="286"/>
      <c r="P64" s="289"/>
      <c r="Q64" s="328"/>
      <c r="R64" s="26"/>
    </row>
    <row r="65" spans="1:18" s="6" customFormat="1" ht="28.5" x14ac:dyDescent="0.15">
      <c r="B65" s="469" t="s">
        <v>100</v>
      </c>
      <c r="C65" s="470"/>
      <c r="D65" s="470"/>
      <c r="E65" s="470"/>
      <c r="F65" s="612"/>
      <c r="G65" s="374"/>
      <c r="H65" s="444"/>
      <c r="I65" s="530"/>
      <c r="J65" s="567"/>
      <c r="K65" s="580"/>
      <c r="L65" s="567"/>
      <c r="M65" s="570"/>
      <c r="N65" s="439"/>
      <c r="O65" s="439"/>
      <c r="P65" s="440"/>
    </row>
    <row r="66" spans="1:18" s="6" customFormat="1" ht="30" x14ac:dyDescent="0.15">
      <c r="B66" s="233" t="s">
        <v>135</v>
      </c>
      <c r="C66" s="255" t="s">
        <v>136</v>
      </c>
      <c r="D66" s="235"/>
      <c r="E66" s="236"/>
      <c r="F66" s="598" t="s">
        <v>335</v>
      </c>
      <c r="G66" s="237" t="s">
        <v>22</v>
      </c>
      <c r="H66" s="397">
        <v>70</v>
      </c>
      <c r="I66" s="525">
        <v>70</v>
      </c>
      <c r="J66" s="564">
        <v>70</v>
      </c>
      <c r="K66" s="578">
        <v>70</v>
      </c>
      <c r="L66" s="564">
        <v>70</v>
      </c>
      <c r="M66" s="579"/>
      <c r="N66" s="286"/>
      <c r="O66" s="286"/>
      <c r="P66" s="289"/>
    </row>
    <row r="67" spans="1:18" s="6" customFormat="1" ht="30.75" thickBot="1" x14ac:dyDescent="0.2">
      <c r="B67" s="258" t="s">
        <v>101</v>
      </c>
      <c r="C67" s="259" t="s">
        <v>102</v>
      </c>
      <c r="D67" s="260"/>
      <c r="E67" s="261"/>
      <c r="F67" s="609" t="s">
        <v>356</v>
      </c>
      <c r="G67" s="243" t="s">
        <v>22</v>
      </c>
      <c r="H67" s="445">
        <v>17</v>
      </c>
      <c r="I67" s="531">
        <v>17</v>
      </c>
      <c r="J67" s="568">
        <v>17</v>
      </c>
      <c r="K67" s="569">
        <v>17</v>
      </c>
      <c r="L67" s="568">
        <v>17</v>
      </c>
      <c r="M67" s="571"/>
      <c r="N67" s="431"/>
      <c r="O67" s="431"/>
      <c r="P67" s="432"/>
      <c r="Q67" s="333"/>
    </row>
    <row r="68" spans="1:18" s="269" customFormat="1" ht="21.75" hidden="1" customHeight="1" x14ac:dyDescent="0.15">
      <c r="A68" s="332"/>
      <c r="B68" s="383"/>
      <c r="C68" s="383"/>
      <c r="D68" s="383"/>
      <c r="E68" s="383"/>
      <c r="F68" s="383"/>
      <c r="G68" s="383"/>
      <c r="H68" s="383"/>
      <c r="I68" s="383"/>
      <c r="J68" s="383"/>
      <c r="K68" s="383"/>
      <c r="L68" s="383"/>
      <c r="M68" s="383"/>
      <c r="N68" s="383"/>
      <c r="O68" s="383"/>
      <c r="P68" s="362"/>
      <c r="Q68" s="332"/>
    </row>
    <row r="69" spans="1:18" s="503" customFormat="1" ht="21" hidden="1" customHeight="1" x14ac:dyDescent="0.25">
      <c r="A69" s="495"/>
      <c r="B69" s="496" t="s">
        <v>211</v>
      </c>
      <c r="C69" s="497"/>
      <c r="D69" s="498"/>
      <c r="E69" s="499"/>
      <c r="F69" s="499"/>
      <c r="G69" s="500"/>
      <c r="H69" s="501"/>
      <c r="I69" s="502"/>
      <c r="J69" s="502"/>
      <c r="K69" s="501"/>
      <c r="L69" s="502"/>
      <c r="M69" s="502"/>
      <c r="N69" s="502"/>
      <c r="O69" s="502"/>
      <c r="P69" s="502"/>
      <c r="Q69" s="495"/>
      <c r="R69" s="269"/>
    </row>
    <row r="70" spans="1:18" s="461" customFormat="1" ht="19.5" hidden="1" x14ac:dyDescent="0.15">
      <c r="A70" s="366"/>
      <c r="B70" s="452" t="s">
        <v>162</v>
      </c>
      <c r="C70" s="452"/>
      <c r="D70" s="452"/>
      <c r="E70" s="452"/>
      <c r="F70" s="452"/>
      <c r="G70" s="452"/>
      <c r="H70" s="452"/>
      <c r="I70" s="452"/>
      <c r="J70" s="452"/>
      <c r="K70" s="452"/>
      <c r="L70" s="452"/>
      <c r="M70" s="452"/>
      <c r="N70" s="452"/>
      <c r="O70" s="453"/>
      <c r="P70" s="462"/>
    </row>
    <row r="71" spans="1:18" s="503" customFormat="1" ht="21" hidden="1" customHeight="1" x14ac:dyDescent="0.25">
      <c r="A71" s="495"/>
      <c r="B71" s="491" t="s">
        <v>212</v>
      </c>
      <c r="C71" s="504"/>
      <c r="D71" s="505"/>
      <c r="E71" s="506"/>
      <c r="F71" s="506"/>
      <c r="G71" s="507"/>
      <c r="H71" s="508"/>
      <c r="I71" s="508"/>
      <c r="J71" s="508"/>
      <c r="K71" s="508"/>
      <c r="L71" s="508"/>
      <c r="M71" s="508"/>
      <c r="N71" s="508"/>
      <c r="O71" s="508"/>
      <c r="P71" s="509"/>
      <c r="Q71" s="495"/>
      <c r="R71" s="269"/>
    </row>
    <row r="72" spans="1:18" s="269" customFormat="1" ht="19.5" hidden="1" x14ac:dyDescent="0.15">
      <c r="A72" s="384"/>
      <c r="B72" s="655" t="s">
        <v>213</v>
      </c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332"/>
      <c r="Q72" s="332"/>
    </row>
    <row r="73" spans="1:18" s="269" customFormat="1" ht="19.5" hidden="1" x14ac:dyDescent="0.15">
      <c r="A73" s="384"/>
      <c r="B73" s="491" t="s">
        <v>214</v>
      </c>
      <c r="C73" s="492"/>
      <c r="D73" s="492"/>
      <c r="E73" s="492"/>
      <c r="F73" s="492"/>
      <c r="G73" s="492"/>
      <c r="H73" s="492"/>
      <c r="I73" s="492"/>
      <c r="J73" s="492"/>
      <c r="K73" s="492"/>
      <c r="L73" s="492"/>
      <c r="M73" s="492"/>
      <c r="N73" s="492"/>
      <c r="O73" s="492"/>
      <c r="P73" s="332"/>
      <c r="Q73" s="332"/>
    </row>
    <row r="74" spans="1:18" s="269" customFormat="1" ht="19.5" hidden="1" x14ac:dyDescent="0.15">
      <c r="A74" s="384"/>
      <c r="B74" s="656"/>
      <c r="C74" s="656"/>
      <c r="D74" s="656"/>
      <c r="E74" s="656"/>
      <c r="F74" s="656"/>
      <c r="G74" s="656"/>
      <c r="H74" s="656"/>
      <c r="I74" s="656"/>
      <c r="J74" s="656"/>
      <c r="K74" s="656"/>
      <c r="L74" s="656"/>
      <c r="M74" s="656"/>
      <c r="N74" s="656"/>
      <c r="O74" s="656"/>
      <c r="P74" s="332"/>
      <c r="Q74" s="332"/>
    </row>
    <row r="75" spans="1:18" s="515" customFormat="1" ht="19.5" hidden="1" x14ac:dyDescent="0.3">
      <c r="A75" s="513"/>
      <c r="B75" s="657" t="s">
        <v>240</v>
      </c>
      <c r="C75" s="657"/>
      <c r="D75" s="657"/>
      <c r="E75" s="657"/>
      <c r="F75" s="657"/>
      <c r="G75" s="657"/>
      <c r="H75" s="657"/>
      <c r="I75" s="657"/>
      <c r="J75" s="657"/>
      <c r="K75" s="657"/>
      <c r="L75" s="657"/>
      <c r="M75" s="657"/>
      <c r="N75" s="657"/>
      <c r="O75" s="657"/>
      <c r="P75" s="514"/>
      <c r="Q75" s="513"/>
    </row>
    <row r="76" spans="1:18" s="515" customFormat="1" ht="19.5" hidden="1" x14ac:dyDescent="0.3">
      <c r="A76" s="366"/>
      <c r="B76" s="540" t="s">
        <v>215</v>
      </c>
      <c r="C76" s="366"/>
      <c r="D76" s="366"/>
      <c r="E76" s="366"/>
      <c r="F76" s="366"/>
      <c r="G76" s="366"/>
      <c r="H76" s="366"/>
      <c r="I76" s="366"/>
      <c r="J76" s="383"/>
      <c r="K76" s="366"/>
      <c r="L76" s="366"/>
      <c r="M76" s="366"/>
      <c r="N76" s="366"/>
      <c r="O76" s="366"/>
      <c r="P76" s="513"/>
      <c r="Q76" s="513"/>
    </row>
    <row r="77" spans="1:18" s="515" customFormat="1" ht="19.5" hidden="1" x14ac:dyDescent="0.3">
      <c r="A77" s="366"/>
      <c r="B77" s="655" t="s">
        <v>241</v>
      </c>
      <c r="C77" s="655"/>
      <c r="D77" s="655"/>
      <c r="E77" s="655"/>
      <c r="F77" s="655"/>
      <c r="G77" s="655"/>
      <c r="H77" s="655"/>
      <c r="I77" s="655"/>
      <c r="J77" s="655"/>
      <c r="K77" s="655"/>
      <c r="L77" s="655"/>
      <c r="M77" s="655"/>
      <c r="N77" s="655"/>
      <c r="O77" s="655"/>
      <c r="P77" s="513"/>
      <c r="Q77" s="513"/>
    </row>
    <row r="78" spans="1:18" s="541" customFormat="1" ht="19.5" hidden="1" x14ac:dyDescent="0.3">
      <c r="B78" s="541" t="s">
        <v>242</v>
      </c>
    </row>
    <row r="79" spans="1:18" s="541" customFormat="1" ht="19.5" hidden="1" x14ac:dyDescent="0.3">
      <c r="B79" s="541" t="s">
        <v>243</v>
      </c>
    </row>
    <row r="80" spans="1:18" s="541" customFormat="1" ht="19.5" hidden="1" x14ac:dyDescent="0.3">
      <c r="B80" s="541" t="s">
        <v>251</v>
      </c>
    </row>
    <row r="81" spans="1:17" s="269" customFormat="1" ht="19.5" hidden="1" x14ac:dyDescent="0.15">
      <c r="A81" s="384"/>
      <c r="B81" s="656"/>
      <c r="C81" s="656"/>
      <c r="D81" s="656"/>
      <c r="E81" s="656"/>
      <c r="F81" s="656"/>
      <c r="G81" s="656"/>
      <c r="H81" s="656"/>
      <c r="I81" s="656"/>
      <c r="J81" s="656"/>
      <c r="K81" s="656"/>
      <c r="L81" s="656"/>
      <c r="M81" s="656"/>
      <c r="N81" s="656"/>
      <c r="O81" s="656"/>
      <c r="P81" s="332"/>
      <c r="Q81" s="332"/>
    </row>
    <row r="82" spans="1:17" s="269" customFormat="1" ht="19.5" hidden="1" x14ac:dyDescent="0.15">
      <c r="A82" s="384"/>
      <c r="B82" s="658" t="s">
        <v>162</v>
      </c>
      <c r="C82" s="658"/>
      <c r="D82" s="658"/>
      <c r="E82" s="658"/>
      <c r="F82" s="658"/>
      <c r="G82" s="658"/>
      <c r="H82" s="658"/>
      <c r="I82" s="658"/>
      <c r="J82" s="658"/>
      <c r="K82" s="658"/>
      <c r="L82" s="658"/>
      <c r="M82" s="658"/>
      <c r="N82" s="658"/>
      <c r="O82" s="658"/>
      <c r="P82" s="332"/>
      <c r="Q82" s="332"/>
    </row>
    <row r="83" spans="1:17" s="269" customFormat="1" ht="19.5" hidden="1" x14ac:dyDescent="0.3">
      <c r="B83" s="541" t="s">
        <v>244</v>
      </c>
      <c r="K83" s="378"/>
    </row>
    <row r="84" spans="1:17" s="269" customFormat="1" ht="19.5" hidden="1" x14ac:dyDescent="0.3">
      <c r="B84" s="541" t="s">
        <v>249</v>
      </c>
      <c r="K84" s="378"/>
    </row>
    <row r="85" spans="1:17" s="269" customFormat="1" ht="19.5" hidden="1" x14ac:dyDescent="0.3">
      <c r="B85" s="541" t="s">
        <v>250</v>
      </c>
      <c r="K85" s="378"/>
    </row>
    <row r="86" spans="1:17" s="269" customFormat="1" ht="19.5" hidden="1" x14ac:dyDescent="0.15">
      <c r="A86" s="384"/>
      <c r="B86" s="539"/>
      <c r="C86" s="538"/>
      <c r="D86" s="538"/>
      <c r="E86" s="538"/>
      <c r="F86" s="538"/>
      <c r="G86" s="538"/>
      <c r="H86" s="538"/>
      <c r="I86" s="538"/>
      <c r="J86" s="538"/>
      <c r="K86" s="538"/>
      <c r="L86" s="538"/>
      <c r="M86" s="538"/>
      <c r="N86" s="538"/>
      <c r="O86" s="538"/>
      <c r="P86" s="332"/>
      <c r="Q86" s="332"/>
    </row>
    <row r="87" spans="1:17" s="515" customFormat="1" ht="19.5" hidden="1" x14ac:dyDescent="0.3">
      <c r="A87" s="513"/>
      <c r="B87" s="657" t="s">
        <v>271</v>
      </c>
      <c r="C87" s="657"/>
      <c r="D87" s="657"/>
      <c r="E87" s="657"/>
      <c r="F87" s="657"/>
      <c r="G87" s="657"/>
      <c r="H87" s="657"/>
      <c r="I87" s="657"/>
      <c r="J87" s="657"/>
      <c r="K87" s="657"/>
      <c r="L87" s="657"/>
      <c r="M87" s="657"/>
      <c r="N87" s="657"/>
      <c r="O87" s="657"/>
      <c r="P87" s="514"/>
      <c r="Q87" s="513"/>
    </row>
    <row r="88" spans="1:17" s="515" customFormat="1" ht="19.5" hidden="1" x14ac:dyDescent="0.3">
      <c r="A88" s="366"/>
      <c r="B88" s="540" t="s">
        <v>215</v>
      </c>
      <c r="C88" s="366"/>
      <c r="D88" s="366"/>
      <c r="E88" s="366"/>
      <c r="F88" s="366"/>
      <c r="G88" s="366"/>
      <c r="H88" s="366"/>
      <c r="I88" s="366"/>
      <c r="J88" s="383"/>
      <c r="K88" s="366"/>
      <c r="L88" s="366"/>
      <c r="M88" s="366"/>
      <c r="N88" s="366"/>
      <c r="O88" s="366"/>
      <c r="P88" s="513"/>
      <c r="Q88" s="513"/>
    </row>
    <row r="89" spans="1:17" s="269" customFormat="1" ht="19.5" hidden="1" x14ac:dyDescent="0.15">
      <c r="A89" s="384"/>
      <c r="B89" s="539" t="s">
        <v>272</v>
      </c>
      <c r="C89" s="538"/>
      <c r="D89" s="538"/>
      <c r="E89" s="538"/>
      <c r="F89" s="538"/>
      <c r="G89" s="539"/>
      <c r="H89" s="538"/>
      <c r="I89" s="538"/>
      <c r="J89" s="538"/>
      <c r="K89" s="538"/>
      <c r="L89" s="538"/>
      <c r="M89" s="538"/>
      <c r="N89" s="538"/>
      <c r="O89" s="538"/>
      <c r="P89" s="332"/>
      <c r="Q89" s="332"/>
    </row>
    <row r="90" spans="1:17" s="269" customFormat="1" ht="19.5" hidden="1" x14ac:dyDescent="0.15">
      <c r="A90" s="384"/>
      <c r="B90" s="538" t="s">
        <v>280</v>
      </c>
      <c r="C90" s="538"/>
      <c r="D90" s="538"/>
      <c r="E90" s="538"/>
      <c r="F90" s="538"/>
      <c r="G90" s="538"/>
      <c r="H90" s="538"/>
      <c r="I90" s="538"/>
      <c r="J90" s="538"/>
      <c r="K90" s="538"/>
      <c r="L90" s="538"/>
      <c r="M90" s="538"/>
      <c r="N90" s="538"/>
      <c r="O90" s="538"/>
      <c r="P90" s="332"/>
      <c r="Q90" s="332"/>
    </row>
    <row r="91" spans="1:17" s="269" customFormat="1" ht="19.5" hidden="1" x14ac:dyDescent="0.15">
      <c r="A91" s="384"/>
      <c r="B91" s="538" t="s">
        <v>274</v>
      </c>
      <c r="C91" s="538"/>
      <c r="D91" s="538"/>
      <c r="E91" s="538"/>
      <c r="F91" s="538"/>
      <c r="G91" s="538"/>
      <c r="H91" s="538"/>
      <c r="I91" s="538"/>
      <c r="J91" s="538"/>
      <c r="K91" s="538"/>
      <c r="L91" s="538"/>
      <c r="M91" s="538"/>
      <c r="N91" s="538"/>
      <c r="O91" s="538"/>
      <c r="P91" s="332"/>
      <c r="Q91" s="332"/>
    </row>
    <row r="92" spans="1:17" s="269" customFormat="1" ht="19.5" hidden="1" x14ac:dyDescent="0.15">
      <c r="A92" s="384"/>
      <c r="B92" s="538" t="s">
        <v>273</v>
      </c>
      <c r="C92" s="538"/>
      <c r="D92" s="538"/>
      <c r="E92" s="538"/>
      <c r="F92" s="538"/>
      <c r="G92" s="538"/>
      <c r="H92" s="538"/>
      <c r="I92" s="538"/>
      <c r="J92" s="538"/>
      <c r="K92" s="538"/>
      <c r="L92" s="538"/>
      <c r="M92" s="538"/>
      <c r="N92" s="538"/>
      <c r="O92" s="538"/>
      <c r="P92" s="332"/>
      <c r="Q92" s="332"/>
    </row>
    <row r="93" spans="1:17" s="269" customFormat="1" ht="19.5" hidden="1" x14ac:dyDescent="0.15">
      <c r="A93" s="384"/>
      <c r="B93" s="538"/>
      <c r="C93" s="538"/>
      <c r="D93" s="538"/>
      <c r="E93" s="538"/>
      <c r="F93" s="538"/>
      <c r="G93" s="538"/>
      <c r="H93" s="538"/>
      <c r="I93" s="538"/>
      <c r="J93" s="538"/>
      <c r="K93" s="538"/>
      <c r="L93" s="538"/>
      <c r="M93" s="538"/>
      <c r="N93" s="538"/>
      <c r="O93" s="538"/>
      <c r="P93" s="332"/>
      <c r="Q93" s="332"/>
    </row>
    <row r="94" spans="1:17" s="269" customFormat="1" ht="19.5" hidden="1" x14ac:dyDescent="0.15">
      <c r="A94" s="384"/>
      <c r="B94" s="658" t="s">
        <v>162</v>
      </c>
      <c r="C94" s="658"/>
      <c r="D94" s="658"/>
      <c r="E94" s="658"/>
      <c r="F94" s="658"/>
      <c r="G94" s="658"/>
      <c r="H94" s="658"/>
      <c r="I94" s="658"/>
      <c r="J94" s="658"/>
      <c r="K94" s="658"/>
      <c r="L94" s="658"/>
      <c r="M94" s="658"/>
      <c r="N94" s="658"/>
      <c r="O94" s="658"/>
      <c r="P94" s="332"/>
      <c r="Q94" s="332"/>
    </row>
    <row r="95" spans="1:17" s="269" customFormat="1" ht="19.5" hidden="1" x14ac:dyDescent="0.15">
      <c r="A95" s="384"/>
      <c r="B95" s="538" t="s">
        <v>281</v>
      </c>
      <c r="C95" s="538"/>
      <c r="D95" s="538"/>
      <c r="E95" s="538"/>
      <c r="F95" s="538"/>
      <c r="G95" s="538"/>
      <c r="H95" s="538"/>
      <c r="I95" s="538"/>
      <c r="J95" s="538"/>
      <c r="K95" s="538"/>
      <c r="L95" s="538"/>
      <c r="M95" s="538"/>
      <c r="N95" s="538"/>
      <c r="O95" s="538"/>
      <c r="P95" s="332"/>
      <c r="Q95" s="332"/>
    </row>
    <row r="96" spans="1:17" s="269" customFormat="1" ht="19.5" hidden="1" x14ac:dyDescent="0.15">
      <c r="A96" s="384"/>
      <c r="B96" s="538" t="s">
        <v>274</v>
      </c>
      <c r="C96" s="538"/>
      <c r="D96" s="538"/>
      <c r="E96" s="538"/>
      <c r="F96" s="538"/>
      <c r="G96" s="538"/>
      <c r="H96" s="538"/>
      <c r="I96" s="538"/>
      <c r="J96" s="538"/>
      <c r="K96" s="538"/>
      <c r="L96" s="538"/>
      <c r="M96" s="538"/>
      <c r="N96" s="538"/>
      <c r="O96" s="538"/>
      <c r="P96" s="332"/>
      <c r="Q96" s="332"/>
    </row>
    <row r="97" spans="1:17" s="269" customFormat="1" ht="19.5" hidden="1" x14ac:dyDescent="0.15">
      <c r="A97" s="384"/>
      <c r="B97" s="538" t="s">
        <v>273</v>
      </c>
      <c r="C97" s="538"/>
      <c r="D97" s="538"/>
      <c r="E97" s="538"/>
      <c r="F97" s="538"/>
      <c r="G97" s="538"/>
      <c r="H97" s="538"/>
      <c r="I97" s="538"/>
      <c r="J97" s="538"/>
      <c r="K97" s="538"/>
      <c r="L97" s="538"/>
      <c r="M97" s="538"/>
      <c r="N97" s="538"/>
      <c r="O97" s="538"/>
      <c r="P97" s="332"/>
      <c r="Q97" s="332"/>
    </row>
    <row r="98" spans="1:17" s="515" customFormat="1" ht="18" hidden="1" customHeight="1" x14ac:dyDescent="0.3">
      <c r="A98" s="513"/>
      <c r="B98" s="656" t="s">
        <v>276</v>
      </c>
      <c r="C98" s="656"/>
      <c r="D98" s="656"/>
      <c r="E98" s="656"/>
      <c r="F98" s="656"/>
      <c r="G98" s="656"/>
      <c r="H98" s="656"/>
      <c r="I98" s="656"/>
      <c r="J98" s="656"/>
      <c r="K98" s="656"/>
      <c r="L98" s="656"/>
      <c r="M98" s="656"/>
      <c r="N98" s="656"/>
      <c r="O98" s="656"/>
      <c r="P98" s="366"/>
      <c r="Q98" s="513"/>
    </row>
    <row r="99" spans="1:17" s="515" customFormat="1" ht="18" hidden="1" customHeight="1" x14ac:dyDescent="0.3">
      <c r="A99" s="513"/>
      <c r="B99" s="656" t="s">
        <v>275</v>
      </c>
      <c r="C99" s="656"/>
      <c r="D99" s="656"/>
      <c r="E99" s="656"/>
      <c r="F99" s="656"/>
      <c r="G99" s="656"/>
      <c r="H99" s="656"/>
      <c r="I99" s="656"/>
      <c r="J99" s="656"/>
      <c r="K99" s="656"/>
      <c r="L99" s="656"/>
      <c r="M99" s="656"/>
      <c r="N99" s="656"/>
      <c r="O99" s="656"/>
      <c r="P99" s="366"/>
      <c r="Q99" s="513"/>
    </row>
    <row r="100" spans="1:17" s="515" customFormat="1" ht="19.5" hidden="1" x14ac:dyDescent="0.3">
      <c r="A100" s="366"/>
      <c r="B100" s="366" t="s">
        <v>277</v>
      </c>
      <c r="C100" s="366"/>
      <c r="D100" s="366"/>
      <c r="E100" s="366"/>
      <c r="F100" s="366"/>
      <c r="G100" s="366"/>
      <c r="H100" s="366"/>
      <c r="I100" s="366"/>
      <c r="J100" s="366"/>
      <c r="K100" s="366"/>
      <c r="L100" s="366"/>
      <c r="M100" s="366"/>
      <c r="N100" s="366"/>
      <c r="O100" s="366"/>
      <c r="P100" s="513"/>
      <c r="Q100" s="513"/>
    </row>
    <row r="101" spans="1:17" s="515" customFormat="1" ht="17.25" hidden="1" customHeight="1" x14ac:dyDescent="0.3">
      <c r="A101" s="366"/>
      <c r="B101" s="656"/>
      <c r="C101" s="656"/>
      <c r="D101" s="656"/>
      <c r="E101" s="656"/>
      <c r="F101" s="656"/>
      <c r="G101" s="656"/>
      <c r="H101" s="656"/>
      <c r="I101" s="656"/>
      <c r="J101" s="656"/>
      <c r="K101" s="656"/>
      <c r="L101" s="656"/>
      <c r="M101" s="656"/>
      <c r="N101" s="656"/>
      <c r="O101" s="656"/>
      <c r="P101" s="513"/>
      <c r="Q101" s="513"/>
    </row>
    <row r="102" spans="1:17" s="269" customFormat="1" ht="17.25" hidden="1" customHeight="1" x14ac:dyDescent="0.15">
      <c r="A102" s="384"/>
      <c r="B102" s="539" t="s">
        <v>278</v>
      </c>
      <c r="C102" s="538"/>
      <c r="D102" s="538"/>
      <c r="E102" s="538"/>
      <c r="F102" s="538"/>
      <c r="G102" s="538"/>
      <c r="H102" s="538"/>
      <c r="I102" s="538"/>
      <c r="J102" s="538"/>
      <c r="K102" s="538"/>
      <c r="L102" s="538"/>
      <c r="M102" s="538"/>
      <c r="N102" s="538"/>
      <c r="O102" s="538"/>
      <c r="P102" s="332"/>
      <c r="Q102" s="332"/>
    </row>
    <row r="103" spans="1:17" ht="17.25" hidden="1" customHeight="1" x14ac:dyDescent="0.15">
      <c r="A103" s="359"/>
      <c r="B103" s="362"/>
      <c r="C103" s="362"/>
      <c r="D103" s="362"/>
      <c r="E103" s="362"/>
      <c r="F103" s="362"/>
      <c r="G103" s="362"/>
      <c r="H103" s="362"/>
      <c r="I103" s="362"/>
      <c r="J103" s="362"/>
      <c r="K103" s="362"/>
      <c r="L103" s="362"/>
      <c r="M103" s="362"/>
      <c r="N103" s="362"/>
      <c r="O103" s="362"/>
      <c r="P103" s="29"/>
      <c r="Q103" s="332"/>
    </row>
    <row r="104" spans="1:17" s="516" customFormat="1" ht="19.5" x14ac:dyDescent="0.3">
      <c r="B104" s="544" t="s">
        <v>284</v>
      </c>
      <c r="C104" s="544"/>
      <c r="D104" s="544"/>
      <c r="E104" s="544"/>
      <c r="F104" s="544"/>
      <c r="G104" s="544"/>
      <c r="H104" s="544"/>
      <c r="I104" s="544"/>
      <c r="J104" s="544"/>
      <c r="K104" s="544"/>
      <c r="L104" s="544"/>
      <c r="M104" s="544"/>
      <c r="N104" s="544"/>
      <c r="O104" s="544"/>
      <c r="P104" s="544"/>
    </row>
    <row r="105" spans="1:17" s="364" customFormat="1" ht="19.5" x14ac:dyDescent="0.3">
      <c r="B105" s="547" t="s">
        <v>285</v>
      </c>
      <c r="K105" s="516"/>
    </row>
    <row r="106" spans="1:17" s="364" customFormat="1" ht="30" x14ac:dyDescent="0.45">
      <c r="B106" s="364" t="s">
        <v>286</v>
      </c>
      <c r="J106" s="591" t="s">
        <v>304</v>
      </c>
      <c r="K106" s="516"/>
    </row>
    <row r="107" spans="1:17" ht="30" x14ac:dyDescent="0.45">
      <c r="A107" s="359"/>
      <c r="B107" s="361"/>
      <c r="C107" s="362"/>
      <c r="D107" s="362"/>
      <c r="E107" s="362"/>
      <c r="F107" s="362"/>
      <c r="G107" s="361"/>
      <c r="H107" s="362"/>
      <c r="I107" s="362"/>
      <c r="J107" s="591" t="s">
        <v>305</v>
      </c>
      <c r="K107" s="362"/>
      <c r="L107" s="362"/>
      <c r="M107" s="362"/>
      <c r="N107" s="362"/>
      <c r="O107" s="362"/>
      <c r="P107" s="29"/>
      <c r="Q107" s="29"/>
    </row>
    <row r="108" spans="1:17" ht="27.75" x14ac:dyDescent="0.15">
      <c r="A108" s="359"/>
      <c r="B108" s="553" t="s">
        <v>295</v>
      </c>
      <c r="C108" s="551"/>
      <c r="D108" s="551"/>
      <c r="E108" s="593" t="s">
        <v>306</v>
      </c>
      <c r="F108" s="592"/>
      <c r="G108" s="550"/>
      <c r="H108" s="551"/>
      <c r="I108" s="551"/>
      <c r="J108" s="551"/>
      <c r="K108" s="551"/>
      <c r="L108" s="551"/>
      <c r="M108" s="551"/>
      <c r="N108" s="551"/>
      <c r="O108" s="551"/>
      <c r="P108" s="29"/>
      <c r="Q108" s="29"/>
    </row>
    <row r="109" spans="1:17" s="357" customFormat="1" ht="30" x14ac:dyDescent="0.45">
      <c r="A109" s="359"/>
      <c r="B109" s="549" t="s">
        <v>290</v>
      </c>
      <c r="C109" s="552"/>
      <c r="D109" s="552"/>
      <c r="E109" s="591" t="s">
        <v>313</v>
      </c>
      <c r="F109" s="552"/>
      <c r="G109" s="552"/>
      <c r="H109" s="552"/>
      <c r="I109" s="552"/>
      <c r="J109" s="552"/>
      <c r="K109" s="552"/>
      <c r="L109" s="552"/>
      <c r="M109" s="552"/>
      <c r="N109" s="552"/>
      <c r="O109" s="552"/>
      <c r="P109" s="385"/>
      <c r="Q109" s="385"/>
    </row>
    <row r="110" spans="1:17" s="357" customFormat="1" ht="30" x14ac:dyDescent="0.45">
      <c r="A110" s="359"/>
      <c r="B110" s="552" t="s">
        <v>293</v>
      </c>
      <c r="C110" s="552"/>
      <c r="D110" s="552"/>
      <c r="E110" s="591" t="s">
        <v>311</v>
      </c>
      <c r="F110" s="552"/>
      <c r="G110" s="552"/>
      <c r="H110" s="552"/>
      <c r="I110" s="552"/>
      <c r="J110" s="552"/>
      <c r="K110" s="552"/>
      <c r="L110" s="552"/>
      <c r="M110" s="552"/>
      <c r="N110" s="552"/>
      <c r="O110" s="552"/>
      <c r="P110" s="385"/>
      <c r="Q110" s="385"/>
    </row>
    <row r="111" spans="1:17" s="357" customFormat="1" ht="30" x14ac:dyDescent="0.45">
      <c r="A111" s="359"/>
      <c r="B111" s="552" t="s">
        <v>294</v>
      </c>
      <c r="C111" s="552"/>
      <c r="D111" s="552"/>
      <c r="E111" s="591" t="s">
        <v>312</v>
      </c>
      <c r="F111" s="552"/>
      <c r="G111" s="552"/>
      <c r="H111" s="552"/>
      <c r="I111" s="552"/>
      <c r="J111" s="552"/>
      <c r="K111" s="552"/>
      <c r="L111" s="552"/>
      <c r="M111" s="552"/>
      <c r="N111" s="552"/>
      <c r="O111" s="552"/>
      <c r="P111" s="385"/>
      <c r="Q111" s="385"/>
    </row>
    <row r="112" spans="1:17" ht="17.25" customHeight="1" x14ac:dyDescent="0.15">
      <c r="A112" s="359"/>
      <c r="B112" s="550"/>
      <c r="C112" s="551"/>
      <c r="D112" s="551"/>
      <c r="E112" s="551"/>
      <c r="F112" s="551"/>
      <c r="G112" s="550"/>
      <c r="H112" s="551"/>
      <c r="I112" s="551"/>
      <c r="J112" s="551"/>
      <c r="K112" s="551"/>
      <c r="L112" s="551"/>
      <c r="M112" s="551"/>
      <c r="N112" s="551"/>
      <c r="O112" s="551"/>
      <c r="P112" s="29"/>
      <c r="Q112" s="29"/>
    </row>
    <row r="113" spans="1:17" s="516" customFormat="1" ht="27.75" x14ac:dyDescent="0.3">
      <c r="B113" s="545" t="s">
        <v>296</v>
      </c>
      <c r="C113" s="546"/>
      <c r="D113" s="546"/>
      <c r="E113" s="593" t="s">
        <v>307</v>
      </c>
      <c r="F113" s="592"/>
      <c r="G113" s="546"/>
      <c r="H113" s="546"/>
      <c r="I113" s="546"/>
      <c r="J113" s="546"/>
      <c r="K113" s="546"/>
      <c r="L113" s="546"/>
      <c r="M113" s="546"/>
      <c r="N113" s="546"/>
      <c r="O113" s="546"/>
      <c r="P113" s="546"/>
    </row>
    <row r="114" spans="1:17" s="357" customFormat="1" ht="30" x14ac:dyDescent="0.45">
      <c r="A114" s="359"/>
      <c r="B114" s="552" t="s">
        <v>292</v>
      </c>
      <c r="C114" s="552"/>
      <c r="D114" s="552"/>
      <c r="E114" s="591" t="s">
        <v>309</v>
      </c>
      <c r="F114" s="552"/>
      <c r="G114" s="552"/>
      <c r="H114" s="552"/>
      <c r="I114" s="552"/>
      <c r="J114" s="552"/>
      <c r="K114" s="552"/>
      <c r="L114" s="552"/>
      <c r="M114" s="552"/>
      <c r="N114" s="552"/>
      <c r="O114" s="552"/>
      <c r="P114" s="385"/>
      <c r="Q114" s="385"/>
    </row>
    <row r="115" spans="1:17" s="356" customFormat="1" ht="30" x14ac:dyDescent="0.45">
      <c r="A115" s="359"/>
      <c r="B115" s="552" t="s">
        <v>291</v>
      </c>
      <c r="C115" s="552"/>
      <c r="D115" s="552"/>
      <c r="E115" s="591" t="s">
        <v>310</v>
      </c>
      <c r="F115" s="552"/>
      <c r="G115" s="552"/>
      <c r="H115" s="552"/>
      <c r="I115" s="552"/>
      <c r="J115" s="552"/>
      <c r="K115" s="552"/>
      <c r="L115" s="552"/>
      <c r="M115" s="552"/>
      <c r="N115" s="552"/>
      <c r="O115" s="552"/>
      <c r="P115" s="359"/>
      <c r="Q115" s="359"/>
    </row>
    <row r="116" spans="1:17" ht="17.25" customHeight="1" x14ac:dyDescent="0.15">
      <c r="A116" s="43"/>
      <c r="B116" s="43"/>
      <c r="C116" s="43"/>
      <c r="D116" s="43"/>
      <c r="E116" s="43"/>
      <c r="F116" s="43"/>
      <c r="G116" s="43"/>
      <c r="H116" s="386"/>
      <c r="I116" s="27"/>
      <c r="J116" s="353"/>
      <c r="K116" s="384"/>
      <c r="L116" s="384"/>
      <c r="M116" s="43"/>
      <c r="N116" s="43"/>
      <c r="O116" s="43"/>
      <c r="P116" s="29"/>
      <c r="Q116" s="29"/>
    </row>
    <row r="117" spans="1:17" ht="30" x14ac:dyDescent="0.45">
      <c r="A117" s="29"/>
      <c r="B117" s="392" t="s">
        <v>297</v>
      </c>
      <c r="C117" s="29"/>
      <c r="D117" s="29"/>
      <c r="E117" s="591" t="s">
        <v>308</v>
      </c>
      <c r="F117" s="29"/>
      <c r="G117" s="29"/>
      <c r="H117" s="28"/>
      <c r="I117" s="28"/>
      <c r="J117" s="28"/>
      <c r="K117" s="387"/>
      <c r="L117" s="29"/>
      <c r="M117" s="332"/>
      <c r="N117" s="29"/>
      <c r="O117" s="385"/>
      <c r="P117" s="29"/>
      <c r="Q117" s="29"/>
    </row>
    <row r="118" spans="1:17" s="6" customFormat="1" ht="19.5" x14ac:dyDescent="0.15">
      <c r="A118" s="385"/>
      <c r="B118" s="594"/>
      <c r="C118" s="594"/>
      <c r="D118" s="594"/>
      <c r="E118" s="594"/>
      <c r="F118" s="594"/>
      <c r="G118" s="594"/>
      <c r="H118" s="594"/>
      <c r="I118" s="594"/>
      <c r="J118" s="594"/>
      <c r="K118" s="594"/>
      <c r="L118" s="594"/>
      <c r="M118" s="594"/>
      <c r="N118" s="594"/>
      <c r="O118" s="594"/>
      <c r="P118" s="43"/>
      <c r="Q118" s="43"/>
    </row>
    <row r="119" spans="1:17" s="6" customFormat="1" ht="19.5" x14ac:dyDescent="0.15">
      <c r="A119" s="385"/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43"/>
      <c r="Q119" s="43"/>
    </row>
    <row r="120" spans="1:17" s="6" customFormat="1" ht="19.5" x14ac:dyDescent="0.3">
      <c r="A120" s="385"/>
      <c r="B120" s="388"/>
      <c r="C120" s="29"/>
      <c r="D120" s="29"/>
      <c r="E120" s="29"/>
      <c r="F120" s="29"/>
      <c r="G120" s="29"/>
      <c r="H120" s="28"/>
      <c r="I120" s="28"/>
      <c r="J120" s="28"/>
      <c r="K120" s="387"/>
      <c r="L120" s="29"/>
      <c r="M120" s="332"/>
      <c r="N120" s="29"/>
      <c r="O120" s="385"/>
      <c r="P120" s="43"/>
      <c r="Q120" s="43"/>
    </row>
    <row r="121" spans="1:17" ht="19.5" x14ac:dyDescent="0.3">
      <c r="A121" s="29"/>
      <c r="B121" s="388"/>
      <c r="C121" s="389"/>
      <c r="D121" s="29"/>
      <c r="E121" s="29"/>
      <c r="F121" s="29"/>
      <c r="G121" s="29"/>
      <c r="H121" s="28"/>
      <c r="I121" s="28"/>
      <c r="J121" s="28"/>
      <c r="K121" s="387"/>
      <c r="L121" s="29"/>
      <c r="M121" s="332"/>
      <c r="N121" s="29"/>
      <c r="O121" s="385"/>
      <c r="P121" s="29"/>
      <c r="Q121" s="29"/>
    </row>
    <row r="122" spans="1:17" ht="19.5" x14ac:dyDescent="0.3">
      <c r="A122" s="29"/>
      <c r="B122" s="388"/>
      <c r="C122" s="389"/>
      <c r="D122" s="29"/>
      <c r="E122" s="29"/>
      <c r="F122" s="29"/>
      <c r="G122" s="29"/>
      <c r="H122" s="28"/>
      <c r="I122" s="28"/>
      <c r="J122" s="28"/>
      <c r="K122" s="387"/>
      <c r="L122" s="29"/>
      <c r="M122" s="332"/>
      <c r="N122" s="29"/>
      <c r="O122" s="385"/>
      <c r="P122" s="29"/>
      <c r="Q122" s="29"/>
    </row>
    <row r="123" spans="1:17" s="6" customFormat="1" ht="19.5" x14ac:dyDescent="0.3">
      <c r="A123" s="385"/>
      <c r="B123" s="388"/>
      <c r="C123" s="29"/>
      <c r="D123" s="29"/>
      <c r="E123" s="29"/>
      <c r="F123" s="29"/>
      <c r="G123" s="29"/>
      <c r="H123" s="28"/>
      <c r="I123" s="28"/>
      <c r="J123" s="28"/>
      <c r="K123" s="387"/>
      <c r="L123" s="29"/>
      <c r="M123" s="332"/>
      <c r="N123" s="29"/>
      <c r="O123" s="385"/>
      <c r="P123" s="43"/>
      <c r="Q123" s="43"/>
    </row>
    <row r="124" spans="1:17" s="6" customFormat="1" ht="19.5" x14ac:dyDescent="0.3">
      <c r="A124" s="385"/>
      <c r="B124" s="388"/>
      <c r="C124" s="29"/>
      <c r="D124" s="29"/>
      <c r="E124" s="29"/>
      <c r="F124" s="29"/>
      <c r="G124" s="29"/>
      <c r="H124" s="28"/>
      <c r="I124" s="28"/>
      <c r="J124" s="28"/>
      <c r="K124" s="387"/>
      <c r="L124" s="29"/>
      <c r="M124" s="332"/>
      <c r="N124" s="29"/>
      <c r="O124" s="385"/>
      <c r="P124" s="43"/>
      <c r="Q124" s="43"/>
    </row>
    <row r="125" spans="1:17" x14ac:dyDescent="0.15">
      <c r="A125" s="29"/>
      <c r="B125" s="29"/>
      <c r="C125" s="29"/>
      <c r="D125" s="29"/>
      <c r="E125" s="29"/>
      <c r="F125" s="29"/>
      <c r="G125" s="29"/>
      <c r="H125" s="28"/>
      <c r="I125" s="28"/>
      <c r="J125" s="28"/>
      <c r="K125" s="387"/>
      <c r="L125" s="29"/>
      <c r="M125" s="332"/>
      <c r="N125" s="29"/>
      <c r="O125" s="385"/>
      <c r="P125" s="29"/>
      <c r="Q125" s="29"/>
    </row>
    <row r="126" spans="1:17" ht="25.5" x14ac:dyDescent="0.4">
      <c r="A126" s="29"/>
      <c r="B126" s="390"/>
      <c r="C126" s="389"/>
      <c r="D126" s="29"/>
      <c r="E126" s="29"/>
      <c r="F126" s="29"/>
      <c r="G126" s="29"/>
      <c r="H126" s="28"/>
      <c r="I126" s="28"/>
      <c r="J126" s="28"/>
      <c r="K126" s="387"/>
      <c r="L126" s="29"/>
      <c r="M126" s="332"/>
      <c r="N126" s="29"/>
      <c r="O126" s="385"/>
      <c r="P126" s="29"/>
      <c r="Q126" s="29"/>
    </row>
    <row r="127" spans="1:17" ht="19.5" x14ac:dyDescent="0.3">
      <c r="A127" s="29"/>
      <c r="B127" s="388"/>
      <c r="C127" s="389"/>
      <c r="D127" s="29"/>
      <c r="E127" s="29"/>
      <c r="F127" s="29"/>
      <c r="G127" s="29"/>
      <c r="H127" s="28"/>
      <c r="I127" s="28"/>
      <c r="J127" s="28"/>
      <c r="K127" s="387"/>
      <c r="L127" s="29"/>
      <c r="M127" s="332"/>
      <c r="N127" s="29"/>
      <c r="O127" s="385"/>
      <c r="P127" s="29"/>
      <c r="Q127" s="29"/>
    </row>
    <row r="128" spans="1:17" ht="19.5" x14ac:dyDescent="0.3">
      <c r="A128" s="29"/>
      <c r="B128" s="388"/>
      <c r="C128" s="29"/>
      <c r="D128" s="29"/>
      <c r="E128" s="29"/>
      <c r="F128" s="29"/>
      <c r="G128" s="29"/>
      <c r="H128" s="28"/>
      <c r="I128" s="391"/>
      <c r="J128" s="28"/>
      <c r="K128" s="332"/>
      <c r="L128" s="29"/>
      <c r="M128" s="332"/>
      <c r="N128" s="29"/>
      <c r="O128" s="385"/>
      <c r="P128" s="29"/>
      <c r="Q128" s="29"/>
    </row>
    <row r="129" spans="1:17" ht="19.5" x14ac:dyDescent="0.3">
      <c r="A129" s="29"/>
      <c r="B129" s="388"/>
      <c r="C129" s="389"/>
      <c r="D129" s="29"/>
      <c r="E129" s="29"/>
      <c r="F129" s="29"/>
      <c r="G129" s="29"/>
      <c r="H129" s="28"/>
      <c r="I129" s="28"/>
      <c r="J129" s="28"/>
      <c r="K129" s="387"/>
      <c r="L129" s="29"/>
      <c r="M129" s="332"/>
      <c r="N129" s="29"/>
      <c r="O129" s="385"/>
      <c r="P129" s="29"/>
      <c r="Q129" s="29"/>
    </row>
    <row r="130" spans="1:17" ht="19.5" x14ac:dyDescent="0.3">
      <c r="A130" s="29"/>
      <c r="B130" s="388"/>
      <c r="C130" s="389"/>
      <c r="D130" s="29"/>
      <c r="E130" s="29"/>
      <c r="F130" s="29"/>
      <c r="G130" s="29"/>
      <c r="H130" s="28"/>
      <c r="I130" s="28"/>
      <c r="J130" s="28"/>
      <c r="K130" s="387"/>
      <c r="L130" s="29"/>
      <c r="M130" s="332"/>
      <c r="N130" s="29"/>
      <c r="O130" s="385"/>
      <c r="P130" s="29"/>
      <c r="Q130" s="29"/>
    </row>
    <row r="131" spans="1:17" ht="19.5" x14ac:dyDescent="0.3">
      <c r="A131" s="29"/>
      <c r="B131" s="388"/>
      <c r="C131" s="29"/>
      <c r="D131" s="29"/>
      <c r="E131" s="29"/>
      <c r="F131" s="29"/>
      <c r="G131" s="29"/>
      <c r="H131" s="28"/>
      <c r="I131" s="28"/>
      <c r="J131" s="28"/>
      <c r="K131" s="387"/>
      <c r="L131" s="29"/>
      <c r="M131" s="332"/>
      <c r="N131" s="29"/>
      <c r="O131" s="385"/>
      <c r="P131" s="29"/>
      <c r="Q131" s="29"/>
    </row>
    <row r="132" spans="1:17" ht="25.5" x14ac:dyDescent="0.4">
      <c r="A132" s="29"/>
      <c r="B132" s="390"/>
      <c r="C132" s="389"/>
      <c r="D132" s="29"/>
      <c r="E132" s="29"/>
      <c r="F132" s="29"/>
      <c r="G132" s="29"/>
      <c r="H132" s="28"/>
      <c r="I132" s="28"/>
      <c r="J132" s="28"/>
      <c r="K132" s="387"/>
      <c r="L132" s="29"/>
      <c r="M132" s="332"/>
      <c r="N132" s="29"/>
      <c r="O132" s="385"/>
      <c r="P132" s="29"/>
      <c r="Q132" s="29"/>
    </row>
    <row r="133" spans="1:17" ht="19.5" x14ac:dyDescent="0.3">
      <c r="A133" s="29"/>
      <c r="B133" s="388"/>
      <c r="C133" s="389"/>
      <c r="D133" s="29"/>
      <c r="E133" s="29"/>
      <c r="F133" s="29"/>
      <c r="G133" s="29"/>
      <c r="H133" s="28"/>
      <c r="I133" s="28"/>
      <c r="J133" s="28"/>
      <c r="K133" s="387"/>
      <c r="L133" s="29"/>
      <c r="M133" s="332"/>
      <c r="N133" s="29"/>
      <c r="O133" s="385"/>
      <c r="P133" s="29"/>
      <c r="Q133" s="29"/>
    </row>
    <row r="134" spans="1:17" ht="19.5" x14ac:dyDescent="0.3">
      <c r="A134" s="29"/>
      <c r="B134" s="388"/>
      <c r="C134" s="389"/>
      <c r="D134" s="29"/>
      <c r="E134" s="29"/>
      <c r="F134" s="29"/>
      <c r="G134" s="29"/>
      <c r="H134" s="28"/>
      <c r="I134" s="28"/>
      <c r="J134" s="28"/>
      <c r="K134" s="387"/>
      <c r="L134" s="29"/>
      <c r="M134" s="332"/>
      <c r="N134" s="29"/>
      <c r="O134" s="385"/>
      <c r="P134" s="29"/>
      <c r="Q134" s="29"/>
    </row>
    <row r="135" spans="1:17" ht="19.5" x14ac:dyDescent="0.3">
      <c r="A135" s="29"/>
      <c r="B135" s="388"/>
      <c r="C135" s="389"/>
      <c r="D135" s="29"/>
      <c r="E135" s="29"/>
      <c r="F135" s="29"/>
      <c r="G135" s="29"/>
      <c r="H135" s="28"/>
      <c r="I135" s="28"/>
      <c r="J135" s="28"/>
      <c r="K135" s="387"/>
      <c r="L135" s="29"/>
      <c r="M135" s="332"/>
      <c r="N135" s="29"/>
      <c r="O135" s="385"/>
      <c r="P135" s="29"/>
      <c r="Q135" s="29"/>
    </row>
    <row r="136" spans="1:17" ht="19.5" x14ac:dyDescent="0.3">
      <c r="A136" s="29"/>
      <c r="B136" s="388"/>
      <c r="C136" s="389"/>
      <c r="D136" s="29"/>
      <c r="E136" s="29"/>
      <c r="F136" s="29"/>
      <c r="G136" s="29"/>
      <c r="H136" s="28"/>
      <c r="I136" s="28"/>
      <c r="J136" s="28"/>
      <c r="K136" s="387"/>
      <c r="L136" s="29"/>
      <c r="M136" s="332"/>
      <c r="N136" s="29"/>
      <c r="O136" s="385"/>
      <c r="P136" s="29"/>
      <c r="Q136" s="29"/>
    </row>
    <row r="137" spans="1:17" ht="19.5" x14ac:dyDescent="0.3">
      <c r="A137" s="29"/>
      <c r="B137" s="392"/>
      <c r="C137" s="393"/>
      <c r="D137" s="391"/>
      <c r="E137" s="391"/>
      <c r="F137" s="391"/>
      <c r="G137" s="391"/>
      <c r="H137" s="352"/>
      <c r="I137" s="352"/>
      <c r="J137" s="352"/>
      <c r="K137" s="387"/>
      <c r="L137" s="391"/>
      <c r="M137" s="387"/>
      <c r="N137" s="391"/>
      <c r="O137" s="394"/>
      <c r="P137" s="29"/>
      <c r="Q137" s="29"/>
    </row>
    <row r="138" spans="1:17" ht="19.5" x14ac:dyDescent="0.3">
      <c r="A138" s="29"/>
      <c r="B138" s="388"/>
      <c r="C138" s="389"/>
      <c r="D138" s="29"/>
      <c r="E138" s="29"/>
      <c r="F138" s="29"/>
      <c r="G138" s="29"/>
      <c r="H138" s="28"/>
      <c r="I138" s="28"/>
      <c r="J138" s="28"/>
      <c r="K138" s="387"/>
      <c r="L138" s="29"/>
      <c r="M138" s="332"/>
      <c r="N138" s="29"/>
      <c r="O138" s="385"/>
      <c r="P138" s="29"/>
      <c r="Q138" s="29"/>
    </row>
    <row r="139" spans="1:17" ht="19.5" x14ac:dyDescent="0.3">
      <c r="B139" s="364"/>
      <c r="C139" s="365"/>
      <c r="H139" s="363"/>
      <c r="I139" s="363"/>
      <c r="J139" s="363"/>
      <c r="K139" s="378"/>
      <c r="L139"/>
      <c r="M139" s="269"/>
      <c r="O139" s="357"/>
    </row>
    <row r="140" spans="1:17" ht="19.5" x14ac:dyDescent="0.3">
      <c r="B140" s="364"/>
      <c r="C140" s="365"/>
      <c r="H140" s="363"/>
      <c r="I140" s="363"/>
      <c r="J140" s="363"/>
      <c r="K140" s="378"/>
      <c r="L140"/>
      <c r="M140" s="269"/>
      <c r="O140" s="357"/>
    </row>
  </sheetData>
  <mergeCells count="15">
    <mergeCell ref="D1:M1"/>
    <mergeCell ref="B41:F41"/>
    <mergeCell ref="B98:O98"/>
    <mergeCell ref="B99:O99"/>
    <mergeCell ref="B101:O101"/>
    <mergeCell ref="B82:O82"/>
    <mergeCell ref="B119:O119"/>
    <mergeCell ref="B7:F7"/>
    <mergeCell ref="B77:O77"/>
    <mergeCell ref="B74:O74"/>
    <mergeCell ref="B72:O72"/>
    <mergeCell ref="B75:O75"/>
    <mergeCell ref="B81:O81"/>
    <mergeCell ref="B87:O87"/>
    <mergeCell ref="B94:O94"/>
  </mergeCells>
  <phoneticPr fontId="29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3" fitToHeight="0" orientation="portrait" r:id="rId1"/>
  <rowBreaks count="1" manualBreakCount="1">
    <brk id="39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4" zoomScale="70" zoomScaleNormal="100" zoomScaleSheetLayoutView="70" workbookViewId="0">
      <selection activeCell="L26" sqref="L26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34.5" customWidth="1"/>
  </cols>
  <sheetData>
    <row r="1" spans="1:12" s="1" customFormat="1" ht="42.75" customHeight="1" thickBot="1" x14ac:dyDescent="0.2">
      <c r="A1" s="35"/>
      <c r="B1" s="32"/>
      <c r="C1" s="660" t="s">
        <v>50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L2" s="59"/>
    </row>
    <row r="3" spans="1:12" s="3" customFormat="1" ht="18" customHeight="1" x14ac:dyDescent="0.15">
      <c r="A3" s="155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41" t="str">
        <f>'TECHNICAL SHEET GARMENT'!J3</f>
        <v>DEVELOPPER</v>
      </c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9" customHeight="1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5"/>
    </row>
    <row r="6" spans="1:12" s="1" customFormat="1" x14ac:dyDescent="0.15">
      <c r="A6" s="42"/>
      <c r="B6" s="43"/>
      <c r="C6" s="43"/>
      <c r="D6" s="43"/>
      <c r="E6" s="43"/>
      <c r="F6" s="43"/>
      <c r="G6" s="43"/>
      <c r="H6" s="43"/>
      <c r="I6" s="43"/>
      <c r="J6" s="43"/>
      <c r="K6" s="43"/>
      <c r="L6" s="47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7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7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7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7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7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7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7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7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7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7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7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7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7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7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7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7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7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7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7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7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7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7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7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7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7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7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7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7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7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7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7"/>
    </row>
    <row r="38" spans="1:12" s="1" customFormat="1" ht="87" customHeight="1" thickBot="1" x14ac:dyDescent="0.2">
      <c r="A38" s="48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50"/>
    </row>
    <row r="39" spans="1:12" s="1" customFormat="1" x14ac:dyDescent="0.15"/>
    <row r="40" spans="1:12" s="1" customFormat="1" x14ac:dyDescent="0.15"/>
  </sheetData>
  <mergeCells count="1">
    <mergeCell ref="C1:H1"/>
  </mergeCells>
  <phoneticPr fontId="23" type="noConversion"/>
  <printOptions horizontalCentered="1"/>
  <pageMargins left="0.39370078740157483" right="0.39370078740157483" top="0.39370078740157483" bottom="0.35433070866141736" header="0.39370078740157483" footer="0.39370078740157483"/>
  <pageSetup paperSize="9" scale="9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C1" zoomScale="80" zoomScaleNormal="100" zoomScaleSheetLayoutView="80" workbookViewId="0">
      <selection activeCell="L30" sqref="L30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1" width="9.33203125" customWidth="1"/>
    <col min="12" max="12" width="27" customWidth="1"/>
  </cols>
  <sheetData>
    <row r="1" spans="1:12" s="1" customFormat="1" ht="42.75" customHeight="1" thickBot="1" x14ac:dyDescent="0.2">
      <c r="A1" s="35"/>
      <c r="B1" s="32"/>
      <c r="C1" s="660" t="s">
        <v>172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L2" s="59"/>
    </row>
    <row r="3" spans="1:12" s="3" customFormat="1" ht="18" customHeight="1" x14ac:dyDescent="0.15">
      <c r="A3" s="123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41" t="str">
        <f>'TECHNICAL SHEET GARMENT'!J3</f>
        <v>DEVELOPPER</v>
      </c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16.5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5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6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7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7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7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7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7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7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7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7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7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7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7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7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7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7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7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7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7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7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7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7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7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7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7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7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7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7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7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7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7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7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7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7"/>
    </row>
    <row r="39" spans="1:12" s="1" customFormat="1" ht="66" customHeight="1" x14ac:dyDescent="0.1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7"/>
    </row>
    <row r="40" spans="1:12" s="1" customFormat="1" x14ac:dyDescent="0.15"/>
  </sheetData>
  <mergeCells count="1">
    <mergeCell ref="C1:H1"/>
  </mergeCells>
  <phoneticPr fontId="23" type="noConversion"/>
  <printOptions horizontalCentered="1"/>
  <pageMargins left="0.19685039370078741" right="0.19685039370078741" top="0.39370078740157483" bottom="0.35433070866141736" header="0.39370078740157483" footer="0.39370078740157483"/>
  <pageSetup paperSize="9" scale="91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zoomScaleNormal="100" zoomScaleSheetLayoutView="100" workbookViewId="0">
      <selection activeCell="K4" sqref="K4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60" t="s">
        <v>175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L2" s="59"/>
    </row>
    <row r="3" spans="1:12" s="3" customFormat="1" ht="18" customHeight="1" x14ac:dyDescent="0.15">
      <c r="A3" s="167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76" t="str">
        <f>'TECHNICAL SHEET GARMENT'!J3</f>
        <v>DEVELOPPER</v>
      </c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16.5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5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6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7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7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7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7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7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7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7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7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7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7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7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7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7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7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7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7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7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7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7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7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7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7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7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7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7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7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7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7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7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7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7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7"/>
    </row>
    <row r="39" spans="1:12" s="1" customFormat="1" ht="66" customHeight="1" x14ac:dyDescent="0.1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7"/>
    </row>
    <row r="40" spans="1:12" s="1" customFormat="1" x14ac:dyDescent="0.15"/>
  </sheetData>
  <mergeCells count="1">
    <mergeCell ref="C1:H1"/>
  </mergeCells>
  <phoneticPr fontId="23" type="noConversion"/>
  <printOptions horizontalCentered="1"/>
  <pageMargins left="0.39370078740157483" right="0.39370078740157483" top="0.39370078740157483" bottom="0.15748031496062992" header="0.39370078740157483" footer="0.19685039370078741"/>
  <pageSetup paperSize="9" scale="9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Q37"/>
  <sheetViews>
    <sheetView topLeftCell="A7" zoomScaleNormal="100" zoomScaleSheetLayoutView="110" workbookViewId="0">
      <selection activeCell="J33" sqref="J33"/>
    </sheetView>
  </sheetViews>
  <sheetFormatPr defaultColWidth="12" defaultRowHeight="11.25" x14ac:dyDescent="0.15"/>
  <cols>
    <col min="1" max="1" width="12" customWidth="1"/>
    <col min="2" max="2" width="17" customWidth="1"/>
  </cols>
  <sheetData>
    <row r="1" spans="1:12" ht="28.5" thickBot="1" x14ac:dyDescent="0.2">
      <c r="A1" s="35"/>
      <c r="B1" s="32"/>
      <c r="C1" s="660" t="s">
        <v>148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K2" s="4"/>
      <c r="L2" s="59"/>
    </row>
    <row r="3" spans="1:12" ht="18" customHeight="1" x14ac:dyDescent="0.15">
      <c r="A3" s="167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76" t="str">
        <f>'TECHNICAL SHEET GARMENT'!J3</f>
        <v>DEVELOPPER</v>
      </c>
      <c r="J3" s="3"/>
      <c r="K3" s="118" t="str">
        <f>'TECHNICAL SHEET GARMENT'!L3</f>
        <v>Marjorie</v>
      </c>
      <c r="L3" s="52"/>
    </row>
    <row r="4" spans="1:12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119" t="str">
        <f>'TECHNICAL SHEET GARMENT'!L4</f>
        <v>PRIMA CHANNEL</v>
      </c>
      <c r="L4" s="55"/>
    </row>
    <row r="5" spans="1:12" ht="16.5" x14ac:dyDescent="0.15">
      <c r="A5" s="290"/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2"/>
    </row>
    <row r="6" spans="1:12" x14ac:dyDescent="0.15">
      <c r="A6" s="247"/>
      <c r="B6" s="249"/>
      <c r="C6" s="249"/>
      <c r="D6" s="249"/>
      <c r="E6" s="249"/>
      <c r="F6" s="249"/>
      <c r="G6" s="249"/>
      <c r="H6" s="249"/>
      <c r="I6" s="249"/>
      <c r="J6" s="249"/>
      <c r="K6" s="249"/>
      <c r="L6" s="248"/>
    </row>
    <row r="7" spans="1:12" x14ac:dyDescent="0.15">
      <c r="A7" s="247"/>
      <c r="B7" s="249"/>
      <c r="C7" s="249"/>
      <c r="D7" s="249"/>
      <c r="E7" s="249"/>
      <c r="F7" s="249"/>
      <c r="G7" s="249"/>
      <c r="H7" s="249"/>
      <c r="I7" s="249"/>
      <c r="J7" s="249"/>
      <c r="K7" s="249"/>
      <c r="L7" s="248"/>
    </row>
    <row r="8" spans="1:12" x14ac:dyDescent="0.15">
      <c r="A8" s="247"/>
      <c r="B8" s="249"/>
      <c r="C8" s="249"/>
      <c r="D8" s="249"/>
      <c r="E8" s="249"/>
      <c r="F8" s="249"/>
      <c r="G8" s="249"/>
      <c r="H8" s="249"/>
      <c r="I8" s="249"/>
      <c r="J8" s="249"/>
      <c r="K8" s="249"/>
      <c r="L8" s="248"/>
    </row>
    <row r="9" spans="1:12" x14ac:dyDescent="0.15">
      <c r="A9" s="247"/>
      <c r="B9" s="249"/>
      <c r="C9" s="249"/>
      <c r="D9" s="249"/>
      <c r="E9" s="249"/>
      <c r="F9" s="249"/>
      <c r="G9" s="249"/>
      <c r="H9" s="249"/>
      <c r="I9" s="249"/>
      <c r="J9" s="249"/>
      <c r="K9" s="249"/>
      <c r="L9" s="248"/>
    </row>
    <row r="10" spans="1:12" x14ac:dyDescent="0.15">
      <c r="A10" s="247"/>
      <c r="B10" s="249"/>
      <c r="C10" s="249"/>
      <c r="D10" s="249"/>
      <c r="E10" s="249"/>
      <c r="F10" s="249"/>
      <c r="G10" s="249"/>
      <c r="H10" s="249"/>
      <c r="I10" s="249"/>
      <c r="J10" s="249"/>
      <c r="K10" s="249"/>
      <c r="L10" s="248"/>
    </row>
    <row r="11" spans="1:12" x14ac:dyDescent="0.15">
      <c r="A11" s="247"/>
      <c r="B11" s="249"/>
      <c r="C11" s="249"/>
      <c r="D11" s="249"/>
      <c r="E11" s="249"/>
      <c r="F11" s="249"/>
      <c r="G11" s="249"/>
      <c r="H11" s="249"/>
      <c r="I11" s="249"/>
      <c r="J11" s="249"/>
      <c r="K11" s="249"/>
      <c r="L11" s="248"/>
    </row>
    <row r="12" spans="1:12" x14ac:dyDescent="0.15">
      <c r="A12" s="247"/>
      <c r="B12" s="249"/>
      <c r="C12" s="249"/>
      <c r="D12" s="249"/>
      <c r="E12" s="249"/>
      <c r="F12" s="249"/>
      <c r="G12" s="249"/>
      <c r="H12" s="249"/>
      <c r="I12" s="249"/>
      <c r="J12" s="249"/>
      <c r="K12" s="249"/>
      <c r="L12" s="248"/>
    </row>
    <row r="13" spans="1:12" x14ac:dyDescent="0.15">
      <c r="A13" s="247"/>
      <c r="B13" s="249"/>
      <c r="C13" s="249"/>
      <c r="D13" s="249"/>
      <c r="E13" s="249"/>
      <c r="F13" s="249"/>
      <c r="G13" s="249"/>
      <c r="H13" s="249"/>
      <c r="I13" s="249"/>
      <c r="J13" s="249"/>
      <c r="K13" s="249"/>
      <c r="L13" s="248"/>
    </row>
    <row r="14" spans="1:12" x14ac:dyDescent="0.15">
      <c r="A14" s="247"/>
      <c r="B14" s="249"/>
      <c r="C14" s="249"/>
      <c r="D14" s="249"/>
      <c r="E14" s="249"/>
      <c r="F14" s="249"/>
      <c r="G14" s="249"/>
      <c r="H14" s="249"/>
      <c r="I14" s="249"/>
      <c r="J14" s="249"/>
      <c r="K14" s="249"/>
      <c r="L14" s="248"/>
    </row>
    <row r="15" spans="1:12" x14ac:dyDescent="0.15">
      <c r="A15" s="247"/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8"/>
    </row>
    <row r="16" spans="1:12" x14ac:dyDescent="0.15">
      <c r="A16" s="247"/>
      <c r="B16" s="249"/>
      <c r="C16" s="249"/>
      <c r="D16" s="249"/>
      <c r="E16" s="249"/>
      <c r="F16" s="249"/>
      <c r="G16" s="249"/>
      <c r="H16" s="249"/>
      <c r="I16" s="249"/>
      <c r="J16" s="249"/>
      <c r="K16" s="249"/>
      <c r="L16" s="248"/>
    </row>
    <row r="17" spans="1:17" x14ac:dyDescent="0.15">
      <c r="A17" s="247"/>
      <c r="B17" s="249"/>
      <c r="C17" s="249"/>
      <c r="D17" s="249"/>
      <c r="E17" s="249"/>
      <c r="F17" s="249"/>
      <c r="G17" s="249"/>
      <c r="H17" s="249"/>
      <c r="I17" s="249"/>
      <c r="J17" s="249"/>
      <c r="K17" s="249"/>
      <c r="L17" s="248"/>
    </row>
    <row r="18" spans="1:17" x14ac:dyDescent="0.15">
      <c r="A18" s="247"/>
      <c r="B18" s="249"/>
      <c r="C18" s="249"/>
      <c r="D18" s="249"/>
      <c r="E18" s="249"/>
      <c r="F18" s="249"/>
      <c r="G18" s="249"/>
      <c r="H18" s="249"/>
      <c r="I18" s="249"/>
      <c r="J18" s="249"/>
      <c r="K18" s="249"/>
      <c r="L18" s="248"/>
    </row>
    <row r="19" spans="1:17" x14ac:dyDescent="0.15">
      <c r="A19" s="247"/>
      <c r="B19" s="249"/>
      <c r="C19" s="249"/>
      <c r="D19" s="249"/>
      <c r="E19" s="249"/>
      <c r="F19" s="249"/>
      <c r="G19" s="249"/>
      <c r="H19" s="249"/>
      <c r="I19" s="249"/>
      <c r="J19" s="249"/>
      <c r="K19" s="249"/>
      <c r="L19" s="248"/>
    </row>
    <row r="20" spans="1:17" x14ac:dyDescent="0.15">
      <c r="A20" s="247"/>
      <c r="B20" s="249"/>
      <c r="C20" s="249"/>
      <c r="D20" s="249"/>
      <c r="E20" s="249"/>
      <c r="F20" s="249"/>
      <c r="G20" s="249"/>
      <c r="H20" s="249"/>
      <c r="I20" s="249"/>
      <c r="J20" s="249"/>
      <c r="K20" s="249"/>
      <c r="L20" s="248"/>
    </row>
    <row r="21" spans="1:17" x14ac:dyDescent="0.15">
      <c r="A21" s="247"/>
      <c r="B21" s="249"/>
      <c r="C21" s="249"/>
      <c r="D21" s="249"/>
      <c r="E21" s="249"/>
      <c r="F21" s="249"/>
      <c r="G21" s="249"/>
      <c r="H21" s="249"/>
      <c r="I21" s="249"/>
      <c r="J21" s="249"/>
      <c r="K21" s="249"/>
      <c r="L21" s="248"/>
    </row>
    <row r="22" spans="1:17" x14ac:dyDescent="0.15">
      <c r="A22" s="247"/>
      <c r="B22" s="249"/>
      <c r="C22" s="249"/>
      <c r="D22" s="249"/>
      <c r="E22" s="249"/>
      <c r="F22" s="249"/>
      <c r="G22" s="249"/>
      <c r="H22" s="249"/>
      <c r="I22" s="249"/>
      <c r="J22" s="249"/>
      <c r="K22" s="249"/>
      <c r="L22" s="248"/>
    </row>
    <row r="23" spans="1:17" x14ac:dyDescent="0.15">
      <c r="A23" s="247"/>
      <c r="B23" s="249"/>
      <c r="C23" s="249"/>
      <c r="D23" s="249"/>
      <c r="E23" s="249"/>
      <c r="F23" s="249"/>
      <c r="G23" s="249"/>
      <c r="H23" s="249"/>
      <c r="I23" s="249"/>
      <c r="J23" s="249"/>
      <c r="K23" s="249"/>
      <c r="L23" s="248"/>
    </row>
    <row r="24" spans="1:17" x14ac:dyDescent="0.15">
      <c r="A24" s="247"/>
      <c r="B24" s="249"/>
      <c r="C24" s="249"/>
      <c r="D24" s="249"/>
      <c r="E24" s="249"/>
      <c r="F24" s="249"/>
      <c r="G24" s="249"/>
      <c r="H24" s="249"/>
      <c r="I24" s="249"/>
      <c r="J24" s="249"/>
      <c r="K24" s="249"/>
      <c r="L24" s="248"/>
    </row>
    <row r="25" spans="1:17" x14ac:dyDescent="0.15">
      <c r="A25" s="247"/>
      <c r="B25" s="249"/>
      <c r="C25" s="249"/>
      <c r="D25" s="249"/>
      <c r="E25" s="249"/>
      <c r="F25" s="249"/>
      <c r="G25" s="249"/>
      <c r="H25" s="249"/>
      <c r="I25" s="249"/>
      <c r="J25" s="249"/>
      <c r="K25" s="249"/>
      <c r="L25" s="248"/>
    </row>
    <row r="26" spans="1:17" x14ac:dyDescent="0.15">
      <c r="A26" s="247"/>
      <c r="B26" s="249"/>
      <c r="C26" s="249"/>
      <c r="D26" s="249"/>
      <c r="E26" s="249"/>
      <c r="F26" s="249"/>
      <c r="G26" s="249"/>
      <c r="H26" s="249"/>
      <c r="I26" s="249"/>
      <c r="J26" s="249"/>
      <c r="K26" s="249"/>
      <c r="L26" s="248"/>
      <c r="Q26" t="s">
        <v>48</v>
      </c>
    </row>
    <row r="27" spans="1:17" x14ac:dyDescent="0.15">
      <c r="A27" s="247"/>
      <c r="B27" s="249"/>
      <c r="C27" s="249"/>
      <c r="D27" s="249"/>
      <c r="E27" s="249"/>
      <c r="F27" s="249"/>
      <c r="G27" s="249"/>
      <c r="H27" s="249"/>
      <c r="I27" s="249"/>
      <c r="J27" s="249"/>
      <c r="K27" s="249"/>
      <c r="L27" s="248"/>
    </row>
    <row r="28" spans="1:17" x14ac:dyDescent="0.15">
      <c r="A28" s="247"/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8"/>
    </row>
    <row r="29" spans="1:17" x14ac:dyDescent="0.15">
      <c r="A29" s="247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L29" s="248"/>
    </row>
    <row r="30" spans="1:17" x14ac:dyDescent="0.15">
      <c r="A30" s="247"/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L30" s="248"/>
    </row>
    <row r="31" spans="1:17" x14ac:dyDescent="0.15">
      <c r="A31" s="247"/>
      <c r="B31" s="249"/>
      <c r="C31" s="249"/>
      <c r="D31" s="249"/>
      <c r="E31" s="249"/>
      <c r="F31" s="249"/>
      <c r="G31" s="249"/>
      <c r="H31" s="249"/>
      <c r="I31" s="249"/>
      <c r="J31" s="249"/>
      <c r="K31" s="249"/>
      <c r="L31" s="248"/>
    </row>
    <row r="32" spans="1:17" x14ac:dyDescent="0.15">
      <c r="A32" s="247"/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248"/>
    </row>
    <row r="33" spans="1:12" x14ac:dyDescent="0.15">
      <c r="A33" s="247"/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L33" s="248"/>
    </row>
    <row r="34" spans="1:12" x14ac:dyDescent="0.15">
      <c r="A34" s="247"/>
      <c r="B34" s="249"/>
      <c r="C34" s="249"/>
      <c r="D34" s="249"/>
      <c r="E34" s="249"/>
      <c r="F34" s="249"/>
      <c r="G34" s="249"/>
      <c r="H34" s="249"/>
      <c r="I34" s="249"/>
      <c r="J34" s="249"/>
      <c r="K34" s="249"/>
      <c r="L34" s="248"/>
    </row>
    <row r="35" spans="1:12" x14ac:dyDescent="0.15">
      <c r="A35" s="247"/>
      <c r="B35" s="249"/>
      <c r="C35" s="249"/>
      <c r="D35" s="249"/>
      <c r="E35" s="249"/>
      <c r="F35" s="249"/>
      <c r="G35" s="249"/>
      <c r="H35" s="249"/>
      <c r="I35" s="249"/>
      <c r="J35" s="249"/>
      <c r="K35" s="249"/>
      <c r="L35" s="248"/>
    </row>
    <row r="36" spans="1:12" x14ac:dyDescent="0.15">
      <c r="A36" s="247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L36" s="248"/>
    </row>
    <row r="37" spans="1:12" ht="14.25" customHeight="1" thickBot="1" x14ac:dyDescent="0.2">
      <c r="A37" s="48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50"/>
    </row>
  </sheetData>
  <mergeCells count="1">
    <mergeCell ref="C1:H1"/>
  </mergeCells>
  <phoneticPr fontId="23" type="noConversion"/>
  <printOptions horizontalCentered="1"/>
  <pageMargins left="0.11811023622047245" right="0.11811023622047245" top="0.55118110236220474" bottom="0.15748031496062992" header="0.31496062992125984" footer="0.11811023622047245"/>
  <pageSetup paperSize="9" orientation="landscape" r:id="rId1"/>
  <colBreaks count="1" manualBreakCount="1">
    <brk id="12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view="pageBreakPreview" topLeftCell="A4" zoomScale="80" zoomScaleNormal="100" zoomScaleSheetLayoutView="80" workbookViewId="0">
      <selection activeCell="L26" sqref="L26"/>
    </sheetView>
  </sheetViews>
  <sheetFormatPr defaultColWidth="12" defaultRowHeight="11.25" x14ac:dyDescent="0.15"/>
  <cols>
    <col min="1" max="1" width="10.1640625" customWidth="1"/>
    <col min="2" max="2" width="17.5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60" t="s">
        <v>149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K2" s="8"/>
      <c r="L2" s="59"/>
    </row>
    <row r="3" spans="1:12" s="3" customFormat="1" ht="18" customHeight="1" x14ac:dyDescent="0.15">
      <c r="A3" s="167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76" t="str">
        <f>'TECHNICAL SHEET GARMENT'!J3</f>
        <v>DEVELOPPER</v>
      </c>
      <c r="J3" s="22"/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16.5" x14ac:dyDescent="0.15">
      <c r="A5" s="290"/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2"/>
    </row>
    <row r="6" spans="1:12" s="1" customFormat="1" ht="16.5" x14ac:dyDescent="0.15">
      <c r="A6" s="293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5"/>
    </row>
    <row r="7" spans="1:12" s="1" customFormat="1" x14ac:dyDescent="0.15">
      <c r="A7" s="247"/>
      <c r="B7" s="249"/>
      <c r="C7" s="249"/>
      <c r="D7" s="249"/>
      <c r="E7" s="249"/>
      <c r="F7" s="249"/>
      <c r="G7" s="249"/>
      <c r="H7" s="249"/>
      <c r="I7" s="249"/>
      <c r="J7" s="249"/>
      <c r="K7" s="249"/>
      <c r="L7" s="248"/>
    </row>
    <row r="8" spans="1:12" s="1" customFormat="1" x14ac:dyDescent="0.15">
      <c r="A8" s="247"/>
      <c r="B8" s="249"/>
      <c r="C8" s="249"/>
      <c r="D8" s="249"/>
      <c r="E8" s="249"/>
      <c r="F8" s="249"/>
      <c r="G8" s="249"/>
      <c r="H8" s="249"/>
      <c r="I8" s="249"/>
      <c r="J8" s="249"/>
      <c r="K8" s="249"/>
      <c r="L8" s="248"/>
    </row>
    <row r="9" spans="1:12" s="1" customFormat="1" x14ac:dyDescent="0.15">
      <c r="A9" s="247"/>
      <c r="B9" s="249"/>
      <c r="C9" s="249"/>
      <c r="D9" s="249"/>
      <c r="E9" s="249"/>
      <c r="F9" s="249"/>
      <c r="G9" s="249"/>
      <c r="H9" s="249"/>
      <c r="I9" s="249"/>
      <c r="J9" s="249"/>
      <c r="K9" s="249"/>
      <c r="L9" s="248"/>
    </row>
    <row r="10" spans="1:12" s="1" customFormat="1" x14ac:dyDescent="0.15">
      <c r="A10" s="247"/>
      <c r="B10" s="249"/>
      <c r="C10" s="249"/>
      <c r="D10" s="249"/>
      <c r="E10" s="249"/>
      <c r="F10" s="249"/>
      <c r="G10" s="249"/>
      <c r="H10" s="249"/>
      <c r="I10" s="249"/>
      <c r="J10" s="249"/>
      <c r="K10" s="249"/>
      <c r="L10" s="248"/>
    </row>
    <row r="11" spans="1:12" s="1" customFormat="1" x14ac:dyDescent="0.15">
      <c r="A11" s="247"/>
      <c r="B11" s="249"/>
      <c r="C11" s="249"/>
      <c r="D11" s="249"/>
      <c r="E11" s="249"/>
      <c r="F11" s="249"/>
      <c r="G11" s="249"/>
      <c r="H11" s="249"/>
      <c r="I11" s="249"/>
      <c r="J11" s="249"/>
      <c r="K11" s="249"/>
      <c r="L11" s="248"/>
    </row>
    <row r="12" spans="1:12" s="1" customFormat="1" x14ac:dyDescent="0.15">
      <c r="A12" s="247"/>
      <c r="B12" s="249"/>
      <c r="C12" s="249"/>
      <c r="D12" s="249"/>
      <c r="E12" s="249"/>
      <c r="F12" s="249"/>
      <c r="G12" s="249"/>
      <c r="H12" s="249"/>
      <c r="I12" s="249"/>
      <c r="J12" s="249"/>
      <c r="K12" s="249"/>
      <c r="L12" s="248"/>
    </row>
    <row r="13" spans="1:12" s="1" customFormat="1" x14ac:dyDescent="0.15">
      <c r="A13" s="247"/>
      <c r="B13" s="249"/>
      <c r="C13" s="249"/>
      <c r="D13" s="249"/>
      <c r="E13" s="249"/>
      <c r="F13" s="249"/>
      <c r="G13" s="249"/>
      <c r="H13" s="249"/>
      <c r="I13" s="249"/>
      <c r="J13" s="249"/>
      <c r="K13" s="249"/>
      <c r="L13" s="248"/>
    </row>
    <row r="14" spans="1:12" s="1" customFormat="1" x14ac:dyDescent="0.15">
      <c r="A14" s="247"/>
      <c r="B14" s="249"/>
      <c r="C14" s="249"/>
      <c r="D14" s="249"/>
      <c r="E14" s="249"/>
      <c r="F14" s="249"/>
      <c r="G14" s="249"/>
      <c r="H14" s="249"/>
      <c r="I14" s="249"/>
      <c r="J14" s="249"/>
      <c r="K14" s="249"/>
      <c r="L14" s="248"/>
    </row>
    <row r="15" spans="1:12" s="1" customFormat="1" x14ac:dyDescent="0.15">
      <c r="A15" s="247"/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8"/>
    </row>
    <row r="16" spans="1:12" s="1" customFormat="1" x14ac:dyDescent="0.15">
      <c r="A16" s="247"/>
      <c r="B16" s="249"/>
      <c r="C16" s="249"/>
      <c r="D16" s="249"/>
      <c r="E16" s="249"/>
      <c r="F16" s="249"/>
      <c r="G16" s="249"/>
      <c r="H16" s="249"/>
      <c r="I16" s="249"/>
      <c r="J16" s="249"/>
      <c r="K16" s="249"/>
      <c r="L16" s="248"/>
    </row>
    <row r="17" spans="1:12" s="1" customFormat="1" x14ac:dyDescent="0.15">
      <c r="A17" s="247"/>
      <c r="B17" s="249"/>
      <c r="C17" s="249"/>
      <c r="D17" s="249"/>
      <c r="E17" s="249"/>
      <c r="F17" s="249"/>
      <c r="G17" s="249"/>
      <c r="H17" s="249"/>
      <c r="I17" s="249"/>
      <c r="J17" s="249"/>
      <c r="K17" s="249"/>
      <c r="L17" s="248"/>
    </row>
    <row r="18" spans="1:12" s="1" customFormat="1" x14ac:dyDescent="0.15">
      <c r="A18" s="247"/>
      <c r="B18" s="249"/>
      <c r="C18" s="249"/>
      <c r="D18" s="249"/>
      <c r="E18" s="249"/>
      <c r="F18" s="249"/>
      <c r="G18" s="249"/>
      <c r="H18" s="249"/>
      <c r="I18" s="249"/>
      <c r="J18" s="249"/>
      <c r="K18" s="249"/>
      <c r="L18" s="248"/>
    </row>
    <row r="19" spans="1:12" s="1" customFormat="1" x14ac:dyDescent="0.15">
      <c r="A19" s="247"/>
      <c r="B19" s="249"/>
      <c r="C19" s="249"/>
      <c r="D19" s="249"/>
      <c r="E19" s="249"/>
      <c r="F19" s="249"/>
      <c r="G19" s="249"/>
      <c r="H19" s="249"/>
      <c r="I19" s="249"/>
      <c r="J19" s="249"/>
      <c r="K19" s="249"/>
      <c r="L19" s="248"/>
    </row>
    <row r="20" spans="1:12" s="1" customFormat="1" x14ac:dyDescent="0.15">
      <c r="A20" s="247"/>
      <c r="B20" s="249"/>
      <c r="C20" s="249"/>
      <c r="D20" s="249"/>
      <c r="E20" s="249"/>
      <c r="F20" s="249"/>
      <c r="G20" s="249"/>
      <c r="H20" s="249"/>
      <c r="I20" s="249"/>
      <c r="J20" s="249"/>
      <c r="K20" s="249"/>
      <c r="L20" s="248"/>
    </row>
    <row r="21" spans="1:12" s="1" customFormat="1" x14ac:dyDescent="0.15">
      <c r="A21" s="247"/>
      <c r="B21" s="249"/>
      <c r="C21" s="249"/>
      <c r="D21" s="249"/>
      <c r="E21" s="249"/>
      <c r="F21" s="249"/>
      <c r="G21" s="249"/>
      <c r="H21" s="249"/>
      <c r="I21" s="249"/>
      <c r="J21" s="249"/>
      <c r="K21" s="249"/>
      <c r="L21" s="248"/>
    </row>
    <row r="22" spans="1:12" s="1" customFormat="1" x14ac:dyDescent="0.15">
      <c r="A22" s="247"/>
      <c r="B22" s="249"/>
      <c r="C22" s="249"/>
      <c r="D22" s="249"/>
      <c r="E22" s="249"/>
      <c r="F22" s="249"/>
      <c r="G22" s="249"/>
      <c r="H22" s="249"/>
      <c r="I22" s="249"/>
      <c r="J22" s="249"/>
      <c r="K22" s="249"/>
      <c r="L22" s="248"/>
    </row>
    <row r="23" spans="1:12" s="1" customFormat="1" x14ac:dyDescent="0.15">
      <c r="A23" s="247"/>
      <c r="B23" s="249"/>
      <c r="C23" s="249"/>
      <c r="D23" s="249"/>
      <c r="E23" s="249"/>
      <c r="F23" s="249"/>
      <c r="G23" s="249"/>
      <c r="H23" s="249"/>
      <c r="I23" s="249"/>
      <c r="J23" s="249"/>
      <c r="K23" s="249"/>
      <c r="L23" s="248"/>
    </row>
    <row r="24" spans="1:12" s="1" customFormat="1" x14ac:dyDescent="0.15">
      <c r="A24" s="247"/>
      <c r="B24" s="249"/>
      <c r="C24" s="249"/>
      <c r="D24" s="249"/>
      <c r="E24" s="249"/>
      <c r="F24" s="249"/>
      <c r="G24" s="249"/>
      <c r="H24" s="249"/>
      <c r="I24" s="249"/>
      <c r="J24" s="249"/>
      <c r="K24" s="249"/>
      <c r="L24" s="248"/>
    </row>
    <row r="25" spans="1:12" s="1" customFormat="1" x14ac:dyDescent="0.15">
      <c r="A25" s="247"/>
      <c r="B25" s="249"/>
      <c r="C25" s="249"/>
      <c r="D25" s="249"/>
      <c r="E25" s="249"/>
      <c r="F25" s="249"/>
      <c r="G25" s="249"/>
      <c r="H25" s="249"/>
      <c r="I25" s="249"/>
      <c r="J25" s="249"/>
      <c r="K25" s="249"/>
      <c r="L25" s="248"/>
    </row>
    <row r="26" spans="1:12" s="1" customFormat="1" x14ac:dyDescent="0.15">
      <c r="A26" s="247"/>
      <c r="B26" s="249"/>
      <c r="C26" s="249"/>
      <c r="D26" s="249"/>
      <c r="E26" s="249"/>
      <c r="F26" s="249"/>
      <c r="G26" s="249"/>
      <c r="H26" s="249"/>
      <c r="I26" s="249"/>
      <c r="J26" s="249"/>
      <c r="K26" s="249"/>
      <c r="L26" s="248"/>
    </row>
    <row r="27" spans="1:12" s="1" customFormat="1" x14ac:dyDescent="0.15">
      <c r="A27" s="247"/>
      <c r="B27" s="249"/>
      <c r="C27" s="249"/>
      <c r="D27" s="249"/>
      <c r="E27" s="249"/>
      <c r="F27" s="249"/>
      <c r="G27" s="367"/>
      <c r="H27" s="249"/>
      <c r="I27" s="249"/>
      <c r="J27" s="249"/>
      <c r="K27" s="249"/>
      <c r="L27" s="248"/>
    </row>
    <row r="28" spans="1:12" s="1" customFormat="1" x14ac:dyDescent="0.15">
      <c r="A28" s="247"/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8"/>
    </row>
    <row r="29" spans="1:12" s="1" customFormat="1" x14ac:dyDescent="0.15">
      <c r="A29" s="247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L29" s="248"/>
    </row>
    <row r="30" spans="1:12" s="1" customFormat="1" x14ac:dyDescent="0.15">
      <c r="A30" s="247"/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L30" s="248"/>
    </row>
    <row r="31" spans="1:12" s="1" customFormat="1" x14ac:dyDescent="0.15">
      <c r="A31" s="247"/>
      <c r="B31" s="249"/>
      <c r="C31" s="249"/>
      <c r="D31" s="249"/>
      <c r="E31" s="249"/>
      <c r="F31" s="249"/>
      <c r="G31" s="249"/>
      <c r="H31" s="249"/>
      <c r="I31" s="249"/>
      <c r="J31" s="249"/>
      <c r="K31" s="249"/>
      <c r="L31" s="248"/>
    </row>
    <row r="32" spans="1:12" s="1" customFormat="1" x14ac:dyDescent="0.15">
      <c r="A32" s="247"/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248"/>
    </row>
    <row r="33" spans="1:12" s="1" customFormat="1" x14ac:dyDescent="0.15">
      <c r="A33" s="247"/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L33" s="248"/>
    </row>
    <row r="34" spans="1:12" s="1" customFormat="1" x14ac:dyDescent="0.15">
      <c r="A34" s="247"/>
      <c r="B34" s="249"/>
      <c r="C34" s="249"/>
      <c r="D34" s="249"/>
      <c r="E34" s="249"/>
      <c r="F34" s="249"/>
      <c r="G34" s="249"/>
      <c r="H34" s="249"/>
      <c r="I34" s="249"/>
      <c r="J34" s="249"/>
      <c r="K34" s="249"/>
      <c r="L34" s="248"/>
    </row>
    <row r="35" spans="1:12" s="1" customFormat="1" x14ac:dyDescent="0.15">
      <c r="A35" s="247"/>
      <c r="B35" s="249"/>
      <c r="C35" s="249"/>
      <c r="D35" s="249"/>
      <c r="E35" s="249"/>
      <c r="F35" s="249"/>
      <c r="G35" s="249"/>
      <c r="H35" s="249"/>
      <c r="I35" s="249"/>
      <c r="J35" s="249"/>
      <c r="K35" s="249"/>
      <c r="L35" s="248"/>
    </row>
    <row r="36" spans="1:12" s="1" customFormat="1" x14ac:dyDescent="0.15">
      <c r="A36" s="247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L36" s="248"/>
    </row>
    <row r="37" spans="1:12" s="1" customFormat="1" x14ac:dyDescent="0.15">
      <c r="A37" s="247"/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L37" s="248"/>
    </row>
    <row r="38" spans="1:12" s="1" customFormat="1" x14ac:dyDescent="0.15">
      <c r="A38" s="247"/>
      <c r="B38" s="249"/>
      <c r="C38" s="249"/>
      <c r="D38" s="249"/>
      <c r="E38" s="249"/>
      <c r="F38" s="249"/>
      <c r="G38" s="249"/>
      <c r="H38" s="249"/>
      <c r="I38" s="249"/>
      <c r="J38" s="249"/>
      <c r="K38" s="249"/>
      <c r="L38" s="248"/>
    </row>
    <row r="39" spans="1:12" s="1" customFormat="1" ht="57" customHeight="1" thickBot="1" x14ac:dyDescent="0.2">
      <c r="A39" s="296"/>
      <c r="B39" s="297"/>
      <c r="C39" s="297"/>
      <c r="D39" s="297"/>
      <c r="E39" s="297"/>
      <c r="F39" s="297"/>
      <c r="G39" s="297"/>
      <c r="H39" s="297"/>
      <c r="I39" s="297"/>
      <c r="J39" s="297"/>
      <c r="K39" s="297"/>
      <c r="L39" s="298"/>
    </row>
    <row r="40" spans="1:12" s="1" customFormat="1" x14ac:dyDescent="0.15"/>
  </sheetData>
  <mergeCells count="1">
    <mergeCell ref="C1:H1"/>
  </mergeCells>
  <phoneticPr fontId="23" type="noConversion"/>
  <printOptions horizontalCentered="1"/>
  <pageMargins left="0.31496062992125984" right="0.31496062992125984" top="0.55118110236220474" bottom="0.35433070866141736" header="0.31496062992125984" footer="0.31496062992125984"/>
  <pageSetup paperSize="9" scale="9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view="pageBreakPreview" topLeftCell="A10" zoomScale="90" zoomScaleNormal="100" zoomScaleSheetLayoutView="90" workbookViewId="0">
      <selection activeCell="K4" sqref="K4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60" t="s">
        <v>50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K2" s="8"/>
      <c r="L2" s="59"/>
    </row>
    <row r="3" spans="1:12" s="3" customFormat="1" ht="18" customHeight="1" x14ac:dyDescent="0.15">
      <c r="A3" s="167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76" t="str">
        <f>'TECHNICAL SHEET GARMENT'!J3</f>
        <v>DEVELOPPER</v>
      </c>
      <c r="J3" s="22"/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16.5" x14ac:dyDescent="0.15">
      <c r="A5" s="290"/>
      <c r="B5" s="291"/>
      <c r="C5" s="291"/>
      <c r="D5" s="291"/>
      <c r="E5" s="291"/>
      <c r="F5" s="291"/>
      <c r="G5" s="291"/>
      <c r="H5" s="291"/>
      <c r="I5" s="291"/>
      <c r="J5" s="291"/>
      <c r="K5" s="291"/>
      <c r="L5" s="292"/>
    </row>
    <row r="6" spans="1:12" s="1" customFormat="1" ht="16.5" x14ac:dyDescent="0.15">
      <c r="A6" s="293"/>
      <c r="B6" s="294"/>
      <c r="C6" s="294"/>
      <c r="D6" s="294"/>
      <c r="E6" s="294"/>
      <c r="F6" s="294"/>
      <c r="G6" s="294"/>
      <c r="H6" s="294"/>
      <c r="I6" s="294"/>
      <c r="J6" s="294"/>
      <c r="K6" s="294"/>
      <c r="L6" s="295"/>
    </row>
    <row r="7" spans="1:12" s="1" customFormat="1" x14ac:dyDescent="0.15">
      <c r="A7" s="247"/>
      <c r="B7" s="249"/>
      <c r="C7" s="249"/>
      <c r="D7" s="249"/>
      <c r="E7" s="249"/>
      <c r="F7" s="249"/>
      <c r="G7" s="249"/>
      <c r="H7" s="249"/>
      <c r="I7" s="249"/>
      <c r="J7" s="249"/>
      <c r="K7" s="249"/>
      <c r="L7" s="248"/>
    </row>
    <row r="8" spans="1:12" s="1" customFormat="1" x14ac:dyDescent="0.15">
      <c r="A8" s="247"/>
      <c r="B8" s="249"/>
      <c r="C8" s="249"/>
      <c r="D8" s="249"/>
      <c r="E8" s="249"/>
      <c r="F8" s="249"/>
      <c r="G8" s="249"/>
      <c r="H8" s="249"/>
      <c r="I8" s="249"/>
      <c r="J8" s="249"/>
      <c r="K8" s="249"/>
      <c r="L8" s="248"/>
    </row>
    <row r="9" spans="1:12" s="1" customFormat="1" x14ac:dyDescent="0.15">
      <c r="A9" s="247"/>
      <c r="B9" s="249"/>
      <c r="C9" s="249"/>
      <c r="D9" s="249"/>
      <c r="E9" s="249"/>
      <c r="F9" s="249"/>
      <c r="G9" s="249"/>
      <c r="H9" s="249"/>
      <c r="I9" s="249"/>
      <c r="J9" s="249"/>
      <c r="K9" s="249"/>
      <c r="L9" s="248"/>
    </row>
    <row r="10" spans="1:12" s="1" customFormat="1" x14ac:dyDescent="0.15">
      <c r="A10" s="247"/>
      <c r="B10" s="249"/>
      <c r="C10" s="249"/>
      <c r="D10" s="249"/>
      <c r="E10" s="249"/>
      <c r="F10" s="249"/>
      <c r="G10" s="249"/>
      <c r="H10" s="249"/>
      <c r="I10" s="249"/>
      <c r="J10" s="249"/>
      <c r="K10" s="249"/>
      <c r="L10" s="248"/>
    </row>
    <row r="11" spans="1:12" s="1" customFormat="1" x14ac:dyDescent="0.15">
      <c r="A11" s="247"/>
      <c r="B11" s="249"/>
      <c r="C11" s="249"/>
      <c r="D11" s="249"/>
      <c r="E11" s="249"/>
      <c r="F11" s="249"/>
      <c r="G11" s="249"/>
      <c r="H11" s="249"/>
      <c r="I11" s="249"/>
      <c r="J11" s="249"/>
      <c r="K11" s="249"/>
      <c r="L11" s="248"/>
    </row>
    <row r="12" spans="1:12" s="1" customFormat="1" x14ac:dyDescent="0.15">
      <c r="A12" s="247"/>
      <c r="B12" s="249"/>
      <c r="C12" s="249"/>
      <c r="D12" s="249"/>
      <c r="E12" s="249"/>
      <c r="F12" s="249"/>
      <c r="G12" s="249"/>
      <c r="H12" s="249"/>
      <c r="I12" s="249"/>
      <c r="J12" s="249"/>
      <c r="K12" s="249"/>
      <c r="L12" s="248"/>
    </row>
    <row r="13" spans="1:12" s="1" customFormat="1" x14ac:dyDescent="0.15">
      <c r="A13" s="247"/>
      <c r="B13" s="249"/>
      <c r="C13" s="249"/>
      <c r="D13" s="249"/>
      <c r="E13" s="249"/>
      <c r="F13" s="249"/>
      <c r="G13" s="249"/>
      <c r="H13" s="249"/>
      <c r="I13" s="249"/>
      <c r="J13" s="249"/>
      <c r="K13" s="249"/>
      <c r="L13" s="248"/>
    </row>
    <row r="14" spans="1:12" s="1" customFormat="1" x14ac:dyDescent="0.15">
      <c r="A14" s="247"/>
      <c r="B14" s="249"/>
      <c r="C14" s="249"/>
      <c r="D14" s="249"/>
      <c r="E14" s="249"/>
      <c r="F14" s="249"/>
      <c r="G14" s="249"/>
      <c r="H14" s="249"/>
      <c r="I14" s="249"/>
      <c r="J14" s="249"/>
      <c r="K14" s="249"/>
      <c r="L14" s="248"/>
    </row>
    <row r="15" spans="1:12" s="1" customFormat="1" x14ac:dyDescent="0.15">
      <c r="A15" s="247"/>
      <c r="B15" s="249"/>
      <c r="C15" s="249"/>
      <c r="D15" s="249"/>
      <c r="E15" s="249"/>
      <c r="F15" s="249"/>
      <c r="G15" s="249"/>
      <c r="H15" s="249"/>
      <c r="I15" s="249"/>
      <c r="J15" s="249"/>
      <c r="K15" s="249"/>
      <c r="L15" s="248"/>
    </row>
    <row r="16" spans="1:12" s="1" customFormat="1" x14ac:dyDescent="0.15">
      <c r="A16" s="247"/>
      <c r="B16" s="249"/>
      <c r="C16" s="249"/>
      <c r="D16" s="249"/>
      <c r="E16" s="249"/>
      <c r="F16" s="249"/>
      <c r="G16" s="249"/>
      <c r="H16" s="249"/>
      <c r="I16" s="249"/>
      <c r="J16" s="249"/>
      <c r="K16" s="249"/>
      <c r="L16" s="248"/>
    </row>
    <row r="17" spans="1:12" s="1" customFormat="1" x14ac:dyDescent="0.15">
      <c r="A17" s="247"/>
      <c r="B17" s="249"/>
      <c r="C17" s="249"/>
      <c r="D17" s="249"/>
      <c r="E17" s="249"/>
      <c r="F17" s="249"/>
      <c r="G17" s="249"/>
      <c r="H17" s="249"/>
      <c r="I17" s="249"/>
      <c r="J17" s="249"/>
      <c r="K17" s="249"/>
      <c r="L17" s="248"/>
    </row>
    <row r="18" spans="1:12" s="1" customFormat="1" x14ac:dyDescent="0.15">
      <c r="A18" s="247"/>
      <c r="B18" s="249"/>
      <c r="C18" s="249"/>
      <c r="D18" s="249"/>
      <c r="E18" s="249"/>
      <c r="F18" s="249"/>
      <c r="G18" s="249"/>
      <c r="H18" s="249"/>
      <c r="I18" s="249"/>
      <c r="J18" s="249"/>
      <c r="K18" s="249"/>
      <c r="L18" s="248"/>
    </row>
    <row r="19" spans="1:12" s="1" customFormat="1" x14ac:dyDescent="0.15">
      <c r="A19" s="247"/>
      <c r="B19" s="249"/>
      <c r="C19" s="249"/>
      <c r="D19" s="249"/>
      <c r="E19" s="249"/>
      <c r="F19" s="249"/>
      <c r="G19" s="249"/>
      <c r="H19" s="249"/>
      <c r="I19" s="249"/>
      <c r="J19" s="249"/>
      <c r="K19" s="249"/>
      <c r="L19" s="248"/>
    </row>
    <row r="20" spans="1:12" s="1" customFormat="1" x14ac:dyDescent="0.15">
      <c r="A20" s="247"/>
      <c r="B20" s="249"/>
      <c r="C20" s="249"/>
      <c r="D20" s="249"/>
      <c r="E20" s="249"/>
      <c r="F20" s="249"/>
      <c r="G20" s="249"/>
      <c r="H20" s="249"/>
      <c r="I20" s="249"/>
      <c r="J20" s="249"/>
      <c r="K20" s="249"/>
      <c r="L20" s="248"/>
    </row>
    <row r="21" spans="1:12" s="1" customFormat="1" x14ac:dyDescent="0.15">
      <c r="A21" s="247"/>
      <c r="B21" s="249"/>
      <c r="C21" s="249"/>
      <c r="D21" s="249"/>
      <c r="E21" s="249"/>
      <c r="F21" s="249"/>
      <c r="G21" s="249"/>
      <c r="H21" s="249"/>
      <c r="I21" s="249"/>
      <c r="J21" s="249"/>
      <c r="K21" s="249"/>
      <c r="L21" s="248"/>
    </row>
    <row r="22" spans="1:12" s="1" customFormat="1" x14ac:dyDescent="0.15">
      <c r="A22" s="247"/>
      <c r="B22" s="249"/>
      <c r="C22" s="249"/>
      <c r="D22" s="249"/>
      <c r="E22" s="249"/>
      <c r="F22" s="249"/>
      <c r="G22" s="249"/>
      <c r="H22" s="249"/>
      <c r="I22" s="249"/>
      <c r="J22" s="249"/>
      <c r="K22" s="249"/>
      <c r="L22" s="248"/>
    </row>
    <row r="23" spans="1:12" s="1" customFormat="1" x14ac:dyDescent="0.15">
      <c r="A23" s="247"/>
      <c r="B23" s="249"/>
      <c r="C23" s="249"/>
      <c r="D23" s="249"/>
      <c r="E23" s="249"/>
      <c r="F23" s="249"/>
      <c r="G23" s="249"/>
      <c r="H23" s="249"/>
      <c r="I23" s="249"/>
      <c r="J23" s="249"/>
      <c r="K23" s="249"/>
      <c r="L23" s="248"/>
    </row>
    <row r="24" spans="1:12" s="1" customFormat="1" x14ac:dyDescent="0.15">
      <c r="A24" s="247"/>
      <c r="B24" s="249"/>
      <c r="C24" s="249"/>
      <c r="D24" s="249"/>
      <c r="E24" s="249"/>
      <c r="F24" s="249"/>
      <c r="G24" s="249"/>
      <c r="H24" s="249"/>
      <c r="I24" s="249"/>
      <c r="J24" s="249"/>
      <c r="K24" s="249"/>
      <c r="L24" s="248"/>
    </row>
    <row r="25" spans="1:12" s="1" customFormat="1" x14ac:dyDescent="0.15">
      <c r="A25" s="247"/>
      <c r="B25" s="249"/>
      <c r="C25" s="249"/>
      <c r="D25" s="249"/>
      <c r="E25" s="249"/>
      <c r="F25" s="249"/>
      <c r="G25" s="249"/>
      <c r="H25" s="249"/>
      <c r="I25" s="249"/>
      <c r="J25" s="249"/>
      <c r="K25" s="249"/>
      <c r="L25" s="248"/>
    </row>
    <row r="26" spans="1:12" s="1" customFormat="1" x14ac:dyDescent="0.15">
      <c r="A26" s="247"/>
      <c r="B26" s="249"/>
      <c r="C26" s="249"/>
      <c r="D26" s="249"/>
      <c r="E26" s="249"/>
      <c r="F26" s="249"/>
      <c r="G26" s="249"/>
      <c r="H26" s="249"/>
      <c r="I26" s="249"/>
      <c r="J26" s="249"/>
      <c r="K26" s="249"/>
      <c r="L26" s="248"/>
    </row>
    <row r="27" spans="1:12" s="1" customFormat="1" x14ac:dyDescent="0.15">
      <c r="A27" s="247"/>
      <c r="B27" s="249"/>
      <c r="C27" s="249"/>
      <c r="D27" s="249"/>
      <c r="E27" s="249"/>
      <c r="F27" s="249"/>
      <c r="G27" s="367"/>
      <c r="H27" s="249"/>
      <c r="I27" s="249"/>
      <c r="J27" s="249"/>
      <c r="K27" s="249"/>
      <c r="L27" s="248"/>
    </row>
    <row r="28" spans="1:12" s="1" customFormat="1" x14ac:dyDescent="0.15">
      <c r="A28" s="247"/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8"/>
    </row>
    <row r="29" spans="1:12" s="1" customFormat="1" x14ac:dyDescent="0.15">
      <c r="A29" s="247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L29" s="248"/>
    </row>
    <row r="30" spans="1:12" s="1" customFormat="1" x14ac:dyDescent="0.15">
      <c r="A30" s="247"/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L30" s="248"/>
    </row>
    <row r="31" spans="1:12" s="1" customFormat="1" x14ac:dyDescent="0.15">
      <c r="A31" s="247"/>
      <c r="B31" s="249"/>
      <c r="C31" s="249"/>
      <c r="D31" s="249"/>
      <c r="E31" s="249"/>
      <c r="F31" s="249"/>
      <c r="G31" s="249"/>
      <c r="H31" s="249"/>
      <c r="I31" s="249"/>
      <c r="J31" s="249"/>
      <c r="K31" s="249"/>
      <c r="L31" s="248"/>
    </row>
    <row r="32" spans="1:12" s="1" customFormat="1" x14ac:dyDescent="0.15">
      <c r="A32" s="247"/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248"/>
    </row>
    <row r="33" spans="1:12" s="1" customFormat="1" x14ac:dyDescent="0.15">
      <c r="A33" s="247"/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L33" s="248"/>
    </row>
    <row r="34" spans="1:12" s="1" customFormat="1" x14ac:dyDescent="0.15">
      <c r="A34" s="247"/>
      <c r="B34" s="249"/>
      <c r="C34" s="249"/>
      <c r="D34" s="249"/>
      <c r="E34" s="249"/>
      <c r="F34" s="249"/>
      <c r="G34" s="249"/>
      <c r="H34" s="249"/>
      <c r="I34" s="249"/>
      <c r="J34" s="249"/>
      <c r="K34" s="249"/>
      <c r="L34" s="248"/>
    </row>
    <row r="35" spans="1:12" s="1" customFormat="1" x14ac:dyDescent="0.15">
      <c r="A35" s="247"/>
      <c r="B35" s="249"/>
      <c r="C35" s="249"/>
      <c r="D35" s="249"/>
      <c r="E35" s="249"/>
      <c r="F35" s="249"/>
      <c r="G35" s="249"/>
      <c r="H35" s="249"/>
      <c r="I35" s="249"/>
      <c r="J35" s="249"/>
      <c r="K35" s="249"/>
      <c r="L35" s="248"/>
    </row>
    <row r="36" spans="1:12" s="1" customFormat="1" x14ac:dyDescent="0.15">
      <c r="A36" s="247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L36" s="248"/>
    </row>
    <row r="37" spans="1:12" s="1" customFormat="1" x14ac:dyDescent="0.15">
      <c r="A37" s="247"/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L37" s="248"/>
    </row>
    <row r="38" spans="1:12" s="1" customFormat="1" x14ac:dyDescent="0.15">
      <c r="A38" s="247"/>
      <c r="B38" s="249"/>
      <c r="C38" s="249"/>
      <c r="D38" s="249"/>
      <c r="E38" s="249"/>
      <c r="F38" s="249"/>
      <c r="G38" s="249"/>
      <c r="H38" s="249"/>
      <c r="I38" s="249"/>
      <c r="J38" s="249"/>
      <c r="K38" s="249"/>
      <c r="L38" s="248"/>
    </row>
    <row r="39" spans="1:12" s="1" customFormat="1" ht="53.25" customHeight="1" thickBot="1" x14ac:dyDescent="0.2">
      <c r="A39" s="296"/>
      <c r="B39" s="297"/>
      <c r="C39" s="297"/>
      <c r="D39" s="297"/>
      <c r="E39" s="297"/>
      <c r="F39" s="297"/>
      <c r="G39" s="297"/>
      <c r="H39" s="297"/>
      <c r="I39" s="297"/>
      <c r="J39" s="297"/>
      <c r="K39" s="297"/>
      <c r="L39" s="298"/>
    </row>
    <row r="40" spans="1:12" s="1" customFormat="1" x14ac:dyDescent="0.15"/>
  </sheetData>
  <mergeCells count="1">
    <mergeCell ref="C1:H1"/>
  </mergeCells>
  <phoneticPr fontId="23" type="noConversion"/>
  <printOptions horizontalCentered="1"/>
  <pageMargins left="0.31496062992125984" right="0.31496062992125984" top="0.55118110236220474" bottom="0.35433070866141736" header="0.31496062992125984" footer="0.31496062992125984"/>
  <pageSetup paperSize="9" scale="9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2"/>
  <sheetViews>
    <sheetView showGridLines="0" view="pageBreakPreview" zoomScale="60" zoomScaleNormal="100" workbookViewId="0">
      <selection activeCell="C7" sqref="C7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5"/>
      <c r="B1" s="32"/>
      <c r="C1" s="660" t="s">
        <v>4</v>
      </c>
      <c r="D1" s="660"/>
      <c r="E1" s="660"/>
      <c r="F1" s="660"/>
      <c r="G1" s="660"/>
      <c r="H1" s="660"/>
      <c r="I1" s="117" t="str">
        <f>'TECHNICAL SHEET GARMENT'!J1</f>
        <v>WINTER 2018/19</v>
      </c>
      <c r="J1" s="32"/>
      <c r="K1" s="32"/>
      <c r="L1" s="33"/>
    </row>
    <row r="2" spans="1:12" s="4" customFormat="1" ht="18" customHeight="1" x14ac:dyDescent="0.15">
      <c r="A2" s="140" t="str">
        <f>'TECHNICAL SHEET GARMENT'!A2</f>
        <v>LFV11538</v>
      </c>
      <c r="B2" s="56"/>
      <c r="C2" s="56"/>
      <c r="D2" s="57" t="str">
        <f>'TECHNICAL SHEET GARMENT'!C2</f>
        <v>CALDO 3in1 FLEECE HEATHER JKT</v>
      </c>
      <c r="E2" s="56"/>
      <c r="F2" s="56"/>
      <c r="G2" s="56"/>
      <c r="H2" s="56"/>
      <c r="I2" s="139" t="s">
        <v>3</v>
      </c>
      <c r="J2" s="58" t="str">
        <f>'TECHNICAL SHEET GARMENT'!K2</f>
        <v>V1BULK</v>
      </c>
      <c r="L2" s="59"/>
    </row>
    <row r="3" spans="1:12" s="3" customFormat="1" ht="18" customHeight="1" x14ac:dyDescent="0.15">
      <c r="A3" s="123" t="s">
        <v>1</v>
      </c>
      <c r="B3" s="51"/>
      <c r="C3" s="60" t="str">
        <f>'TECHNICAL SHEET GARMENT'!C3</f>
        <v xml:space="preserve">06302 / LIBOLON + PR21 / LOCAL </v>
      </c>
      <c r="D3" s="51"/>
      <c r="E3" s="51"/>
      <c r="F3" s="51"/>
      <c r="G3" s="51"/>
      <c r="H3" s="51"/>
      <c r="I3" s="141" t="str">
        <f>'TECHNICAL SHEET GARMENT'!J3</f>
        <v>DEVELOPPER</v>
      </c>
      <c r="K3" s="118" t="str">
        <f>'TECHNICAL SHEET GARMENT'!L3</f>
        <v>Marjorie</v>
      </c>
      <c r="L3" s="52"/>
    </row>
    <row r="4" spans="1:12" s="3" customFormat="1" ht="18" customHeight="1" thickBot="1" x14ac:dyDescent="0.2">
      <c r="A4" s="124" t="s">
        <v>2</v>
      </c>
      <c r="B4" s="53">
        <f ca="1">'TECHNICAL SHEET GARMENT'!B4</f>
        <v>43833</v>
      </c>
      <c r="C4" s="54"/>
      <c r="D4" s="54"/>
      <c r="E4" s="54"/>
      <c r="F4" s="54"/>
      <c r="G4" s="54"/>
      <c r="H4" s="54"/>
      <c r="I4" s="142" t="str">
        <f>'TECHNICAL SHEET GARMENT'!J4</f>
        <v xml:space="preserve">SUPPLIER : </v>
      </c>
      <c r="J4" s="79"/>
      <c r="K4" s="457" t="str">
        <f>'TECHNICAL SHEET GARMENT'!L4</f>
        <v>PRIMA CHANNEL</v>
      </c>
      <c r="L4" s="55"/>
    </row>
    <row r="5" spans="1:12" s="1" customFormat="1" ht="16.5" x14ac:dyDescent="0.15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45"/>
    </row>
    <row r="6" spans="1:12" s="1" customFormat="1" ht="16.5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6"/>
    </row>
    <row r="7" spans="1:12" s="1" customFormat="1" x14ac:dyDescent="0.15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7"/>
    </row>
    <row r="8" spans="1:12" s="1" customFormat="1" x14ac:dyDescent="0.15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7"/>
    </row>
    <row r="9" spans="1:12" s="1" customFormat="1" x14ac:dyDescent="0.15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7"/>
    </row>
    <row r="10" spans="1:12" s="1" customFormat="1" x14ac:dyDescent="0.15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7"/>
    </row>
    <row r="11" spans="1:12" s="1" customFormat="1" x14ac:dyDescent="0.15">
      <c r="A11" s="42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7"/>
    </row>
    <row r="12" spans="1:12" s="1" customFormat="1" x14ac:dyDescent="0.15">
      <c r="A12" s="42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7"/>
    </row>
    <row r="13" spans="1:12" s="1" customFormat="1" x14ac:dyDescent="0.15">
      <c r="A13" s="42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7"/>
    </row>
    <row r="14" spans="1:12" s="1" customFormat="1" x14ac:dyDescent="0.15">
      <c r="A14" s="42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7"/>
    </row>
    <row r="15" spans="1:12" s="1" customFormat="1" x14ac:dyDescent="0.15">
      <c r="A15" s="42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7"/>
    </row>
    <row r="16" spans="1:12" s="1" customFormat="1" x14ac:dyDescent="0.15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7"/>
    </row>
    <row r="17" spans="1:12" s="1" customFormat="1" x14ac:dyDescent="0.15">
      <c r="A17" s="42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7"/>
    </row>
    <row r="18" spans="1:12" s="1" customFormat="1" x14ac:dyDescent="0.15">
      <c r="A18" s="42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7"/>
    </row>
    <row r="19" spans="1:12" s="1" customFormat="1" x14ac:dyDescent="0.15">
      <c r="A19" s="42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7"/>
    </row>
    <row r="20" spans="1:12" s="1" customFormat="1" x14ac:dyDescent="0.15">
      <c r="A20" s="42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7"/>
    </row>
    <row r="21" spans="1:12" s="1" customFormat="1" x14ac:dyDescent="0.15">
      <c r="A21" s="42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7"/>
    </row>
    <row r="22" spans="1:12" s="1" customFormat="1" x14ac:dyDescent="0.15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7"/>
    </row>
    <row r="23" spans="1:12" s="1" customFormat="1" x14ac:dyDescent="0.15">
      <c r="A23" s="42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7"/>
    </row>
    <row r="24" spans="1:12" s="1" customFormat="1" x14ac:dyDescent="0.15">
      <c r="A24" s="42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7"/>
    </row>
    <row r="25" spans="1:12" s="1" customFormat="1" x14ac:dyDescent="0.15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7"/>
    </row>
    <row r="26" spans="1:12" s="1" customFormat="1" x14ac:dyDescent="0.15">
      <c r="A26" s="42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7"/>
    </row>
    <row r="27" spans="1:12" s="1" customFormat="1" x14ac:dyDescent="0.15">
      <c r="A27" s="42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7"/>
    </row>
    <row r="28" spans="1:12" s="1" customFormat="1" x14ac:dyDescent="0.15">
      <c r="A28" s="42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7"/>
    </row>
    <row r="29" spans="1:12" s="1" customFormat="1" x14ac:dyDescent="0.15">
      <c r="A29" s="42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7"/>
    </row>
    <row r="30" spans="1:12" s="1" customFormat="1" x14ac:dyDescent="0.15">
      <c r="A30" s="42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7"/>
    </row>
    <row r="31" spans="1:12" s="1" customFormat="1" x14ac:dyDescent="0.15">
      <c r="A31" s="42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7"/>
    </row>
    <row r="32" spans="1:12" s="1" customFormat="1" x14ac:dyDescent="0.15">
      <c r="A32" s="42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7"/>
    </row>
    <row r="33" spans="1:12" s="1" customFormat="1" x14ac:dyDescent="0.15">
      <c r="A33" s="42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7"/>
    </row>
    <row r="34" spans="1:12" s="1" customFormat="1" x14ac:dyDescent="0.15">
      <c r="A34" s="42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7"/>
    </row>
    <row r="35" spans="1:12" s="1" customFormat="1" x14ac:dyDescent="0.15">
      <c r="A35" s="42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7"/>
    </row>
    <row r="36" spans="1:12" s="1" customFormat="1" x14ac:dyDescent="0.15">
      <c r="A36" s="42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7"/>
    </row>
    <row r="37" spans="1:12" s="1" customFormat="1" x14ac:dyDescent="0.1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7"/>
    </row>
    <row r="38" spans="1:12" s="1" customFormat="1" x14ac:dyDescent="0.1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7"/>
    </row>
    <row r="39" spans="1:12" s="1" customFormat="1" x14ac:dyDescent="0.1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7"/>
    </row>
    <row r="40" spans="1:12" s="1" customFormat="1" ht="36" customHeight="1" thickBot="1" x14ac:dyDescent="0.2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0"/>
    </row>
    <row r="41" spans="1:12" s="1" customFormat="1" x14ac:dyDescent="0.15"/>
    <row r="42" spans="1:12" s="1" customFormat="1" x14ac:dyDescent="0.15"/>
  </sheetData>
  <mergeCells count="1">
    <mergeCell ref="C1:H1"/>
  </mergeCells>
  <phoneticPr fontId="23" type="noConversion"/>
  <printOptions horizontalCentered="1"/>
  <pageMargins left="0.19685039370078741" right="0.19685039370078741" top="0.39370078740157483" bottom="0.35433070866141736" header="0.39370078740157483" footer="0.3937007874015748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68"/>
  <sheetViews>
    <sheetView showGridLines="0" view="pageBreakPreview" zoomScale="60" zoomScaleNormal="70" workbookViewId="0">
      <pane ySplit="5" topLeftCell="A6" activePane="bottomLeft" state="frozen"/>
      <selection pane="bottomLeft" activeCell="I43" sqref="I43"/>
    </sheetView>
  </sheetViews>
  <sheetFormatPr defaultColWidth="12" defaultRowHeight="11.25" x14ac:dyDescent="0.15"/>
  <cols>
    <col min="1" max="1" width="12.33203125" style="1" customWidth="1"/>
    <col min="2" max="2" width="23.5" style="1" customWidth="1"/>
    <col min="3" max="3" width="25.1640625" style="1" customWidth="1"/>
    <col min="4" max="4" width="19.83203125" style="1" customWidth="1"/>
    <col min="5" max="5" width="17.83203125" style="1" customWidth="1"/>
    <col min="6" max="6" width="36" customWidth="1"/>
    <col min="7" max="7" width="11.33203125" customWidth="1"/>
    <col min="8" max="8" width="40.1640625" style="23" customWidth="1"/>
    <col min="9" max="9" width="39.5" style="23" customWidth="1"/>
    <col min="10" max="10" width="38.1640625" style="23" customWidth="1"/>
    <col min="11" max="11" width="33.5" style="23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61"/>
      <c r="B1" s="62"/>
      <c r="C1" s="659" t="s">
        <v>5</v>
      </c>
      <c r="D1" s="659"/>
      <c r="E1" s="659"/>
      <c r="F1" s="659"/>
      <c r="G1" s="659"/>
      <c r="H1" s="659"/>
      <c r="I1" s="659"/>
      <c r="J1" s="659"/>
      <c r="K1" s="659"/>
      <c r="L1" s="63" t="str">
        <f>'TECHNICAL SHEET GARMENT'!J1</f>
        <v>WINTER 2018/19</v>
      </c>
      <c r="M1" s="62"/>
      <c r="N1" s="62"/>
      <c r="O1" s="62"/>
      <c r="P1" s="62"/>
      <c r="Q1" s="64"/>
    </row>
    <row r="2" spans="1:23" s="4" customFormat="1" ht="21" customHeight="1" x14ac:dyDescent="0.3">
      <c r="A2" s="190" t="str">
        <f>'TECHNICAL SHEET GARMENT'!A2</f>
        <v>LFV11538</v>
      </c>
      <c r="B2" s="66"/>
      <c r="C2" s="65"/>
      <c r="D2" s="66"/>
      <c r="E2" s="65"/>
      <c r="F2" s="65"/>
      <c r="G2" s="65"/>
      <c r="H2" s="438" t="str">
        <f>'TECHNICAL SHEET GARMENT'!C2</f>
        <v>CALDO 3in1 FLEECE HEATHER JKT</v>
      </c>
      <c r="I2" s="82"/>
      <c r="J2" s="82"/>
      <c r="K2" s="82"/>
      <c r="L2" s="65" t="s">
        <v>3</v>
      </c>
      <c r="M2" s="75" t="str">
        <f>'TECHNICAL SHEET GARMENT'!K2</f>
        <v>V1BULK</v>
      </c>
      <c r="N2" s="65"/>
      <c r="O2" s="65"/>
      <c r="P2" s="65"/>
      <c r="Q2" s="67"/>
    </row>
    <row r="3" spans="1:23" s="3" customFormat="1" ht="21" customHeight="1" x14ac:dyDescent="0.25">
      <c r="A3" s="191" t="s">
        <v>1</v>
      </c>
      <c r="B3" s="83"/>
      <c r="C3" s="69" t="str">
        <f>'TECHNICAL SHEET GARMENT'!C3</f>
        <v xml:space="preserve">06302 / LIBOLON + PR21 / LOCAL </v>
      </c>
      <c r="D3" s="68"/>
      <c r="E3" s="77"/>
      <c r="F3" s="68"/>
      <c r="G3" s="68"/>
      <c r="H3" s="84"/>
      <c r="I3" s="85"/>
      <c r="J3" s="84"/>
      <c r="K3" s="84"/>
      <c r="L3" s="68" t="s">
        <v>15</v>
      </c>
      <c r="M3" s="77"/>
      <c r="N3" s="118"/>
      <c r="O3" s="118" t="str">
        <f>'TECHNICAL SHEET GARMENT'!L3</f>
        <v>Marjorie</v>
      </c>
      <c r="P3" s="118"/>
      <c r="Q3" s="80"/>
    </row>
    <row r="4" spans="1:23" s="3" customFormat="1" ht="21" customHeight="1" thickBot="1" x14ac:dyDescent="0.3">
      <c r="A4" s="192" t="s">
        <v>2</v>
      </c>
      <c r="B4" s="53">
        <f ca="1">'TECHNICAL SHEET GARMENT'!B4</f>
        <v>43833</v>
      </c>
      <c r="C4" s="79"/>
      <c r="D4" s="79"/>
      <c r="E4" s="72"/>
      <c r="F4" s="72"/>
      <c r="G4" s="72"/>
      <c r="H4" s="86"/>
      <c r="I4" s="87"/>
      <c r="J4" s="86"/>
      <c r="K4" s="86"/>
      <c r="L4" s="96" t="str">
        <f>'TECHNICAL SHEET GARMENT'!J4</f>
        <v xml:space="preserve">SUPPLIER : </v>
      </c>
      <c r="M4" s="79"/>
      <c r="N4" s="122"/>
      <c r="O4" s="122" t="str">
        <f>'TECHNICAL SHEET GARMENT'!L4</f>
        <v>PRIMA CHANNEL</v>
      </c>
      <c r="P4" s="122"/>
      <c r="Q4" s="81"/>
    </row>
    <row r="5" spans="1:23" s="2" customFormat="1" ht="42" customHeight="1" thickBot="1" x14ac:dyDescent="0.2">
      <c r="A5" s="218" t="s">
        <v>64</v>
      </c>
      <c r="B5" s="219"/>
      <c r="C5" s="220"/>
      <c r="D5" s="220"/>
      <c r="E5" s="220"/>
      <c r="F5" s="220"/>
      <c r="G5" s="220"/>
      <c r="H5" s="521" t="s">
        <v>226</v>
      </c>
      <c r="I5" s="521" t="s">
        <v>223</v>
      </c>
      <c r="J5" s="521" t="s">
        <v>225</v>
      </c>
      <c r="K5" s="400"/>
      <c r="L5" s="221"/>
      <c r="M5" s="222"/>
      <c r="N5" s="220"/>
      <c r="O5" s="220"/>
      <c r="P5" s="220"/>
      <c r="Q5" s="223"/>
      <c r="R5" s="13"/>
      <c r="S5" s="14"/>
      <c r="T5" s="14"/>
      <c r="U5" s="15"/>
      <c r="V5" s="15"/>
      <c r="W5" s="15"/>
    </row>
    <row r="6" spans="1:23" s="103" customFormat="1" ht="67.5" customHeight="1" x14ac:dyDescent="0.15">
      <c r="A6" s="679" t="s">
        <v>266</v>
      </c>
      <c r="B6" s="680"/>
      <c r="C6" s="680"/>
      <c r="D6" s="680"/>
      <c r="E6" s="681"/>
      <c r="F6" s="661" t="s">
        <v>178</v>
      </c>
      <c r="G6" s="662"/>
      <c r="H6" s="522" t="s">
        <v>254</v>
      </c>
      <c r="I6" s="523" t="s">
        <v>224</v>
      </c>
      <c r="J6" s="523" t="s">
        <v>267</v>
      </c>
      <c r="K6" s="358"/>
      <c r="L6" s="101"/>
      <c r="M6" s="101"/>
      <c r="N6" s="101"/>
      <c r="O6" s="108"/>
      <c r="P6" s="108"/>
      <c r="Q6" s="193"/>
      <c r="R6" s="102"/>
      <c r="S6" s="12"/>
      <c r="T6" s="12"/>
      <c r="U6" s="9"/>
      <c r="V6" s="9"/>
      <c r="W6" s="9"/>
    </row>
    <row r="7" spans="1:23" s="103" customFormat="1" ht="72.75" customHeight="1" x14ac:dyDescent="0.15">
      <c r="A7" s="682" t="s">
        <v>169</v>
      </c>
      <c r="B7" s="683"/>
      <c r="C7" s="683"/>
      <c r="D7" s="683"/>
      <c r="E7" s="684"/>
      <c r="F7" s="661" t="s">
        <v>106</v>
      </c>
      <c r="G7" s="662"/>
      <c r="H7" s="183" t="s">
        <v>53</v>
      </c>
      <c r="I7" s="183" t="s">
        <v>53</v>
      </c>
      <c r="J7" s="183" t="s">
        <v>53</v>
      </c>
      <c r="K7" s="183"/>
      <c r="L7" s="101"/>
      <c r="M7" s="101"/>
      <c r="N7" s="108"/>
      <c r="O7" s="108"/>
      <c r="P7" s="108"/>
      <c r="Q7" s="193"/>
      <c r="R7" s="153"/>
      <c r="S7" s="153"/>
      <c r="T7" s="153"/>
      <c r="U7" s="153"/>
      <c r="V7" s="153"/>
    </row>
    <row r="8" spans="1:23" s="103" customFormat="1" ht="54" customHeight="1" x14ac:dyDescent="0.15">
      <c r="A8" s="682" t="s">
        <v>171</v>
      </c>
      <c r="B8" s="683"/>
      <c r="C8" s="683"/>
      <c r="D8" s="683"/>
      <c r="E8" s="684"/>
      <c r="F8" s="721" t="s">
        <v>140</v>
      </c>
      <c r="G8" s="722"/>
      <c r="H8" s="183" t="s">
        <v>51</v>
      </c>
      <c r="I8" s="183" t="s">
        <v>51</v>
      </c>
      <c r="J8" s="183" t="s">
        <v>51</v>
      </c>
      <c r="K8" s="183"/>
      <c r="L8" s="101"/>
      <c r="M8" s="101"/>
      <c r="N8" s="108"/>
      <c r="O8" s="108"/>
      <c r="P8" s="108"/>
      <c r="Q8" s="193"/>
      <c r="R8" s="9"/>
      <c r="S8" s="9"/>
      <c r="T8" s="9"/>
      <c r="U8" s="9"/>
      <c r="V8" s="9"/>
    </row>
    <row r="9" spans="1:23" s="103" customFormat="1" ht="50.25" customHeight="1" x14ac:dyDescent="0.15">
      <c r="A9" s="682" t="s">
        <v>168</v>
      </c>
      <c r="B9" s="683"/>
      <c r="C9" s="683"/>
      <c r="D9" s="683"/>
      <c r="E9" s="684"/>
      <c r="F9" s="661" t="s">
        <v>52</v>
      </c>
      <c r="G9" s="662"/>
      <c r="H9" s="183" t="s">
        <v>53</v>
      </c>
      <c r="I9" s="183" t="s">
        <v>53</v>
      </c>
      <c r="J9" s="183" t="s">
        <v>53</v>
      </c>
      <c r="K9" s="183"/>
      <c r="L9" s="101"/>
      <c r="M9" s="101"/>
      <c r="N9" s="108"/>
      <c r="O9" s="108"/>
      <c r="P9" s="108"/>
      <c r="Q9" s="193"/>
      <c r="R9" s="9"/>
      <c r="S9" s="9"/>
      <c r="T9" s="9"/>
      <c r="U9" s="9"/>
      <c r="V9" s="9"/>
    </row>
    <row r="10" spans="1:23" s="103" customFormat="1" ht="47.25" customHeight="1" x14ac:dyDescent="0.15">
      <c r="A10" s="299" t="s">
        <v>109</v>
      </c>
      <c r="B10" s="300"/>
      <c r="C10" s="301"/>
      <c r="D10" s="301"/>
      <c r="E10" s="301"/>
      <c r="F10" s="301"/>
      <c r="G10" s="302"/>
      <c r="H10" s="303"/>
      <c r="I10" s="304"/>
      <c r="J10" s="303"/>
      <c r="K10" s="304"/>
      <c r="L10" s="727"/>
      <c r="M10" s="728"/>
      <c r="N10" s="728"/>
      <c r="O10" s="728"/>
      <c r="P10" s="728"/>
      <c r="Q10" s="729"/>
      <c r="R10" s="9"/>
      <c r="S10" s="9"/>
      <c r="T10" s="9"/>
      <c r="U10" s="9"/>
      <c r="V10" s="9"/>
    </row>
    <row r="11" spans="1:23" s="103" customFormat="1" ht="54" hidden="1" customHeight="1" x14ac:dyDescent="0.15">
      <c r="A11" s="676" t="s">
        <v>191</v>
      </c>
      <c r="B11" s="677"/>
      <c r="C11" s="677"/>
      <c r="D11" s="677"/>
      <c r="E11" s="678"/>
      <c r="F11" s="661" t="s">
        <v>141</v>
      </c>
      <c r="G11" s="662"/>
      <c r="H11" s="334" t="s">
        <v>181</v>
      </c>
      <c r="I11" s="159" t="s">
        <v>180</v>
      </c>
      <c r="J11" s="159" t="s">
        <v>181</v>
      </c>
      <c r="K11" s="159"/>
      <c r="L11" s="101"/>
      <c r="M11" s="101"/>
      <c r="N11" s="108"/>
      <c r="O11" s="108"/>
      <c r="P11" s="108"/>
      <c r="Q11" s="193"/>
      <c r="R11" s="9"/>
      <c r="S11" s="9"/>
      <c r="T11" s="9"/>
      <c r="U11" s="9"/>
      <c r="V11" s="9"/>
    </row>
    <row r="12" spans="1:23" s="103" customFormat="1" ht="54" customHeight="1" x14ac:dyDescent="0.15">
      <c r="A12" s="676" t="s">
        <v>268</v>
      </c>
      <c r="B12" s="677"/>
      <c r="C12" s="677"/>
      <c r="D12" s="677"/>
      <c r="E12" s="678"/>
      <c r="F12" s="661" t="s">
        <v>141</v>
      </c>
      <c r="G12" s="662"/>
      <c r="H12" s="334" t="s">
        <v>262</v>
      </c>
      <c r="I12" s="519" t="s">
        <v>255</v>
      </c>
      <c r="J12" s="519" t="s">
        <v>255</v>
      </c>
      <c r="K12" s="519"/>
      <c r="L12" s="101"/>
      <c r="M12" s="101"/>
      <c r="N12" s="108"/>
      <c r="O12" s="108"/>
      <c r="P12" s="108"/>
      <c r="Q12" s="193"/>
      <c r="R12" s="9"/>
      <c r="S12" s="9"/>
      <c r="T12" s="9"/>
      <c r="U12" s="9"/>
      <c r="V12" s="9"/>
    </row>
    <row r="13" spans="1:23" s="103" customFormat="1" ht="54" customHeight="1" x14ac:dyDescent="0.15">
      <c r="A13" s="682" t="s">
        <v>169</v>
      </c>
      <c r="B13" s="730"/>
      <c r="C13" s="730"/>
      <c r="D13" s="730"/>
      <c r="E13" s="731"/>
      <c r="F13" s="661" t="s">
        <v>170</v>
      </c>
      <c r="G13" s="662"/>
      <c r="H13" s="183" t="s">
        <v>53</v>
      </c>
      <c r="I13" s="183" t="s">
        <v>53</v>
      </c>
      <c r="J13" s="183" t="s">
        <v>53</v>
      </c>
      <c r="K13" s="183"/>
      <c r="L13" s="101"/>
      <c r="M13" s="101"/>
      <c r="N13" s="108"/>
      <c r="O13" s="108"/>
      <c r="P13" s="108"/>
      <c r="Q13" s="193"/>
      <c r="R13" s="9"/>
      <c r="S13" s="9"/>
      <c r="T13" s="9"/>
      <c r="U13" s="9"/>
      <c r="V13" s="9"/>
    </row>
    <row r="14" spans="1:23" s="103" customFormat="1" ht="54" customHeight="1" x14ac:dyDescent="0.15">
      <c r="A14" s="682" t="s">
        <v>168</v>
      </c>
      <c r="B14" s="683"/>
      <c r="C14" s="683"/>
      <c r="D14" s="683"/>
      <c r="E14" s="684"/>
      <c r="F14" s="661" t="s">
        <v>110</v>
      </c>
      <c r="G14" s="662"/>
      <c r="H14" s="183" t="s">
        <v>127</v>
      </c>
      <c r="I14" s="183" t="s">
        <v>127</v>
      </c>
      <c r="J14" s="183" t="s">
        <v>127</v>
      </c>
      <c r="K14" s="183"/>
      <c r="L14" s="101"/>
      <c r="M14" s="101"/>
      <c r="N14" s="108"/>
      <c r="O14" s="108"/>
      <c r="P14" s="108"/>
      <c r="Q14" s="193"/>
      <c r="R14" s="9"/>
      <c r="S14" s="9"/>
      <c r="T14" s="9"/>
      <c r="U14" s="9"/>
      <c r="V14" s="9"/>
    </row>
    <row r="15" spans="1:23" s="103" customFormat="1" ht="54" customHeight="1" x14ac:dyDescent="0.15">
      <c r="A15" s="723" t="s">
        <v>252</v>
      </c>
      <c r="B15" s="724"/>
      <c r="C15" s="724"/>
      <c r="D15" s="724"/>
      <c r="E15" s="725"/>
      <c r="F15" s="721" t="s">
        <v>111</v>
      </c>
      <c r="G15" s="722"/>
      <c r="H15" s="520" t="s">
        <v>53</v>
      </c>
      <c r="I15" s="520" t="s">
        <v>53</v>
      </c>
      <c r="J15" s="520" t="s">
        <v>53</v>
      </c>
      <c r="K15" s="183"/>
      <c r="L15" s="101"/>
      <c r="M15" s="101"/>
      <c r="N15" s="108"/>
      <c r="O15" s="108"/>
      <c r="P15" s="108"/>
      <c r="Q15" s="193"/>
      <c r="R15" s="153"/>
      <c r="S15" s="153"/>
      <c r="T15" s="153"/>
      <c r="U15" s="153"/>
      <c r="V15" s="153"/>
    </row>
    <row r="16" spans="1:23" s="2" customFormat="1" ht="30" customHeight="1" x14ac:dyDescent="0.15">
      <c r="A16" s="688" t="s">
        <v>173</v>
      </c>
      <c r="B16" s="689"/>
      <c r="C16" s="689"/>
      <c r="D16" s="689"/>
      <c r="E16" s="689"/>
      <c r="F16" s="689"/>
      <c r="G16" s="689"/>
      <c r="H16" s="689"/>
      <c r="I16" s="689"/>
      <c r="J16" s="689"/>
      <c r="K16" s="689"/>
      <c r="L16" s="689"/>
      <c r="M16" s="689"/>
      <c r="N16" s="689"/>
      <c r="O16" s="689"/>
      <c r="P16" s="689"/>
      <c r="Q16" s="690"/>
      <c r="R16" s="16"/>
      <c r="S16" s="15"/>
      <c r="T16" s="15"/>
      <c r="U16" s="15"/>
      <c r="V16" s="15"/>
      <c r="W16" s="15"/>
    </row>
    <row r="17" spans="1:23" s="2" customFormat="1" ht="54" customHeight="1" x14ac:dyDescent="0.15">
      <c r="A17" s="194"/>
      <c r="B17" s="105" t="s">
        <v>6</v>
      </c>
      <c r="C17" s="186"/>
      <c r="D17" s="187" t="s">
        <v>164</v>
      </c>
      <c r="E17" s="171" t="s">
        <v>157</v>
      </c>
      <c r="F17" s="18" t="s">
        <v>14</v>
      </c>
      <c r="G17" s="188" t="s">
        <v>8</v>
      </c>
      <c r="H17" s="170" t="str">
        <f>H5</f>
        <v>ECLIPSE BLUE
8598</v>
      </c>
      <c r="I17" s="171" t="str">
        <f>I5</f>
        <v>HEATHER GREY
4809</v>
      </c>
      <c r="J17" s="171" t="str">
        <f>J5</f>
        <v>BLACK
0247</v>
      </c>
      <c r="K17" s="171"/>
      <c r="L17" s="18" t="s">
        <v>10</v>
      </c>
      <c r="M17" s="18" t="s">
        <v>11</v>
      </c>
      <c r="N17" s="18" t="s">
        <v>12</v>
      </c>
      <c r="O17" s="18" t="s">
        <v>13</v>
      </c>
      <c r="P17" s="18" t="s">
        <v>24</v>
      </c>
      <c r="Q17" s="195" t="s">
        <v>49</v>
      </c>
      <c r="T17" s="17"/>
      <c r="U17" s="700"/>
      <c r="V17" s="700"/>
      <c r="W17" s="700"/>
    </row>
    <row r="18" spans="1:23" s="100" customFormat="1" ht="61.5" customHeight="1" x14ac:dyDescent="0.15">
      <c r="A18" s="741" t="s">
        <v>183</v>
      </c>
      <c r="B18" s="742"/>
      <c r="C18" s="743"/>
      <c r="D18" s="148" t="s">
        <v>166</v>
      </c>
      <c r="E18" s="148" t="s">
        <v>165</v>
      </c>
      <c r="F18" s="145" t="s">
        <v>75</v>
      </c>
      <c r="G18" s="164">
        <v>1</v>
      </c>
      <c r="H18" s="336" t="s">
        <v>256</v>
      </c>
      <c r="I18" s="336" t="s">
        <v>257</v>
      </c>
      <c r="J18" s="336" t="s">
        <v>258</v>
      </c>
      <c r="K18" s="336"/>
      <c r="L18" s="99"/>
      <c r="M18" s="99"/>
      <c r="N18" s="471"/>
      <c r="O18" s="99"/>
      <c r="P18" s="175"/>
      <c r="Q18" s="197"/>
    </row>
    <row r="19" spans="1:23" s="100" customFormat="1" ht="82.5" customHeight="1" x14ac:dyDescent="0.15">
      <c r="A19" s="744" t="s">
        <v>184</v>
      </c>
      <c r="B19" s="745"/>
      <c r="C19" s="746"/>
      <c r="D19" s="148"/>
      <c r="E19" s="165" t="s">
        <v>55</v>
      </c>
      <c r="F19" s="145" t="s">
        <v>81</v>
      </c>
      <c r="G19" s="164">
        <v>2</v>
      </c>
      <c r="H19" s="336" t="s">
        <v>259</v>
      </c>
      <c r="I19" s="336" t="s">
        <v>260</v>
      </c>
      <c r="J19" s="336" t="s">
        <v>261</v>
      </c>
      <c r="K19" s="148"/>
      <c r="L19" s="99"/>
      <c r="M19" s="99"/>
      <c r="N19" s="471"/>
      <c r="O19" s="99"/>
      <c r="P19" s="175"/>
      <c r="Q19" s="197"/>
    </row>
    <row r="20" spans="1:23" s="100" customFormat="1" ht="84.75" customHeight="1" x14ac:dyDescent="0.15">
      <c r="A20" s="735" t="s">
        <v>182</v>
      </c>
      <c r="B20" s="736"/>
      <c r="C20" s="737"/>
      <c r="D20" s="148"/>
      <c r="E20" s="336" t="s">
        <v>128</v>
      </c>
      <c r="F20" s="307" t="s">
        <v>142</v>
      </c>
      <c r="G20" s="164">
        <v>1</v>
      </c>
      <c r="H20" s="336" t="s">
        <v>259</v>
      </c>
      <c r="I20" s="336" t="s">
        <v>260</v>
      </c>
      <c r="J20" s="336" t="s">
        <v>261</v>
      </c>
      <c r="K20" s="148"/>
      <c r="L20" s="99"/>
      <c r="M20" s="99"/>
      <c r="N20" s="471"/>
      <c r="O20" s="99"/>
      <c r="P20" s="175"/>
      <c r="Q20" s="197"/>
    </row>
    <row r="21" spans="1:23" s="100" customFormat="1" ht="71.25" customHeight="1" x14ac:dyDescent="0.15">
      <c r="A21" s="738" t="s">
        <v>167</v>
      </c>
      <c r="B21" s="739"/>
      <c r="C21" s="740"/>
      <c r="D21" s="148"/>
      <c r="E21" s="165" t="s">
        <v>55</v>
      </c>
      <c r="F21" s="145" t="s">
        <v>78</v>
      </c>
      <c r="G21" s="164">
        <v>1</v>
      </c>
      <c r="H21" s="336" t="s">
        <v>259</v>
      </c>
      <c r="I21" s="336" t="s">
        <v>260</v>
      </c>
      <c r="J21" s="336" t="s">
        <v>261</v>
      </c>
      <c r="K21" s="148"/>
      <c r="L21" s="157"/>
      <c r="M21" s="157"/>
      <c r="N21" s="111"/>
      <c r="O21" s="157"/>
      <c r="P21" s="157"/>
      <c r="Q21" s="197"/>
    </row>
    <row r="22" spans="1:23" s="279" customFormat="1" ht="82.5" customHeight="1" x14ac:dyDescent="0.15">
      <c r="A22" s="669" t="s">
        <v>245</v>
      </c>
      <c r="B22" s="669"/>
      <c r="C22" s="669"/>
      <c r="D22" s="148" t="s">
        <v>246</v>
      </c>
      <c r="E22" s="148" t="s">
        <v>137</v>
      </c>
      <c r="F22" s="305" t="s">
        <v>253</v>
      </c>
      <c r="G22" s="150">
        <v>1</v>
      </c>
      <c r="H22" s="408" t="s">
        <v>53</v>
      </c>
      <c r="I22" s="493" t="s">
        <v>53</v>
      </c>
      <c r="J22" s="493" t="s">
        <v>53</v>
      </c>
      <c r="K22" s="408"/>
      <c r="L22" s="175"/>
      <c r="M22" s="175"/>
      <c r="N22" s="276"/>
      <c r="O22" s="175"/>
      <c r="P22" s="175"/>
      <c r="Q22" s="197"/>
    </row>
    <row r="23" spans="1:23" s="100" customFormat="1" ht="75.75" customHeight="1" x14ac:dyDescent="0.15">
      <c r="A23" s="707" t="s">
        <v>126</v>
      </c>
      <c r="B23" s="708"/>
      <c r="C23" s="709"/>
      <c r="D23" s="164"/>
      <c r="E23" s="164" t="s">
        <v>54</v>
      </c>
      <c r="F23" s="307" t="s">
        <v>143</v>
      </c>
      <c r="G23" s="164">
        <v>4</v>
      </c>
      <c r="H23" s="148" t="s">
        <v>103</v>
      </c>
      <c r="I23" s="148" t="s">
        <v>103</v>
      </c>
      <c r="J23" s="148" t="s">
        <v>103</v>
      </c>
      <c r="K23" s="148"/>
      <c r="L23" s="99"/>
      <c r="M23" s="99"/>
      <c r="N23" s="109"/>
      <c r="O23" s="99"/>
      <c r="P23" s="172"/>
      <c r="Q23" s="196"/>
    </row>
    <row r="24" spans="1:23" s="100" customFormat="1" ht="64.5" customHeight="1" x14ac:dyDescent="0.15">
      <c r="A24" s="707" t="s">
        <v>82</v>
      </c>
      <c r="B24" s="708"/>
      <c r="C24" s="709"/>
      <c r="D24" s="164"/>
      <c r="E24" s="164" t="s">
        <v>54</v>
      </c>
      <c r="F24" s="307" t="s">
        <v>145</v>
      </c>
      <c r="G24" s="164">
        <v>4</v>
      </c>
      <c r="H24" s="148" t="s">
        <v>103</v>
      </c>
      <c r="I24" s="148" t="s">
        <v>103</v>
      </c>
      <c r="J24" s="148" t="s">
        <v>103</v>
      </c>
      <c r="K24" s="148"/>
      <c r="L24" s="158"/>
      <c r="M24" s="158"/>
      <c r="N24" s="111"/>
      <c r="O24" s="158"/>
      <c r="P24" s="158"/>
      <c r="Q24" s="198"/>
    </row>
    <row r="25" spans="1:23" s="100" customFormat="1" ht="66.75" customHeight="1" x14ac:dyDescent="0.15">
      <c r="A25" s="707" t="s">
        <v>83</v>
      </c>
      <c r="B25" s="708"/>
      <c r="C25" s="709"/>
      <c r="D25" s="165"/>
      <c r="E25" s="164" t="s">
        <v>54</v>
      </c>
      <c r="F25" s="307" t="s">
        <v>144</v>
      </c>
      <c r="G25" s="164">
        <v>4</v>
      </c>
      <c r="H25" s="148" t="s">
        <v>103</v>
      </c>
      <c r="I25" s="148" t="s">
        <v>103</v>
      </c>
      <c r="J25" s="148" t="s">
        <v>103</v>
      </c>
      <c r="K25" s="148"/>
      <c r="L25" s="99"/>
      <c r="M25" s="99"/>
      <c r="N25" s="111"/>
      <c r="O25" s="99"/>
      <c r="P25" s="99"/>
      <c r="Q25" s="199"/>
    </row>
    <row r="26" spans="1:23" s="100" customFormat="1" ht="77.25" customHeight="1" x14ac:dyDescent="0.15">
      <c r="A26" s="670" t="s">
        <v>129</v>
      </c>
      <c r="B26" s="671"/>
      <c r="C26" s="672"/>
      <c r="D26" s="148"/>
      <c r="E26" s="150" t="s">
        <v>54</v>
      </c>
      <c r="F26" s="147" t="s">
        <v>84</v>
      </c>
      <c r="G26" s="164">
        <v>4</v>
      </c>
      <c r="H26" s="148" t="s">
        <v>103</v>
      </c>
      <c r="I26" s="148" t="s">
        <v>103</v>
      </c>
      <c r="J26" s="148" t="s">
        <v>103</v>
      </c>
      <c r="K26" s="148"/>
      <c r="L26" s="99"/>
      <c r="M26" s="99"/>
      <c r="N26" s="111"/>
      <c r="O26" s="109"/>
      <c r="P26" s="109"/>
      <c r="Q26" s="199"/>
    </row>
    <row r="27" spans="1:23" s="100" customFormat="1" ht="50.25" customHeight="1" x14ac:dyDescent="0.15">
      <c r="A27" s="718" t="s">
        <v>179</v>
      </c>
      <c r="B27" s="719"/>
      <c r="C27" s="720"/>
      <c r="D27" s="165"/>
      <c r="E27" s="164" t="s">
        <v>54</v>
      </c>
      <c r="F27" s="147" t="s">
        <v>105</v>
      </c>
      <c r="G27" s="150">
        <v>2</v>
      </c>
      <c r="H27" s="231" t="s">
        <v>85</v>
      </c>
      <c r="I27" s="231" t="s">
        <v>85</v>
      </c>
      <c r="J27" s="231" t="s">
        <v>85</v>
      </c>
      <c r="K27" s="335"/>
      <c r="L27" s="99"/>
      <c r="M27" s="99"/>
      <c r="N27" s="111"/>
      <c r="O27" s="109"/>
      <c r="P27" s="109"/>
      <c r="Q27" s="199"/>
    </row>
    <row r="28" spans="1:23" s="100" customFormat="1" ht="60" customHeight="1" x14ac:dyDescent="0.15">
      <c r="A28" s="714" t="s">
        <v>227</v>
      </c>
      <c r="B28" s="715"/>
      <c r="C28" s="716"/>
      <c r="D28" s="189" t="s">
        <v>228</v>
      </c>
      <c r="E28" s="189" t="s">
        <v>56</v>
      </c>
      <c r="F28" s="147" t="s">
        <v>104</v>
      </c>
      <c r="G28" s="150">
        <v>3</v>
      </c>
      <c r="H28" s="231" t="s">
        <v>85</v>
      </c>
      <c r="I28" s="231" t="s">
        <v>85</v>
      </c>
      <c r="J28" s="231" t="s">
        <v>85</v>
      </c>
      <c r="K28" s="335"/>
      <c r="L28" s="99"/>
      <c r="M28" s="99"/>
      <c r="N28" s="111"/>
      <c r="O28" s="109"/>
      <c r="P28" s="109"/>
      <c r="Q28" s="199"/>
    </row>
    <row r="29" spans="1:23" s="100" customFormat="1" ht="60" customHeight="1" x14ac:dyDescent="0.15">
      <c r="A29" s="717" t="s">
        <v>233</v>
      </c>
      <c r="B29" s="717"/>
      <c r="C29" s="717"/>
      <c r="D29" s="306" t="s">
        <v>234</v>
      </c>
      <c r="E29" s="306" t="s">
        <v>56</v>
      </c>
      <c r="F29" s="147" t="s">
        <v>107</v>
      </c>
      <c r="G29" s="150">
        <v>2</v>
      </c>
      <c r="H29" s="231" t="s">
        <v>85</v>
      </c>
      <c r="I29" s="231" t="s">
        <v>85</v>
      </c>
      <c r="J29" s="231" t="s">
        <v>85</v>
      </c>
      <c r="K29" s="335"/>
      <c r="L29" s="99"/>
      <c r="M29" s="99"/>
      <c r="N29" s="111"/>
      <c r="O29" s="109"/>
      <c r="P29" s="109"/>
      <c r="Q29" s="199"/>
    </row>
    <row r="30" spans="1:23" s="100" customFormat="1" ht="52.5" customHeight="1" x14ac:dyDescent="0.15">
      <c r="A30" s="718" t="s">
        <v>124</v>
      </c>
      <c r="B30" s="719"/>
      <c r="C30" s="720"/>
      <c r="D30" s="164"/>
      <c r="E30" s="164" t="s">
        <v>54</v>
      </c>
      <c r="F30" s="147" t="s">
        <v>216</v>
      </c>
      <c r="G30" s="164">
        <v>6</v>
      </c>
      <c r="H30" s="164" t="s">
        <v>57</v>
      </c>
      <c r="I30" s="164" t="s">
        <v>57</v>
      </c>
      <c r="J30" s="164" t="s">
        <v>57</v>
      </c>
      <c r="K30" s="164"/>
      <c r="L30" s="99"/>
      <c r="M30" s="99"/>
      <c r="N30" s="111"/>
      <c r="O30" s="109"/>
      <c r="P30" s="109"/>
      <c r="Q30" s="199"/>
    </row>
    <row r="31" spans="1:23" s="100" customFormat="1" ht="49.5" customHeight="1" x14ac:dyDescent="0.15">
      <c r="A31" s="718" t="s">
        <v>279</v>
      </c>
      <c r="B31" s="719"/>
      <c r="C31" s="720"/>
      <c r="D31" s="165" t="s">
        <v>230</v>
      </c>
      <c r="E31" s="164" t="s">
        <v>231</v>
      </c>
      <c r="F31" s="147" t="s">
        <v>217</v>
      </c>
      <c r="G31" s="164">
        <v>4</v>
      </c>
      <c r="H31" s="164" t="s">
        <v>53</v>
      </c>
      <c r="I31" s="164" t="s">
        <v>53</v>
      </c>
      <c r="J31" s="164" t="s">
        <v>53</v>
      </c>
      <c r="K31" s="164"/>
      <c r="L31" s="99"/>
      <c r="M31" s="99"/>
      <c r="N31" s="111"/>
      <c r="O31" s="109"/>
      <c r="P31" s="109"/>
      <c r="Q31" s="199"/>
    </row>
    <row r="32" spans="1:23" s="100" customFormat="1" ht="60.75" customHeight="1" x14ac:dyDescent="0.15">
      <c r="A32" s="718" t="s">
        <v>112</v>
      </c>
      <c r="B32" s="719"/>
      <c r="C32" s="720"/>
      <c r="D32" s="164"/>
      <c r="E32" s="164" t="s">
        <v>54</v>
      </c>
      <c r="F32" s="147" t="s">
        <v>113</v>
      </c>
      <c r="G32" s="164">
        <v>3</v>
      </c>
      <c r="H32" s="335" t="s">
        <v>85</v>
      </c>
      <c r="I32" s="335" t="s">
        <v>85</v>
      </c>
      <c r="J32" s="335" t="s">
        <v>85</v>
      </c>
      <c r="K32" s="335"/>
      <c r="L32" s="99"/>
      <c r="M32" s="99"/>
      <c r="N32" s="111"/>
      <c r="O32" s="109"/>
      <c r="P32" s="109"/>
      <c r="Q32" s="199"/>
    </row>
    <row r="33" spans="1:23" s="100" customFormat="1" ht="59.25" customHeight="1" x14ac:dyDescent="0.15">
      <c r="A33" s="718" t="s">
        <v>114</v>
      </c>
      <c r="B33" s="719"/>
      <c r="C33" s="720"/>
      <c r="D33" s="164"/>
      <c r="E33" s="164" t="s">
        <v>54</v>
      </c>
      <c r="F33" s="147" t="s">
        <v>115</v>
      </c>
      <c r="G33" s="164">
        <v>3</v>
      </c>
      <c r="H33" s="335" t="s">
        <v>85</v>
      </c>
      <c r="I33" s="335" t="s">
        <v>85</v>
      </c>
      <c r="J33" s="335" t="s">
        <v>85</v>
      </c>
      <c r="K33" s="335"/>
      <c r="L33" s="99"/>
      <c r="M33" s="99"/>
      <c r="N33" s="111"/>
      <c r="O33" s="109"/>
      <c r="P33" s="109"/>
      <c r="Q33" s="199"/>
    </row>
    <row r="34" spans="1:23" s="279" customFormat="1" ht="60" customHeight="1" x14ac:dyDescent="0.15">
      <c r="A34" s="710" t="s">
        <v>76</v>
      </c>
      <c r="B34" s="711"/>
      <c r="C34" s="712"/>
      <c r="D34" s="150"/>
      <c r="E34" s="150" t="s">
        <v>54</v>
      </c>
      <c r="F34" s="148" t="s">
        <v>58</v>
      </c>
      <c r="G34" s="150">
        <v>1</v>
      </c>
      <c r="H34" s="150" t="s">
        <v>247</v>
      </c>
      <c r="I34" s="150" t="s">
        <v>247</v>
      </c>
      <c r="J34" s="150" t="s">
        <v>247</v>
      </c>
      <c r="K34" s="148"/>
      <c r="L34" s="275"/>
      <c r="M34" s="275"/>
      <c r="N34" s="276"/>
      <c r="O34" s="277"/>
      <c r="P34" s="277"/>
      <c r="Q34" s="278"/>
    </row>
    <row r="35" spans="1:23" s="279" customFormat="1" ht="60" customHeight="1" x14ac:dyDescent="0.15">
      <c r="A35" s="710" t="s">
        <v>77</v>
      </c>
      <c r="B35" s="711"/>
      <c r="C35" s="712"/>
      <c r="D35" s="150"/>
      <c r="E35" s="150" t="s">
        <v>54</v>
      </c>
      <c r="F35" s="148" t="s">
        <v>59</v>
      </c>
      <c r="G35" s="150">
        <v>1</v>
      </c>
      <c r="H35" s="150" t="s">
        <v>247</v>
      </c>
      <c r="I35" s="150" t="s">
        <v>247</v>
      </c>
      <c r="J35" s="150" t="s">
        <v>247</v>
      </c>
      <c r="K35" s="148"/>
      <c r="L35" s="275"/>
      <c r="M35" s="275"/>
      <c r="N35" s="276"/>
      <c r="O35" s="277"/>
      <c r="P35" s="277"/>
      <c r="Q35" s="278"/>
    </row>
    <row r="36" spans="1:23" s="2" customFormat="1" ht="33" customHeight="1" x14ac:dyDescent="0.15">
      <c r="A36" s="688" t="s">
        <v>116</v>
      </c>
      <c r="B36" s="689"/>
      <c r="C36" s="689"/>
      <c r="D36" s="689"/>
      <c r="E36" s="689"/>
      <c r="F36" s="689"/>
      <c r="G36" s="689"/>
      <c r="H36" s="689"/>
      <c r="I36" s="689"/>
      <c r="J36" s="689"/>
      <c r="K36" s="689"/>
      <c r="L36" s="689"/>
      <c r="M36" s="689"/>
      <c r="N36" s="689"/>
      <c r="O36" s="689"/>
      <c r="P36" s="689"/>
      <c r="Q36" s="690"/>
      <c r="R36" s="16"/>
      <c r="S36" s="15"/>
      <c r="T36" s="15"/>
      <c r="U36" s="15"/>
      <c r="V36" s="15"/>
      <c r="W36" s="15"/>
    </row>
    <row r="37" spans="1:23" s="2" customFormat="1" ht="59.25" customHeight="1" x14ac:dyDescent="0.15">
      <c r="A37" s="194"/>
      <c r="B37" s="105" t="s">
        <v>6</v>
      </c>
      <c r="C37" s="186"/>
      <c r="D37" s="187" t="s">
        <v>158</v>
      </c>
      <c r="E37" s="171" t="s">
        <v>157</v>
      </c>
      <c r="F37" s="18" t="s">
        <v>14</v>
      </c>
      <c r="G37" s="188" t="s">
        <v>8</v>
      </c>
      <c r="H37" s="170" t="str">
        <f>H11</f>
        <v>INSIGNA BLUE</v>
      </c>
      <c r="I37" s="170" t="str">
        <f>I11</f>
        <v>CARBONE GREY</v>
      </c>
      <c r="J37" s="170" t="str">
        <f>J11</f>
        <v>INSIGNA BLUE</v>
      </c>
      <c r="K37" s="171">
        <f>K11</f>
        <v>0</v>
      </c>
      <c r="L37" s="18" t="s">
        <v>10</v>
      </c>
      <c r="M37" s="18" t="s">
        <v>11</v>
      </c>
      <c r="N37" s="19" t="s">
        <v>12</v>
      </c>
      <c r="O37" s="18" t="s">
        <v>13</v>
      </c>
      <c r="P37" s="18" t="s">
        <v>24</v>
      </c>
      <c r="Q37" s="195" t="s">
        <v>49</v>
      </c>
      <c r="T37" s="17"/>
      <c r="U37" s="700"/>
      <c r="V37" s="700"/>
      <c r="W37" s="700"/>
    </row>
    <row r="38" spans="1:23" s="100" customFormat="1" ht="81" customHeight="1" x14ac:dyDescent="0.15">
      <c r="A38" s="735" t="s">
        <v>163</v>
      </c>
      <c r="B38" s="736"/>
      <c r="C38" s="737"/>
      <c r="D38" s="336"/>
      <c r="E38" s="336" t="s">
        <v>117</v>
      </c>
      <c r="F38" s="145" t="s">
        <v>118</v>
      </c>
      <c r="G38" s="164">
        <v>1</v>
      </c>
      <c r="H38" s="524" t="s">
        <v>263</v>
      </c>
      <c r="I38" s="336" t="s">
        <v>261</v>
      </c>
      <c r="J38" s="336" t="s">
        <v>261</v>
      </c>
      <c r="K38" s="337"/>
      <c r="L38" s="99"/>
      <c r="M38" s="99"/>
      <c r="N38" s="472"/>
      <c r="O38" s="99"/>
      <c r="P38" s="175"/>
      <c r="Q38" s="197"/>
    </row>
    <row r="39" spans="1:23" s="100" customFormat="1" ht="65.25" customHeight="1" x14ac:dyDescent="0.15">
      <c r="A39" s="747" t="s">
        <v>229</v>
      </c>
      <c r="B39" s="705"/>
      <c r="C39" s="706"/>
      <c r="D39" s="518" t="s">
        <v>230</v>
      </c>
      <c r="E39" s="518" t="s">
        <v>231</v>
      </c>
      <c r="F39" s="147" t="s">
        <v>113</v>
      </c>
      <c r="G39" s="164">
        <v>3</v>
      </c>
      <c r="H39" s="165" t="s">
        <v>262</v>
      </c>
      <c r="I39" s="165" t="s">
        <v>255</v>
      </c>
      <c r="J39" s="165" t="s">
        <v>255</v>
      </c>
      <c r="K39" s="165"/>
      <c r="L39" s="99"/>
      <c r="M39" s="99"/>
      <c r="N39" s="111"/>
      <c r="O39" s="109"/>
      <c r="P39" s="109"/>
      <c r="Q39" s="199"/>
    </row>
    <row r="40" spans="1:23" s="320" customFormat="1" ht="87.75" customHeight="1" x14ac:dyDescent="0.15">
      <c r="A40" s="434" t="s">
        <v>160</v>
      </c>
      <c r="B40" s="435"/>
      <c r="C40" s="436"/>
      <c r="D40" s="437" t="s">
        <v>161</v>
      </c>
      <c r="E40" s="517" t="s">
        <v>159</v>
      </c>
      <c r="F40" s="264" t="s">
        <v>123</v>
      </c>
      <c r="G40" s="232">
        <v>2</v>
      </c>
      <c r="H40" s="165" t="s">
        <v>262</v>
      </c>
      <c r="I40" s="189" t="s">
        <v>255</v>
      </c>
      <c r="J40" s="165" t="s">
        <v>255</v>
      </c>
      <c r="K40" s="165"/>
      <c r="L40" s="316"/>
      <c r="M40" s="316"/>
      <c r="N40" s="317"/>
      <c r="O40" s="318"/>
      <c r="P40" s="318"/>
      <c r="Q40" s="319"/>
    </row>
    <row r="41" spans="1:23" s="2" customFormat="1" ht="24.75" customHeight="1" x14ac:dyDescent="0.15">
      <c r="A41" s="688" t="s">
        <v>63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90"/>
      <c r="R41" s="16"/>
      <c r="S41" s="15"/>
      <c r="T41" s="15"/>
      <c r="U41" s="15"/>
      <c r="V41" s="15"/>
      <c r="W41" s="15"/>
    </row>
    <row r="42" spans="1:23" s="2" customFormat="1" ht="105.75" customHeight="1" x14ac:dyDescent="0.15">
      <c r="A42" s="704" t="s">
        <v>60</v>
      </c>
      <c r="B42" s="705"/>
      <c r="C42" s="706"/>
      <c r="D42" s="164"/>
      <c r="E42" s="165" t="s">
        <v>248</v>
      </c>
      <c r="F42" s="145" t="s">
        <v>62</v>
      </c>
      <c r="G42" s="164">
        <v>1</v>
      </c>
      <c r="H42" s="148" t="s">
        <v>264</v>
      </c>
      <c r="I42" s="336" t="s">
        <v>265</v>
      </c>
      <c r="J42" s="336" t="s">
        <v>289</v>
      </c>
      <c r="K42" s="165"/>
      <c r="L42" s="158"/>
      <c r="M42" s="158"/>
      <c r="N42" s="111"/>
      <c r="O42" s="110"/>
      <c r="P42" s="110"/>
      <c r="Q42" s="198"/>
      <c r="R42" s="16"/>
      <c r="S42" s="15"/>
      <c r="T42" s="15"/>
      <c r="U42" s="15"/>
      <c r="V42" s="15"/>
      <c r="W42" s="15"/>
    </row>
    <row r="43" spans="1:23" s="2" customFormat="1" ht="105.75" customHeight="1" x14ac:dyDescent="0.15">
      <c r="A43" s="713" t="s">
        <v>232</v>
      </c>
      <c r="B43" s="705"/>
      <c r="C43" s="706"/>
      <c r="D43" s="164"/>
      <c r="E43" s="165" t="s">
        <v>248</v>
      </c>
      <c r="F43" s="145" t="s">
        <v>61</v>
      </c>
      <c r="G43" s="164">
        <v>1</v>
      </c>
      <c r="H43" s="148" t="s">
        <v>264</v>
      </c>
      <c r="I43" s="336" t="s">
        <v>265</v>
      </c>
      <c r="J43" s="336" t="s">
        <v>289</v>
      </c>
      <c r="K43" s="165"/>
      <c r="L43" s="158"/>
      <c r="M43" s="158"/>
      <c r="N43" s="111"/>
      <c r="O43" s="110"/>
      <c r="P43" s="110"/>
      <c r="Q43" s="198"/>
      <c r="R43" s="16"/>
      <c r="S43" s="15"/>
      <c r="T43" s="15"/>
      <c r="U43" s="15"/>
      <c r="V43" s="15"/>
      <c r="W43" s="15"/>
    </row>
    <row r="44" spans="1:23" s="2" customFormat="1" ht="19.5" hidden="1" x14ac:dyDescent="0.15">
      <c r="A44" s="688" t="s">
        <v>119</v>
      </c>
      <c r="B44" s="689"/>
      <c r="C44" s="689"/>
      <c r="D44" s="689"/>
      <c r="E44" s="689"/>
      <c r="F44" s="689"/>
      <c r="G44" s="689"/>
      <c r="H44" s="689"/>
      <c r="I44" s="689"/>
      <c r="J44" s="689"/>
      <c r="K44" s="689"/>
      <c r="L44" s="689"/>
      <c r="M44" s="689"/>
      <c r="N44" s="689"/>
      <c r="O44" s="689"/>
      <c r="P44" s="689"/>
      <c r="Q44" s="690"/>
      <c r="R44" s="16"/>
      <c r="S44" s="15"/>
      <c r="T44" s="15"/>
      <c r="U44" s="15"/>
      <c r="V44" s="15"/>
      <c r="W44" s="15"/>
    </row>
    <row r="45" spans="1:23" s="2" customFormat="1" ht="105.75" hidden="1" customHeight="1" x14ac:dyDescent="0.15">
      <c r="A45" s="701" t="s">
        <v>146</v>
      </c>
      <c r="B45" s="702"/>
      <c r="C45" s="703"/>
      <c r="D45" s="401"/>
      <c r="E45" s="401" t="s">
        <v>54</v>
      </c>
      <c r="F45" s="402" t="s">
        <v>62</v>
      </c>
      <c r="G45" s="164">
        <v>1</v>
      </c>
      <c r="H45" s="165" t="s">
        <v>188</v>
      </c>
      <c r="I45" s="165" t="s">
        <v>190</v>
      </c>
      <c r="J45" s="165" t="s">
        <v>188</v>
      </c>
      <c r="K45" s="165" t="s">
        <v>188</v>
      </c>
      <c r="L45" s="158"/>
      <c r="M45" s="158"/>
      <c r="N45" s="111"/>
      <c r="O45" s="110"/>
      <c r="P45" s="110"/>
      <c r="Q45" s="198"/>
      <c r="R45" s="16"/>
      <c r="S45" s="15"/>
      <c r="T45" s="15"/>
      <c r="U45" s="15"/>
      <c r="V45" s="15"/>
      <c r="W45" s="15"/>
    </row>
    <row r="46" spans="1:23" s="2" customFormat="1" ht="105.75" hidden="1" customHeight="1" x14ac:dyDescent="0.15">
      <c r="A46" s="704" t="s">
        <v>90</v>
      </c>
      <c r="B46" s="705"/>
      <c r="C46" s="706"/>
      <c r="D46" s="164"/>
      <c r="E46" s="164" t="s">
        <v>54</v>
      </c>
      <c r="F46" s="145" t="s">
        <v>61</v>
      </c>
      <c r="G46" s="164">
        <v>1</v>
      </c>
      <c r="H46" s="165" t="s">
        <v>188</v>
      </c>
      <c r="I46" s="165" t="s">
        <v>190</v>
      </c>
      <c r="J46" s="165" t="s">
        <v>188</v>
      </c>
      <c r="K46" s="165" t="s">
        <v>188</v>
      </c>
      <c r="L46" s="158"/>
      <c r="M46" s="158"/>
      <c r="N46" s="111"/>
      <c r="O46" s="110"/>
      <c r="P46" s="110"/>
      <c r="Q46" s="198"/>
      <c r="R46" s="16"/>
      <c r="S46" s="15"/>
      <c r="T46" s="15"/>
      <c r="U46" s="15"/>
      <c r="V46" s="15"/>
      <c r="W46" s="15"/>
    </row>
    <row r="47" spans="1:23" s="2" customFormat="1" ht="19.5" x14ac:dyDescent="0.15">
      <c r="A47" s="688" t="s">
        <v>174</v>
      </c>
      <c r="B47" s="689"/>
      <c r="C47" s="689"/>
      <c r="D47" s="689"/>
      <c r="E47" s="689"/>
      <c r="F47" s="689"/>
      <c r="G47" s="689"/>
      <c r="H47" s="689"/>
      <c r="I47" s="689"/>
      <c r="J47" s="689"/>
      <c r="K47" s="689"/>
      <c r="L47" s="689"/>
      <c r="M47" s="689"/>
      <c r="N47" s="689"/>
      <c r="O47" s="689"/>
      <c r="P47" s="689"/>
      <c r="Q47" s="690"/>
      <c r="R47" s="16"/>
      <c r="S47" s="15"/>
      <c r="T47" s="15"/>
      <c r="U47" s="15"/>
      <c r="V47" s="15"/>
      <c r="W47" s="15"/>
    </row>
    <row r="48" spans="1:23" s="100" customFormat="1" ht="133.5" customHeight="1" x14ac:dyDescent="0.15">
      <c r="A48" s="663" t="s">
        <v>196</v>
      </c>
      <c r="B48" s="671"/>
      <c r="C48" s="672"/>
      <c r="D48" s="150" t="s">
        <v>122</v>
      </c>
      <c r="E48" s="159" t="s">
        <v>138</v>
      </c>
      <c r="F48" s="149" t="s">
        <v>65</v>
      </c>
      <c r="G48" s="150">
        <v>1</v>
      </c>
      <c r="H48" s="673" t="s">
        <v>66</v>
      </c>
      <c r="I48" s="674"/>
      <c r="J48" s="674"/>
      <c r="K48" s="675"/>
      <c r="L48" s="158"/>
      <c r="M48" s="158"/>
      <c r="N48" s="111"/>
      <c r="O48" s="110"/>
      <c r="P48" s="110"/>
      <c r="Q48" s="198"/>
    </row>
    <row r="49" spans="1:23" s="100" customFormat="1" ht="123.75" customHeight="1" x14ac:dyDescent="0.15">
      <c r="A49" s="726" t="s">
        <v>199</v>
      </c>
      <c r="B49" s="705"/>
      <c r="C49" s="706"/>
      <c r="D49" s="463" t="s">
        <v>200</v>
      </c>
      <c r="E49" s="159" t="s">
        <v>138</v>
      </c>
      <c r="F49" s="149" t="s">
        <v>65</v>
      </c>
      <c r="G49" s="150">
        <v>1</v>
      </c>
      <c r="H49" s="673" t="s">
        <v>66</v>
      </c>
      <c r="I49" s="674"/>
      <c r="J49" s="674"/>
      <c r="K49" s="675"/>
      <c r="L49" s="158"/>
      <c r="M49" s="158"/>
      <c r="N49" s="111"/>
      <c r="O49" s="110"/>
      <c r="P49" s="110"/>
      <c r="Q49" s="198"/>
    </row>
    <row r="50" spans="1:23" s="100" customFormat="1" ht="80.25" customHeight="1" x14ac:dyDescent="0.15">
      <c r="A50" s="694" t="s">
        <v>68</v>
      </c>
      <c r="B50" s="686"/>
      <c r="C50" s="687"/>
      <c r="D50" s="165" t="s">
        <v>147</v>
      </c>
      <c r="E50" s="165" t="s">
        <v>138</v>
      </c>
      <c r="F50" s="145" t="s">
        <v>71</v>
      </c>
      <c r="G50" s="164">
        <v>1</v>
      </c>
      <c r="H50" s="673" t="s">
        <v>72</v>
      </c>
      <c r="I50" s="674"/>
      <c r="J50" s="674"/>
      <c r="K50" s="675"/>
      <c r="L50" s="158"/>
      <c r="M50" s="158"/>
      <c r="N50" s="111"/>
      <c r="O50" s="110"/>
      <c r="P50" s="110"/>
      <c r="Q50" s="198"/>
    </row>
    <row r="51" spans="1:23" s="2" customFormat="1" ht="90.75" customHeight="1" x14ac:dyDescent="0.15">
      <c r="A51" s="713" t="s">
        <v>88</v>
      </c>
      <c r="B51" s="705"/>
      <c r="C51" s="706"/>
      <c r="D51" s="164" t="s">
        <v>89</v>
      </c>
      <c r="E51" s="164" t="s">
        <v>54</v>
      </c>
      <c r="F51" s="307" t="s">
        <v>108</v>
      </c>
      <c r="G51" s="164">
        <v>1</v>
      </c>
      <c r="H51" s="697" t="s">
        <v>189</v>
      </c>
      <c r="I51" s="698"/>
      <c r="J51" s="698"/>
      <c r="K51" s="699"/>
      <c r="L51" s="158"/>
      <c r="M51" s="158"/>
      <c r="N51" s="111"/>
      <c r="O51" s="110"/>
      <c r="P51" s="110"/>
      <c r="Q51" s="198"/>
      <c r="R51" s="16"/>
      <c r="S51" s="15"/>
      <c r="T51" s="15"/>
      <c r="U51" s="15"/>
      <c r="V51" s="15"/>
      <c r="W51" s="15"/>
    </row>
    <row r="52" spans="1:23" s="2" customFormat="1" ht="19.5" x14ac:dyDescent="0.25">
      <c r="A52" s="308" t="s">
        <v>121</v>
      </c>
      <c r="B52" s="309"/>
      <c r="C52" s="310"/>
      <c r="D52" s="310"/>
      <c r="E52" s="310"/>
      <c r="F52" s="310"/>
      <c r="G52" s="310"/>
      <c r="H52" s="311"/>
      <c r="I52" s="311"/>
      <c r="J52" s="311"/>
      <c r="K52" s="311"/>
      <c r="L52" s="310"/>
      <c r="M52" s="312"/>
      <c r="N52" s="313"/>
      <c r="O52" s="310"/>
      <c r="P52" s="310"/>
      <c r="Q52" s="314"/>
      <c r="R52" s="16"/>
      <c r="S52" s="15"/>
      <c r="T52" s="15"/>
      <c r="U52" s="15"/>
      <c r="V52" s="15"/>
      <c r="W52" s="15"/>
    </row>
    <row r="53" spans="1:23" s="100" customFormat="1" ht="80.25" customHeight="1" x14ac:dyDescent="0.15">
      <c r="A53" s="717" t="s">
        <v>238</v>
      </c>
      <c r="B53" s="717"/>
      <c r="C53" s="717"/>
      <c r="D53" s="494" t="s">
        <v>239</v>
      </c>
      <c r="E53" s="148" t="s">
        <v>137</v>
      </c>
      <c r="F53" s="149" t="s">
        <v>65</v>
      </c>
      <c r="G53" s="150">
        <v>1</v>
      </c>
      <c r="H53" s="673" t="s">
        <v>66</v>
      </c>
      <c r="I53" s="674"/>
      <c r="J53" s="674"/>
      <c r="K53" s="675"/>
      <c r="L53" s="158"/>
      <c r="M53" s="158"/>
      <c r="N53" s="111"/>
      <c r="O53" s="110"/>
      <c r="P53" s="110"/>
      <c r="Q53" s="198"/>
    </row>
    <row r="54" spans="1:23" s="100" customFormat="1" ht="117.75" customHeight="1" x14ac:dyDescent="0.15">
      <c r="A54" s="726" t="s">
        <v>199</v>
      </c>
      <c r="B54" s="705"/>
      <c r="C54" s="706"/>
      <c r="D54" s="463" t="s">
        <v>200</v>
      </c>
      <c r="E54" s="159" t="s">
        <v>138</v>
      </c>
      <c r="F54" s="149" t="s">
        <v>65</v>
      </c>
      <c r="G54" s="150">
        <v>1</v>
      </c>
      <c r="H54" s="673" t="s">
        <v>66</v>
      </c>
      <c r="I54" s="674"/>
      <c r="J54" s="674"/>
      <c r="K54" s="675"/>
      <c r="L54" s="158"/>
      <c r="M54" s="158"/>
      <c r="N54" s="111"/>
      <c r="O54" s="110"/>
      <c r="P54" s="110"/>
      <c r="Q54" s="198"/>
    </row>
    <row r="55" spans="1:23" s="100" customFormat="1" ht="86.25" customHeight="1" x14ac:dyDescent="0.15">
      <c r="A55" s="694" t="s">
        <v>68</v>
      </c>
      <c r="B55" s="686"/>
      <c r="C55" s="687"/>
      <c r="D55" s="165" t="s">
        <v>147</v>
      </c>
      <c r="E55" s="165" t="s">
        <v>138</v>
      </c>
      <c r="F55" s="145" t="s">
        <v>71</v>
      </c>
      <c r="G55" s="164"/>
      <c r="H55" s="673" t="s">
        <v>72</v>
      </c>
      <c r="I55" s="674"/>
      <c r="J55" s="674"/>
      <c r="K55" s="675"/>
      <c r="L55" s="158"/>
      <c r="M55" s="158"/>
      <c r="N55" s="111"/>
      <c r="O55" s="110"/>
      <c r="P55" s="110"/>
      <c r="Q55" s="198"/>
    </row>
    <row r="56" spans="1:23" s="2" customFormat="1" ht="19.5" x14ac:dyDescent="0.15">
      <c r="A56" s="688" t="s">
        <v>47</v>
      </c>
      <c r="B56" s="689"/>
      <c r="C56" s="689"/>
      <c r="D56" s="689"/>
      <c r="E56" s="689"/>
      <c r="F56" s="689"/>
      <c r="G56" s="689"/>
      <c r="H56" s="689"/>
      <c r="I56" s="689"/>
      <c r="J56" s="689"/>
      <c r="K56" s="689"/>
      <c r="L56" s="689"/>
      <c r="M56" s="689"/>
      <c r="N56" s="689"/>
      <c r="O56" s="689"/>
      <c r="P56" s="689"/>
      <c r="Q56" s="690"/>
      <c r="R56" s="16"/>
      <c r="S56" s="15"/>
      <c r="T56" s="15"/>
      <c r="U56" s="15"/>
      <c r="V56" s="15"/>
      <c r="W56" s="15"/>
    </row>
    <row r="57" spans="1:23" s="100" customFormat="1" ht="170.25" customHeight="1" x14ac:dyDescent="0.15">
      <c r="A57" s="695" t="s">
        <v>130</v>
      </c>
      <c r="B57" s="695"/>
      <c r="C57" s="696"/>
      <c r="D57" s="315" t="s">
        <v>192</v>
      </c>
      <c r="E57" s="306" t="s">
        <v>120</v>
      </c>
      <c r="F57" s="264" t="s">
        <v>197</v>
      </c>
      <c r="G57" s="164">
        <v>1</v>
      </c>
      <c r="H57" s="666" t="s">
        <v>127</v>
      </c>
      <c r="I57" s="667"/>
      <c r="J57" s="667"/>
      <c r="K57" s="668"/>
      <c r="L57" s="158"/>
      <c r="M57" s="158"/>
      <c r="N57" s="111"/>
      <c r="O57" s="110"/>
      <c r="P57" s="110"/>
      <c r="Q57" s="198"/>
    </row>
    <row r="58" spans="1:23" s="100" customFormat="1" ht="222.75" customHeight="1" x14ac:dyDescent="0.15">
      <c r="A58" s="691" t="s">
        <v>67</v>
      </c>
      <c r="B58" s="692"/>
      <c r="C58" s="693"/>
      <c r="D58" s="548" t="s">
        <v>287</v>
      </c>
      <c r="E58" s="165" t="s">
        <v>120</v>
      </c>
      <c r="F58" s="147" t="s">
        <v>198</v>
      </c>
      <c r="G58" s="164">
        <v>1</v>
      </c>
      <c r="H58" s="673" t="s">
        <v>127</v>
      </c>
      <c r="I58" s="674"/>
      <c r="J58" s="674"/>
      <c r="K58" s="675"/>
      <c r="L58" s="158"/>
      <c r="M58" s="158"/>
      <c r="N58" s="111"/>
      <c r="O58" s="110"/>
      <c r="P58" s="110"/>
      <c r="Q58" s="198"/>
    </row>
    <row r="59" spans="1:23" s="100" customFormat="1" ht="216.75" customHeight="1" x14ac:dyDescent="0.15">
      <c r="A59" s="663" t="s">
        <v>218</v>
      </c>
      <c r="B59" s="664"/>
      <c r="C59" s="665"/>
      <c r="D59" s="548" t="s">
        <v>288</v>
      </c>
      <c r="E59" s="189" t="s">
        <v>120</v>
      </c>
      <c r="F59" s="264" t="s">
        <v>219</v>
      </c>
      <c r="G59" s="164">
        <v>1</v>
      </c>
      <c r="H59" s="666" t="s">
        <v>127</v>
      </c>
      <c r="I59" s="667"/>
      <c r="J59" s="667"/>
      <c r="K59" s="668"/>
      <c r="L59" s="158"/>
      <c r="M59" s="158"/>
      <c r="N59" s="111"/>
      <c r="O59" s="110"/>
      <c r="P59" s="110"/>
      <c r="Q59" s="198"/>
    </row>
    <row r="60" spans="1:23" s="100" customFormat="1" ht="157.5" customHeight="1" x14ac:dyDescent="0.15">
      <c r="A60" s="695" t="s">
        <v>235</v>
      </c>
      <c r="B60" s="695"/>
      <c r="C60" s="696"/>
      <c r="D60" s="315" t="s">
        <v>236</v>
      </c>
      <c r="E60" s="490" t="s">
        <v>120</v>
      </c>
      <c r="F60" s="264" t="s">
        <v>237</v>
      </c>
      <c r="G60" s="164">
        <v>1</v>
      </c>
      <c r="H60" s="666" t="s">
        <v>127</v>
      </c>
      <c r="I60" s="667"/>
      <c r="J60" s="667"/>
      <c r="K60" s="667"/>
      <c r="L60" s="158"/>
      <c r="M60" s="158"/>
      <c r="N60" s="111"/>
      <c r="O60" s="110" t="s">
        <v>48</v>
      </c>
      <c r="P60" s="110"/>
      <c r="Q60" s="198"/>
    </row>
    <row r="61" spans="1:23" s="100" customFormat="1" ht="89.25" customHeight="1" x14ac:dyDescent="0.15">
      <c r="A61" s="685" t="s">
        <v>69</v>
      </c>
      <c r="B61" s="686"/>
      <c r="C61" s="687"/>
      <c r="D61" s="164"/>
      <c r="E61" s="165" t="s">
        <v>54</v>
      </c>
      <c r="F61" s="147"/>
      <c r="G61" s="164">
        <v>2</v>
      </c>
      <c r="H61" s="673" t="s">
        <v>127</v>
      </c>
      <c r="I61" s="674"/>
      <c r="J61" s="674"/>
      <c r="K61" s="675"/>
      <c r="L61" s="158"/>
      <c r="M61" s="158" t="s">
        <v>48</v>
      </c>
      <c r="N61" s="111"/>
      <c r="O61" s="110"/>
      <c r="P61" s="110"/>
      <c r="Q61" s="198"/>
    </row>
    <row r="62" spans="1:23" s="100" customFormat="1" ht="89.25" customHeight="1" x14ac:dyDescent="0.15">
      <c r="A62" s="694" t="s">
        <v>139</v>
      </c>
      <c r="B62" s="686"/>
      <c r="C62" s="687"/>
      <c r="D62" s="164"/>
      <c r="E62" s="165" t="s">
        <v>54</v>
      </c>
      <c r="F62" s="147"/>
      <c r="G62" s="164">
        <v>1</v>
      </c>
      <c r="H62" s="382"/>
      <c r="I62" s="382"/>
      <c r="J62" s="382"/>
      <c r="K62" s="382"/>
      <c r="L62" s="158"/>
      <c r="M62" s="158" t="s">
        <v>48</v>
      </c>
      <c r="N62" s="111"/>
      <c r="O62" s="110"/>
      <c r="P62" s="110"/>
      <c r="Q62" s="198"/>
    </row>
    <row r="63" spans="1:23" s="100" customFormat="1" ht="99.75" customHeight="1" x14ac:dyDescent="0.15">
      <c r="A63" s="685" t="s">
        <v>70</v>
      </c>
      <c r="B63" s="686"/>
      <c r="C63" s="687"/>
      <c r="D63" s="164"/>
      <c r="E63" s="165" t="s">
        <v>54</v>
      </c>
      <c r="F63" s="147" t="s">
        <v>80</v>
      </c>
      <c r="G63" s="164">
        <v>1</v>
      </c>
      <c r="H63" s="673"/>
      <c r="I63" s="674"/>
      <c r="J63" s="674"/>
      <c r="K63" s="675"/>
      <c r="L63" s="158"/>
      <c r="M63" s="158"/>
      <c r="N63" s="111"/>
      <c r="O63" s="110"/>
      <c r="P63" s="110"/>
      <c r="Q63" s="198"/>
    </row>
    <row r="64" spans="1:23" s="100" customFormat="1" ht="75" customHeight="1" thickBot="1" x14ac:dyDescent="0.2">
      <c r="A64" s="200"/>
      <c r="B64" s="201"/>
      <c r="C64" s="202"/>
      <c r="D64" s="106"/>
      <c r="E64" s="203" t="s">
        <v>54</v>
      </c>
      <c r="F64" s="204" t="s">
        <v>79</v>
      </c>
      <c r="G64" s="106"/>
      <c r="H64" s="732"/>
      <c r="I64" s="733"/>
      <c r="J64" s="733"/>
      <c r="K64" s="734"/>
      <c r="L64" s="107"/>
      <c r="M64" s="107"/>
      <c r="N64" s="205"/>
      <c r="O64" s="206"/>
      <c r="P64" s="206"/>
      <c r="Q64" s="207"/>
    </row>
    <row r="65" spans="8:11" s="10" customFormat="1" ht="15.75" x14ac:dyDescent="0.25">
      <c r="H65" s="20"/>
      <c r="I65" s="20"/>
      <c r="J65" s="20"/>
      <c r="K65" s="20"/>
    </row>
    <row r="66" spans="8:11" s="2" customFormat="1" ht="15.75" x14ac:dyDescent="0.25">
      <c r="H66" s="24"/>
      <c r="I66" s="24"/>
      <c r="J66" s="24"/>
      <c r="K66" s="24"/>
    </row>
    <row r="67" spans="8:11" s="1" customFormat="1" x14ac:dyDescent="0.15">
      <c r="H67" s="23"/>
      <c r="I67" s="23"/>
      <c r="J67" s="23"/>
      <c r="K67" s="23"/>
    </row>
    <row r="68" spans="8:11" s="1" customFormat="1" x14ac:dyDescent="0.15">
      <c r="H68" s="23"/>
      <c r="I68" s="23"/>
      <c r="J68" s="23"/>
      <c r="K68" s="23"/>
    </row>
  </sheetData>
  <mergeCells count="80">
    <mergeCell ref="H57:K57"/>
    <mergeCell ref="H53:K53"/>
    <mergeCell ref="A47:Q47"/>
    <mergeCell ref="A57:C57"/>
    <mergeCell ref="H55:K55"/>
    <mergeCell ref="A54:C54"/>
    <mergeCell ref="A50:C50"/>
    <mergeCell ref="A36:Q36"/>
    <mergeCell ref="H54:K54"/>
    <mergeCell ref="A51:C51"/>
    <mergeCell ref="A46:C46"/>
    <mergeCell ref="A53:C53"/>
    <mergeCell ref="A39:C39"/>
    <mergeCell ref="A18:C18"/>
    <mergeCell ref="A24:C24"/>
    <mergeCell ref="A34:C34"/>
    <mergeCell ref="A30:C30"/>
    <mergeCell ref="A32:C32"/>
    <mergeCell ref="A33:C33"/>
    <mergeCell ref="A19:C19"/>
    <mergeCell ref="H64:K64"/>
    <mergeCell ref="H63:K63"/>
    <mergeCell ref="A27:C27"/>
    <mergeCell ref="A20:C20"/>
    <mergeCell ref="A23:C23"/>
    <mergeCell ref="C1:K1"/>
    <mergeCell ref="A41:Q41"/>
    <mergeCell ref="A21:C21"/>
    <mergeCell ref="A9:E9"/>
    <mergeCell ref="A38:C38"/>
    <mergeCell ref="A61:C61"/>
    <mergeCell ref="H48:K48"/>
    <mergeCell ref="H49:K49"/>
    <mergeCell ref="A49:C49"/>
    <mergeCell ref="H61:K61"/>
    <mergeCell ref="L10:Q10"/>
    <mergeCell ref="A11:E11"/>
    <mergeCell ref="F11:G11"/>
    <mergeCell ref="A13:E13"/>
    <mergeCell ref="F13:G13"/>
    <mergeCell ref="F8:G8"/>
    <mergeCell ref="F9:G9"/>
    <mergeCell ref="A8:E8"/>
    <mergeCell ref="F12:G12"/>
    <mergeCell ref="A15:E15"/>
    <mergeCell ref="U17:W17"/>
    <mergeCell ref="A14:E14"/>
    <mergeCell ref="F14:G14"/>
    <mergeCell ref="F15:G15"/>
    <mergeCell ref="A16:Q16"/>
    <mergeCell ref="U37:W37"/>
    <mergeCell ref="A45:C45"/>
    <mergeCell ref="A44:Q44"/>
    <mergeCell ref="A42:C42"/>
    <mergeCell ref="A25:C25"/>
    <mergeCell ref="A35:C35"/>
    <mergeCell ref="A43:C43"/>
    <mergeCell ref="A28:C28"/>
    <mergeCell ref="A29:C29"/>
    <mergeCell ref="A31:C31"/>
    <mergeCell ref="A63:C63"/>
    <mergeCell ref="A56:Q56"/>
    <mergeCell ref="H58:K58"/>
    <mergeCell ref="A48:C48"/>
    <mergeCell ref="A58:C58"/>
    <mergeCell ref="A62:C62"/>
    <mergeCell ref="A55:C55"/>
    <mergeCell ref="A60:C60"/>
    <mergeCell ref="H51:K51"/>
    <mergeCell ref="H60:K60"/>
    <mergeCell ref="F6:G6"/>
    <mergeCell ref="A59:C59"/>
    <mergeCell ref="H59:K59"/>
    <mergeCell ref="F7:G7"/>
    <mergeCell ref="A22:C22"/>
    <mergeCell ref="A26:C26"/>
    <mergeCell ref="H50:K50"/>
    <mergeCell ref="A12:E12"/>
    <mergeCell ref="A6:E6"/>
    <mergeCell ref="A7:E7"/>
  </mergeCells>
  <phoneticPr fontId="23" type="noConversion"/>
  <printOptions horizontalCentered="1"/>
  <pageMargins left="0.23622047244094491" right="0.23622047244094491" top="0.59055118110236227" bottom="0" header="0.31496062992125984" footer="0.31496062992125984"/>
  <pageSetup paperSize="9" scale="54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9"/>
  <sheetViews>
    <sheetView showGridLines="0" view="pageBreakPreview" topLeftCell="A7" zoomScale="60" zoomScaleNormal="85" workbookViewId="0">
      <selection activeCell="H7" sqref="H7:L7"/>
    </sheetView>
  </sheetViews>
  <sheetFormatPr defaultColWidth="12" defaultRowHeight="11.25" x14ac:dyDescent="0.1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5"/>
      <c r="B1" s="32"/>
      <c r="C1" s="32"/>
      <c r="D1" s="31"/>
      <c r="E1" s="90" t="s">
        <v>16</v>
      </c>
      <c r="F1" s="32"/>
      <c r="G1" s="32"/>
      <c r="H1" s="32"/>
      <c r="I1" s="32"/>
      <c r="J1" s="34" t="str">
        <f>'TECHNICAL SHEET GARMENT'!J1</f>
        <v>WINTER 2018/19</v>
      </c>
      <c r="K1" s="32"/>
      <c r="L1" s="33"/>
    </row>
    <row r="2" spans="1:12" s="4" customFormat="1" ht="19.5" x14ac:dyDescent="0.15">
      <c r="A2" s="146" t="str">
        <f>'TECHNICAL SHEET GARMENT'!A2</f>
        <v>LFV11538</v>
      </c>
      <c r="B2" s="92"/>
      <c r="C2" s="92"/>
      <c r="D2" s="93" t="str">
        <f>'TECHNICAL SHEET GARMENT'!C2</f>
        <v>CALDO 3in1 FLEECE HEATHER JKT</v>
      </c>
      <c r="E2" s="92"/>
      <c r="F2" s="92"/>
      <c r="G2" s="92"/>
      <c r="H2" s="92"/>
      <c r="I2" s="92"/>
      <c r="J2" s="92" t="s">
        <v>3</v>
      </c>
      <c r="K2" s="94" t="str">
        <f>'TECHNICAL SHEET GARMENT'!K2</f>
        <v>V1BULK</v>
      </c>
      <c r="L2" s="95"/>
    </row>
    <row r="3" spans="1:12" s="3" customFormat="1" ht="16.5" x14ac:dyDescent="0.15">
      <c r="A3" s="143" t="s">
        <v>1</v>
      </c>
      <c r="B3" s="68"/>
      <c r="C3" s="69" t="str">
        <f>'TECHNICAL SHEET GARMENT'!C3</f>
        <v xml:space="preserve">06302 / LIBOLON + PR21 / LOCAL </v>
      </c>
      <c r="D3" s="68"/>
      <c r="E3" s="68"/>
      <c r="F3" s="68"/>
      <c r="G3" s="68"/>
      <c r="H3" s="68"/>
      <c r="I3" s="68"/>
      <c r="J3" s="68" t="s">
        <v>15</v>
      </c>
      <c r="K3" s="68"/>
      <c r="L3" s="121" t="str">
        <f>'TECHNICAL SHEET GARMENT'!L3</f>
        <v>Marjorie</v>
      </c>
    </row>
    <row r="4" spans="1:12" s="3" customFormat="1" ht="17.25" thickBot="1" x14ac:dyDescent="0.2">
      <c r="A4" s="144" t="s">
        <v>2</v>
      </c>
      <c r="B4" s="53">
        <f ca="1">'TECHNICAL SHEET GARMENT'!B4</f>
        <v>43833</v>
      </c>
      <c r="C4" s="72"/>
      <c r="D4" s="72"/>
      <c r="E4" s="72"/>
      <c r="F4" s="72"/>
      <c r="G4" s="72"/>
      <c r="H4" s="72"/>
      <c r="I4" s="72"/>
      <c r="J4" s="96" t="str">
        <f>'TECHNICAL SHEET GARMENT'!J4</f>
        <v xml:space="preserve">SUPPLIER : </v>
      </c>
      <c r="K4" s="72"/>
      <c r="L4" s="413" t="str">
        <f>'TECHNICAL SHEET GARMENT'!L4</f>
        <v>PRIMA CHANNEL</v>
      </c>
    </row>
    <row r="5" spans="1:12" s="1" customFormat="1" ht="26.25" customHeight="1" thickBot="1" x14ac:dyDescent="0.2">
      <c r="A5" s="763" t="s">
        <v>185</v>
      </c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5"/>
    </row>
    <row r="6" spans="1:12" s="3" customFormat="1" ht="20.25" thickBot="1" x14ac:dyDescent="0.2">
      <c r="A6" s="208" t="s">
        <v>14</v>
      </c>
      <c r="B6" s="184"/>
      <c r="C6" s="185"/>
      <c r="D6" s="185"/>
      <c r="E6" s="185"/>
      <c r="F6" s="89"/>
      <c r="G6" s="89"/>
      <c r="H6" s="209"/>
      <c r="I6" s="210" t="s">
        <v>7</v>
      </c>
      <c r="J6" s="211"/>
      <c r="K6" s="212"/>
      <c r="L6" s="213"/>
    </row>
    <row r="7" spans="1:12" s="1" customFormat="1" ht="240.75" customHeight="1" thickBot="1" x14ac:dyDescent="0.2">
      <c r="A7" s="757" t="s">
        <v>60</v>
      </c>
      <c r="B7" s="758"/>
      <c r="C7" s="758"/>
      <c r="D7" s="758"/>
      <c r="E7" s="758"/>
      <c r="F7" s="758"/>
      <c r="G7" s="759"/>
      <c r="H7" s="754" t="s">
        <v>125</v>
      </c>
      <c r="I7" s="755"/>
      <c r="J7" s="755"/>
      <c r="K7" s="755"/>
      <c r="L7" s="756"/>
    </row>
    <row r="8" spans="1:12" s="1" customFormat="1" ht="186.75" customHeight="1" thickBot="1" x14ac:dyDescent="0.2">
      <c r="A8" s="757" t="s">
        <v>90</v>
      </c>
      <c r="B8" s="758"/>
      <c r="C8" s="758"/>
      <c r="D8" s="758"/>
      <c r="E8" s="758"/>
      <c r="F8" s="758"/>
      <c r="G8" s="759"/>
      <c r="H8" s="760" t="s">
        <v>73</v>
      </c>
      <c r="I8" s="761"/>
      <c r="J8" s="761"/>
      <c r="K8" s="761"/>
      <c r="L8" s="762"/>
    </row>
    <row r="9" spans="1:12" s="1" customFormat="1" ht="150" customHeight="1" thickBot="1" x14ac:dyDescent="0.2">
      <c r="A9" s="748" t="s">
        <v>186</v>
      </c>
      <c r="B9" s="749"/>
      <c r="C9" s="749"/>
      <c r="D9" s="749"/>
      <c r="E9" s="749"/>
      <c r="F9" s="749"/>
      <c r="G9" s="750"/>
      <c r="H9" s="751" t="s">
        <v>108</v>
      </c>
      <c r="I9" s="752"/>
      <c r="J9" s="752"/>
      <c r="K9" s="752"/>
      <c r="L9" s="753"/>
    </row>
  </sheetData>
  <mergeCells count="7">
    <mergeCell ref="A9:G9"/>
    <mergeCell ref="H9:L9"/>
    <mergeCell ref="H7:L7"/>
    <mergeCell ref="A8:G8"/>
    <mergeCell ref="H8:L8"/>
    <mergeCell ref="A5:L5"/>
    <mergeCell ref="A7:G7"/>
  </mergeCells>
  <phoneticPr fontId="23" type="noConversion"/>
  <printOptions horizontalCentered="1"/>
  <pageMargins left="0.39370078740157483" right="0.39370078740157483" top="0.39370078740157483" bottom="0.35433070866141736" header="0.39370078740157483" footer="0.39370078740157483"/>
  <pageSetup paperSize="9" scale="71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O71"/>
  <sheetViews>
    <sheetView showGridLines="0" view="pageBreakPreview" topLeftCell="D37" zoomScale="60" zoomScaleNormal="85" workbookViewId="0">
      <selection activeCell="H48" sqref="H48"/>
    </sheetView>
  </sheetViews>
  <sheetFormatPr defaultColWidth="12" defaultRowHeight="11.25" x14ac:dyDescent="0.15"/>
  <cols>
    <col min="1" max="1" width="5" style="112" customWidth="1"/>
    <col min="2" max="2" width="17.83203125" style="112" customWidth="1"/>
    <col min="3" max="3" width="20.33203125" style="112" customWidth="1"/>
    <col min="4" max="4" width="12" style="112"/>
    <col min="5" max="5" width="24.33203125" style="112" customWidth="1"/>
    <col min="6" max="6" width="74" style="112" bestFit="1" customWidth="1"/>
    <col min="7" max="7" width="21" style="112" customWidth="1"/>
    <col min="8" max="13" width="15.83203125" style="112" customWidth="1"/>
    <col min="14" max="14" width="15.83203125" style="160" customWidth="1"/>
    <col min="15" max="15" width="15" style="112" customWidth="1"/>
    <col min="16" max="16384" width="12" style="112"/>
  </cols>
  <sheetData>
    <row r="1" spans="1:15" s="116" customFormat="1" ht="42.75" customHeight="1" thickBot="1" x14ac:dyDescent="0.2">
      <c r="A1" s="114"/>
      <c r="B1" s="115"/>
      <c r="C1" s="115"/>
      <c r="D1" s="660" t="s">
        <v>152</v>
      </c>
      <c r="E1" s="660"/>
      <c r="F1" s="660"/>
      <c r="G1" s="660"/>
      <c r="H1" s="660"/>
      <c r="I1" s="660"/>
      <c r="J1" s="660"/>
      <c r="K1" s="660"/>
      <c r="L1" s="647" t="str">
        <f>'TECHNICAL SHEET GARMENT'!J1</f>
        <v>WINTER 2018/19</v>
      </c>
      <c r="M1" s="647"/>
      <c r="N1" s="647"/>
      <c r="O1" s="648"/>
    </row>
    <row r="2" spans="1:15" s="4" customFormat="1" ht="21.75" customHeight="1" x14ac:dyDescent="0.15">
      <c r="A2" s="97"/>
      <c r="B2" s="94" t="str">
        <f>'TECHNICAL SHEET GARMENT'!A2</f>
        <v>LFV11538</v>
      </c>
      <c r="C2" s="92"/>
      <c r="D2" s="92"/>
      <c r="E2" s="134" t="str">
        <f>'TECHNICAL SHEET GARMENT'!C2</f>
        <v>CALDO 3in1 FLEECE HEATHER JKT</v>
      </c>
      <c r="F2" s="92"/>
      <c r="G2" s="92"/>
      <c r="H2" s="92"/>
      <c r="I2" s="92"/>
      <c r="J2" s="92"/>
      <c r="K2" s="92"/>
      <c r="L2" s="92"/>
      <c r="M2" s="92" t="s">
        <v>3</v>
      </c>
      <c r="N2" s="454" t="str">
        <f>'TECHNICAL SHEET GARMENT'!K2</f>
        <v>V1BULK</v>
      </c>
      <c r="O2" s="98"/>
    </row>
    <row r="3" spans="1:15" s="3" customFormat="1" ht="21.75" customHeight="1" x14ac:dyDescent="0.15">
      <c r="A3" s="76"/>
      <c r="B3" s="173" t="s">
        <v>1</v>
      </c>
      <c r="C3" s="68"/>
      <c r="D3" s="69" t="str">
        <f>'TECHNICAL SHEET GARMENT'!C3</f>
        <v xml:space="preserve">06302 / LIBOLON + PR21 / LOCAL </v>
      </c>
      <c r="E3" s="68"/>
      <c r="F3" s="68"/>
      <c r="G3" s="68"/>
      <c r="H3" s="68"/>
      <c r="I3" s="68"/>
      <c r="J3" s="68"/>
      <c r="K3" s="68"/>
      <c r="L3" s="68" t="s">
        <v>15</v>
      </c>
      <c r="M3" s="77"/>
      <c r="N3" s="410" t="str">
        <f>'TECHNICAL SHEET GARMENT'!L3</f>
        <v>Marjorie</v>
      </c>
      <c r="O3" s="70"/>
    </row>
    <row r="4" spans="1:15" s="3" customFormat="1" ht="21.75" customHeight="1" thickBot="1" x14ac:dyDescent="0.2">
      <c r="A4" s="78"/>
      <c r="B4" s="174" t="s">
        <v>2</v>
      </c>
      <c r="C4" s="71">
        <f ca="1">'TECHNICAL SHEET GARMENT'!B4</f>
        <v>43833</v>
      </c>
      <c r="D4" s="72"/>
      <c r="E4" s="72"/>
      <c r="F4" s="72"/>
      <c r="G4" s="72"/>
      <c r="H4" s="72"/>
      <c r="I4" s="72"/>
      <c r="J4" s="72"/>
      <c r="K4" s="72"/>
      <c r="L4" s="96" t="str">
        <f>'TECHNICAL SHEET GARMENT'!J4</f>
        <v xml:space="preserve">SUPPLIER : </v>
      </c>
      <c r="M4" s="79"/>
      <c r="N4" s="411" t="str">
        <f>'TECHNICAL SHEET GARMENT'!L4</f>
        <v>PRIMA CHANNEL</v>
      </c>
      <c r="O4" s="73"/>
    </row>
    <row r="5" spans="1:15" s="116" customFormat="1" ht="16.5" x14ac:dyDescent="0.15">
      <c r="A5" s="135"/>
      <c r="B5" s="127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136"/>
    </row>
    <row r="6" spans="1:15" ht="17.25" thickBot="1" x14ac:dyDescent="0.3">
      <c r="A6" s="162"/>
      <c r="B6" s="30" t="s">
        <v>18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3"/>
    </row>
    <row r="7" spans="1:15" customFormat="1" ht="39" thickBot="1" x14ac:dyDescent="0.2">
      <c r="A7" s="21"/>
      <c r="B7" s="766" t="s">
        <v>346</v>
      </c>
      <c r="C7" s="767"/>
      <c r="D7" s="767"/>
      <c r="E7" s="767"/>
      <c r="F7" s="767"/>
      <c r="G7" s="767"/>
      <c r="H7" s="769"/>
      <c r="I7" s="770"/>
      <c r="J7" s="770"/>
      <c r="K7" s="770"/>
      <c r="L7" s="770"/>
      <c r="M7" s="770"/>
      <c r="N7" s="770"/>
      <c r="O7" s="771"/>
    </row>
    <row r="8" spans="1:15" customFormat="1" ht="26.25" x14ac:dyDescent="0.15">
      <c r="A8" s="21"/>
      <c r="B8" s="473" t="s">
        <v>26</v>
      </c>
      <c r="C8" s="368"/>
      <c r="D8" s="368"/>
      <c r="E8" s="368"/>
      <c r="F8" s="368"/>
      <c r="G8" s="369" t="s">
        <v>19</v>
      </c>
      <c r="H8" s="614" t="s">
        <v>220</v>
      </c>
      <c r="I8" s="614" t="s">
        <v>9</v>
      </c>
      <c r="J8" s="614" t="s">
        <v>10</v>
      </c>
      <c r="K8" s="615" t="s">
        <v>11</v>
      </c>
      <c r="L8" s="616" t="s">
        <v>12</v>
      </c>
      <c r="M8" s="617" t="s">
        <v>13</v>
      </c>
      <c r="N8" s="618" t="s">
        <v>24</v>
      </c>
      <c r="O8" s="618" t="s">
        <v>49</v>
      </c>
    </row>
    <row r="9" spans="1:15" customFormat="1" ht="30" x14ac:dyDescent="0.15">
      <c r="A9" s="21"/>
      <c r="B9" s="233" t="s">
        <v>32</v>
      </c>
      <c r="C9" s="234" t="s">
        <v>201</v>
      </c>
      <c r="D9" s="235"/>
      <c r="E9" s="236"/>
      <c r="F9" s="598" t="s">
        <v>337</v>
      </c>
      <c r="G9" s="237" t="s">
        <v>22</v>
      </c>
      <c r="H9" s="620">
        <f>J9-3.6</f>
        <v>36.6</v>
      </c>
      <c r="I9" s="620">
        <f>K9-3.6</f>
        <v>38.4</v>
      </c>
      <c r="J9" s="621">
        <f>K9-1.8</f>
        <v>40.200000000000003</v>
      </c>
      <c r="K9" s="622">
        <v>42</v>
      </c>
      <c r="L9" s="621">
        <f>K9+1.8</f>
        <v>43.8</v>
      </c>
      <c r="M9" s="621">
        <f>K9+3.6</f>
        <v>45.6</v>
      </c>
      <c r="N9" s="621">
        <f>K9+7.2</f>
        <v>49.2</v>
      </c>
      <c r="O9" s="621">
        <f>L9+7.2</f>
        <v>51</v>
      </c>
    </row>
    <row r="10" spans="1:15" customFormat="1" ht="28.5" x14ac:dyDescent="0.15">
      <c r="A10" s="21"/>
      <c r="B10" s="239" t="s">
        <v>33</v>
      </c>
      <c r="C10" s="240" t="s">
        <v>20</v>
      </c>
      <c r="D10" s="241"/>
      <c r="E10" s="242"/>
      <c r="F10" s="599" t="s">
        <v>314</v>
      </c>
      <c r="G10" s="243" t="s">
        <v>21</v>
      </c>
      <c r="H10" s="624">
        <f t="shared" ref="H10:I12" si="0">SUM(J10-6)</f>
        <v>50</v>
      </c>
      <c r="I10" s="624">
        <f t="shared" si="0"/>
        <v>53</v>
      </c>
      <c r="J10" s="625">
        <f>SUM(K10-3)</f>
        <v>56</v>
      </c>
      <c r="K10" s="626">
        <v>59</v>
      </c>
      <c r="L10" s="625">
        <f>SUM(K10+3)</f>
        <v>62</v>
      </c>
      <c r="M10" s="621">
        <f>SUM(K10+6)</f>
        <v>65</v>
      </c>
      <c r="N10" s="621">
        <f t="shared" ref="N10:O12" si="1">K10+10</f>
        <v>69</v>
      </c>
      <c r="O10" s="621">
        <f t="shared" si="1"/>
        <v>72</v>
      </c>
    </row>
    <row r="11" spans="1:15" customFormat="1" ht="30" x14ac:dyDescent="0.15">
      <c r="A11" s="21"/>
      <c r="B11" s="239" t="s">
        <v>34</v>
      </c>
      <c r="C11" s="240" t="s">
        <v>202</v>
      </c>
      <c r="D11" s="241"/>
      <c r="E11" s="242"/>
      <c r="F11" s="599" t="s">
        <v>338</v>
      </c>
      <c r="G11" s="243" t="s">
        <v>21</v>
      </c>
      <c r="H11" s="624">
        <f t="shared" si="0"/>
        <v>48</v>
      </c>
      <c r="I11" s="624">
        <f t="shared" si="0"/>
        <v>51</v>
      </c>
      <c r="J11" s="625">
        <f>SUM(K11-3)</f>
        <v>54</v>
      </c>
      <c r="K11" s="626">
        <v>57</v>
      </c>
      <c r="L11" s="625">
        <f>SUM(K11+3)</f>
        <v>60</v>
      </c>
      <c r="M11" s="621">
        <f>SUM(K11+6)</f>
        <v>63</v>
      </c>
      <c r="N11" s="621">
        <f t="shared" si="1"/>
        <v>67</v>
      </c>
      <c r="O11" s="621">
        <f t="shared" si="1"/>
        <v>70</v>
      </c>
    </row>
    <row r="12" spans="1:15" customFormat="1" ht="28.5" x14ac:dyDescent="0.15">
      <c r="A12" s="21"/>
      <c r="B12" s="239" t="s">
        <v>203</v>
      </c>
      <c r="C12" s="240" t="s">
        <v>204</v>
      </c>
      <c r="D12" s="241"/>
      <c r="E12" s="242"/>
      <c r="F12" s="599" t="s">
        <v>315</v>
      </c>
      <c r="G12" s="243" t="s">
        <v>21</v>
      </c>
      <c r="H12" s="624">
        <f t="shared" si="0"/>
        <v>48</v>
      </c>
      <c r="I12" s="624">
        <f t="shared" si="0"/>
        <v>51</v>
      </c>
      <c r="J12" s="625">
        <f>SUM(K12-3)</f>
        <v>54</v>
      </c>
      <c r="K12" s="626">
        <v>57</v>
      </c>
      <c r="L12" s="625">
        <f>SUM(K12+3)</f>
        <v>60</v>
      </c>
      <c r="M12" s="621">
        <f>SUM(K12+6)</f>
        <v>63</v>
      </c>
      <c r="N12" s="621">
        <f t="shared" si="1"/>
        <v>67</v>
      </c>
      <c r="O12" s="621">
        <f t="shared" si="1"/>
        <v>70</v>
      </c>
    </row>
    <row r="13" spans="1:15" customFormat="1" ht="28.5" x14ac:dyDescent="0.15">
      <c r="A13" s="21"/>
      <c r="B13" s="474" t="s">
        <v>91</v>
      </c>
      <c r="C13" s="475" t="s">
        <v>92</v>
      </c>
      <c r="D13" s="476"/>
      <c r="E13" s="477"/>
      <c r="F13" s="600" t="s">
        <v>316</v>
      </c>
      <c r="G13" s="478" t="s">
        <v>21</v>
      </c>
      <c r="H13" s="644">
        <f>SUM(J13-4)</f>
        <v>70</v>
      </c>
      <c r="I13" s="644">
        <f>SUM(K13-2)</f>
        <v>72</v>
      </c>
      <c r="J13" s="645">
        <f>SUM(K13)</f>
        <v>74</v>
      </c>
      <c r="K13" s="646">
        <v>74</v>
      </c>
      <c r="L13" s="645">
        <f>SUM(K13)</f>
        <v>74</v>
      </c>
      <c r="M13" s="645">
        <f>SUM(K13+2)</f>
        <v>76</v>
      </c>
      <c r="N13" s="645">
        <f>K13+4</f>
        <v>78</v>
      </c>
      <c r="O13" s="645">
        <f>L13+6</f>
        <v>80</v>
      </c>
    </row>
    <row r="14" spans="1:15" customFormat="1" ht="30" x14ac:dyDescent="0.15">
      <c r="A14" s="21"/>
      <c r="B14" s="474" t="s">
        <v>176</v>
      </c>
      <c r="C14" s="479" t="s">
        <v>177</v>
      </c>
      <c r="D14" s="476"/>
      <c r="E14" s="477"/>
      <c r="F14" s="601" t="s">
        <v>317</v>
      </c>
      <c r="G14" s="478" t="s">
        <v>22</v>
      </c>
      <c r="H14" s="644">
        <f>SUM(J14-1)</f>
        <v>16.5</v>
      </c>
      <c r="I14" s="644">
        <f>SUM(K14-1)</f>
        <v>17</v>
      </c>
      <c r="J14" s="645">
        <f>SUM(K14-0.5)</f>
        <v>17.5</v>
      </c>
      <c r="K14" s="646">
        <v>18</v>
      </c>
      <c r="L14" s="645">
        <f>SUM(K14+0.5)</f>
        <v>18.5</v>
      </c>
      <c r="M14" s="645">
        <f>SUM(K14+1)</f>
        <v>19</v>
      </c>
      <c r="N14" s="645">
        <f>SUM(K14+1.5)</f>
        <v>19.5</v>
      </c>
      <c r="O14" s="645">
        <f>SUM(L14+1.5)</f>
        <v>20</v>
      </c>
    </row>
    <row r="15" spans="1:15" customFormat="1" ht="28.5" x14ac:dyDescent="0.15">
      <c r="A15" s="21"/>
      <c r="B15" s="372" t="s">
        <v>86</v>
      </c>
      <c r="C15" s="373" t="s">
        <v>87</v>
      </c>
      <c r="D15" s="371"/>
      <c r="E15" s="371"/>
      <c r="F15" s="600" t="s">
        <v>318</v>
      </c>
      <c r="G15" s="237" t="s">
        <v>93</v>
      </c>
      <c r="H15" s="620">
        <f>SUM(J15-1.5)</f>
        <v>11.25</v>
      </c>
      <c r="I15" s="620">
        <f>SUM(K15-1.5)</f>
        <v>12</v>
      </c>
      <c r="J15" s="621">
        <f>SUM(K15-0.75)</f>
        <v>12.75</v>
      </c>
      <c r="K15" s="622">
        <v>13.5</v>
      </c>
      <c r="L15" s="621">
        <f>SUM(K15+0.75)</f>
        <v>14.25</v>
      </c>
      <c r="M15" s="621">
        <f>SUM(K15+1.5)</f>
        <v>15</v>
      </c>
      <c r="N15" s="621">
        <f>K15+2.25</f>
        <v>15.75</v>
      </c>
      <c r="O15" s="621">
        <f>L15+2.25</f>
        <v>16.5</v>
      </c>
    </row>
    <row r="16" spans="1:15" customFormat="1" ht="30" x14ac:dyDescent="0.15">
      <c r="A16" s="21"/>
      <c r="B16" s="420" t="s">
        <v>156</v>
      </c>
      <c r="C16" s="421" t="s">
        <v>205</v>
      </c>
      <c r="D16" s="422"/>
      <c r="E16" s="422"/>
      <c r="F16" s="601" t="s">
        <v>319</v>
      </c>
      <c r="G16" s="423" t="s">
        <v>93</v>
      </c>
      <c r="H16" s="627">
        <f>SUM(J16-1.5)</f>
        <v>22.75</v>
      </c>
      <c r="I16" s="627">
        <f>SUM(K16-1.5)</f>
        <v>23.5</v>
      </c>
      <c r="J16" s="628">
        <f>SUM(K16-0.75)</f>
        <v>24.25</v>
      </c>
      <c r="K16" s="629">
        <v>25</v>
      </c>
      <c r="L16" s="628">
        <f>SUM(K16+0.75)</f>
        <v>25.75</v>
      </c>
      <c r="M16" s="628">
        <f>SUM(K16+1.5)</f>
        <v>26.5</v>
      </c>
      <c r="N16" s="628">
        <f>K16+2.25</f>
        <v>27.25</v>
      </c>
      <c r="O16" s="628">
        <f>L16+2.25</f>
        <v>28</v>
      </c>
    </row>
    <row r="17" spans="1:15" customFormat="1" ht="28.5" x14ac:dyDescent="0.15">
      <c r="A17" s="21"/>
      <c r="B17" s="239" t="s">
        <v>35</v>
      </c>
      <c r="C17" s="240" t="s">
        <v>25</v>
      </c>
      <c r="D17" s="241"/>
      <c r="E17" s="242"/>
      <c r="F17" s="602" t="s">
        <v>320</v>
      </c>
      <c r="G17" s="243" t="s">
        <v>22</v>
      </c>
      <c r="H17" s="624">
        <f>SUM(J17-2)</f>
        <v>21.5</v>
      </c>
      <c r="I17" s="624">
        <f>SUM(K17-2)</f>
        <v>22.5</v>
      </c>
      <c r="J17" s="625">
        <f>SUM(K17-1)</f>
        <v>23.5</v>
      </c>
      <c r="K17" s="626">
        <v>24.5</v>
      </c>
      <c r="L17" s="625">
        <f>SUM(K17+1)</f>
        <v>25.5</v>
      </c>
      <c r="M17" s="625">
        <f>SUM(K17+2)</f>
        <v>26.5</v>
      </c>
      <c r="N17" s="625">
        <f>SUM(K17+3)</f>
        <v>27.5</v>
      </c>
      <c r="O17" s="625">
        <f>SUM(L17+3)</f>
        <v>28.5</v>
      </c>
    </row>
    <row r="18" spans="1:15" customFormat="1" ht="28.5" x14ac:dyDescent="0.15">
      <c r="A18" s="21"/>
      <c r="B18" s="239" t="s">
        <v>36</v>
      </c>
      <c r="C18" s="240" t="s">
        <v>94</v>
      </c>
      <c r="D18" s="241"/>
      <c r="E18" s="242"/>
      <c r="F18" s="602" t="s">
        <v>321</v>
      </c>
      <c r="G18" s="243" t="s">
        <v>22</v>
      </c>
      <c r="H18" s="624">
        <f>SUM(J18-1.5)</f>
        <v>16.75</v>
      </c>
      <c r="I18" s="624">
        <f>SUM(K18-1.5)</f>
        <v>17.5</v>
      </c>
      <c r="J18" s="625">
        <f>SUM(K18-0.75)</f>
        <v>18.25</v>
      </c>
      <c r="K18" s="626">
        <v>19</v>
      </c>
      <c r="L18" s="625">
        <f>SUM(K18+0.75)</f>
        <v>19.75</v>
      </c>
      <c r="M18" s="625">
        <f>SUM(K18+1.5)</f>
        <v>20.5</v>
      </c>
      <c r="N18" s="625">
        <f>SUM(K18+2.25)</f>
        <v>21.25</v>
      </c>
      <c r="O18" s="625">
        <f>SUM(L18+2.25)</f>
        <v>22</v>
      </c>
    </row>
    <row r="19" spans="1:15" customFormat="1" ht="28.5" x14ac:dyDescent="0.15">
      <c r="A19" s="21"/>
      <c r="B19" s="239" t="s">
        <v>131</v>
      </c>
      <c r="C19" s="240" t="s">
        <v>132</v>
      </c>
      <c r="D19" s="241"/>
      <c r="E19" s="242"/>
      <c r="F19" s="602" t="s">
        <v>322</v>
      </c>
      <c r="G19" s="243" t="s">
        <v>22</v>
      </c>
      <c r="H19" s="624">
        <f>SUM(J19-1.2)</f>
        <v>12.700000000000001</v>
      </c>
      <c r="I19" s="624">
        <f>SUM(K19-1.2)</f>
        <v>13.3</v>
      </c>
      <c r="J19" s="625">
        <f>SUM(K19-0.6)</f>
        <v>13.9</v>
      </c>
      <c r="K19" s="622">
        <v>14.5</v>
      </c>
      <c r="L19" s="625">
        <f>SUM(K19+0.6)</f>
        <v>15.1</v>
      </c>
      <c r="M19" s="625">
        <f>SUM(K19+1.2)</f>
        <v>15.7</v>
      </c>
      <c r="N19" s="625">
        <f>SUM(K19+1.8)</f>
        <v>16.3</v>
      </c>
      <c r="O19" s="625">
        <f>SUM(L19+1.8)</f>
        <v>16.899999999999999</v>
      </c>
    </row>
    <row r="20" spans="1:15" customFormat="1" ht="28.5" x14ac:dyDescent="0.15">
      <c r="A20" s="21"/>
      <c r="B20" s="480" t="s">
        <v>38</v>
      </c>
      <c r="C20" s="481" t="s">
        <v>39</v>
      </c>
      <c r="D20" s="482"/>
      <c r="E20" s="483"/>
      <c r="F20" s="602" t="s">
        <v>323</v>
      </c>
      <c r="G20" s="478" t="s">
        <v>21</v>
      </c>
      <c r="H20" s="644">
        <f>SUM(J20-2)</f>
        <v>64</v>
      </c>
      <c r="I20" s="644">
        <f>SUM(K20-2)</f>
        <v>65</v>
      </c>
      <c r="J20" s="645">
        <f>SUM(K20-1)</f>
        <v>66</v>
      </c>
      <c r="K20" s="646">
        <v>67</v>
      </c>
      <c r="L20" s="645">
        <f>SUM(K20+1)</f>
        <v>68</v>
      </c>
      <c r="M20" s="645">
        <f>SUM(K20+2)</f>
        <v>69</v>
      </c>
      <c r="N20" s="645">
        <f>SUM(K20+3)</f>
        <v>70</v>
      </c>
      <c r="O20" s="645">
        <f>SUM(L20+3)</f>
        <v>71</v>
      </c>
    </row>
    <row r="21" spans="1:15" customFormat="1" ht="28.5" x14ac:dyDescent="0.15">
      <c r="A21" s="21"/>
      <c r="B21" s="252" t="s">
        <v>27</v>
      </c>
      <c r="C21" s="253"/>
      <c r="D21" s="253"/>
      <c r="E21" s="253"/>
      <c r="F21" s="603"/>
      <c r="G21" s="254"/>
      <c r="H21" s="633"/>
      <c r="I21" s="633"/>
      <c r="J21" s="633"/>
      <c r="K21" s="634"/>
      <c r="L21" s="633"/>
      <c r="M21" s="635"/>
      <c r="N21" s="636"/>
      <c r="O21" s="636"/>
    </row>
    <row r="22" spans="1:15" customFormat="1" ht="30" x14ac:dyDescent="0.15">
      <c r="A22" s="21"/>
      <c r="B22" s="233" t="s">
        <v>40</v>
      </c>
      <c r="C22" s="255" t="s">
        <v>206</v>
      </c>
      <c r="D22" s="235"/>
      <c r="E22" s="236"/>
      <c r="F22" s="598" t="s">
        <v>339</v>
      </c>
      <c r="G22" s="237" t="s">
        <v>22</v>
      </c>
      <c r="H22" s="620">
        <f>J22-3.6</f>
        <v>39.6</v>
      </c>
      <c r="I22" s="620">
        <f>K22-3.6</f>
        <v>41.4</v>
      </c>
      <c r="J22" s="621">
        <f>K22-1.8</f>
        <v>43.2</v>
      </c>
      <c r="K22" s="622">
        <v>45</v>
      </c>
      <c r="L22" s="621">
        <f>K22+1.8</f>
        <v>46.8</v>
      </c>
      <c r="M22" s="621">
        <f>K22+3.6</f>
        <v>48.6</v>
      </c>
      <c r="N22" s="621">
        <f>K22+7.2</f>
        <v>52.2</v>
      </c>
      <c r="O22" s="621">
        <f>L22+7.2</f>
        <v>54</v>
      </c>
    </row>
    <row r="23" spans="1:15" customFormat="1" ht="28.5" x14ac:dyDescent="0.15">
      <c r="A23" s="21"/>
      <c r="B23" s="484" t="s">
        <v>10</v>
      </c>
      <c r="C23" s="485" t="s">
        <v>23</v>
      </c>
      <c r="D23" s="482"/>
      <c r="E23" s="483"/>
      <c r="F23" s="604" t="s">
        <v>324</v>
      </c>
      <c r="G23" s="478" t="s">
        <v>21</v>
      </c>
      <c r="H23" s="644">
        <f>SUM(J23-4)</f>
        <v>70</v>
      </c>
      <c r="I23" s="644">
        <f>SUM(K23-2)</f>
        <v>72</v>
      </c>
      <c r="J23" s="645">
        <f>SUM(K23)</f>
        <v>74</v>
      </c>
      <c r="K23" s="646">
        <v>74</v>
      </c>
      <c r="L23" s="645">
        <f>SUM(K23)</f>
        <v>74</v>
      </c>
      <c r="M23" s="645">
        <f>SUM(K23+2)</f>
        <v>76</v>
      </c>
      <c r="N23" s="645">
        <f>K23+4</f>
        <v>78</v>
      </c>
      <c r="O23" s="645">
        <f>L23+6</f>
        <v>80</v>
      </c>
    </row>
    <row r="24" spans="1:15" customFormat="1" ht="28.5" x14ac:dyDescent="0.15">
      <c r="A24" s="21"/>
      <c r="B24" s="252" t="s">
        <v>28</v>
      </c>
      <c r="C24" s="253"/>
      <c r="D24" s="253"/>
      <c r="E24" s="253"/>
      <c r="F24" s="605"/>
      <c r="G24" s="254"/>
      <c r="H24" s="633"/>
      <c r="I24" s="633"/>
      <c r="J24" s="633"/>
      <c r="K24" s="634"/>
      <c r="L24" s="633"/>
      <c r="M24" s="635"/>
      <c r="N24" s="636"/>
      <c r="O24" s="636"/>
    </row>
    <row r="25" spans="1:15" customFormat="1" ht="28.5" x14ac:dyDescent="0.15">
      <c r="A25" s="21"/>
      <c r="B25" s="258" t="s">
        <v>96</v>
      </c>
      <c r="C25" s="259" t="s">
        <v>97</v>
      </c>
      <c r="D25" s="260"/>
      <c r="E25" s="261"/>
      <c r="F25" s="606" t="s">
        <v>325</v>
      </c>
      <c r="G25" s="243" t="s">
        <v>21</v>
      </c>
      <c r="H25" s="624">
        <f>SUM(J25-1.2)</f>
        <v>19.2</v>
      </c>
      <c r="I25" s="624">
        <f>SUM(K25-1.2)</f>
        <v>19.8</v>
      </c>
      <c r="J25" s="625">
        <f>SUM(K25-0.6)</f>
        <v>20.399999999999999</v>
      </c>
      <c r="K25" s="626">
        <v>21</v>
      </c>
      <c r="L25" s="625">
        <f>SUM(K25+0.6)</f>
        <v>21.6</v>
      </c>
      <c r="M25" s="621">
        <f>SUM(K25+1.2)</f>
        <v>22.2</v>
      </c>
      <c r="N25" s="621">
        <f>K25+1.8</f>
        <v>22.8</v>
      </c>
      <c r="O25" s="621">
        <f>L25+1.8</f>
        <v>23.400000000000002</v>
      </c>
    </row>
    <row r="26" spans="1:15" customFormat="1" ht="28.5" x14ac:dyDescent="0.15">
      <c r="A26" s="21"/>
      <c r="B26" s="258" t="s">
        <v>98</v>
      </c>
      <c r="C26" s="259" t="s">
        <v>99</v>
      </c>
      <c r="D26" s="260"/>
      <c r="E26" s="261"/>
      <c r="F26" s="606" t="s">
        <v>326</v>
      </c>
      <c r="G26" s="243" t="s">
        <v>21</v>
      </c>
      <c r="H26" s="624">
        <f>SUM(J26-0.6)</f>
        <v>8.1</v>
      </c>
      <c r="I26" s="624">
        <f>SUM(K26-0.6)</f>
        <v>8.4</v>
      </c>
      <c r="J26" s="625">
        <f>SUM(K26-0.3)</f>
        <v>8.6999999999999993</v>
      </c>
      <c r="K26" s="626">
        <v>9</v>
      </c>
      <c r="L26" s="625">
        <f>SUM(K26+0.3)</f>
        <v>9.3000000000000007</v>
      </c>
      <c r="M26" s="621">
        <f>SUM(K26+0.6)</f>
        <v>9.6</v>
      </c>
      <c r="N26" s="621">
        <f>K26+0.9</f>
        <v>9.9</v>
      </c>
      <c r="O26" s="621">
        <f>L26+0.9</f>
        <v>10.200000000000001</v>
      </c>
    </row>
    <row r="27" spans="1:15" customFormat="1" ht="28.5" x14ac:dyDescent="0.15">
      <c r="A27" s="21"/>
      <c r="B27" s="258" t="s">
        <v>41</v>
      </c>
      <c r="C27" s="259" t="s">
        <v>153</v>
      </c>
      <c r="D27" s="260"/>
      <c r="E27" s="261"/>
      <c r="F27" s="606" t="s">
        <v>327</v>
      </c>
      <c r="G27" s="243" t="s">
        <v>21</v>
      </c>
      <c r="H27" s="624">
        <f>SUM(J27-3)</f>
        <v>50.5</v>
      </c>
      <c r="I27" s="624">
        <f>SUM(K27-3)</f>
        <v>52</v>
      </c>
      <c r="J27" s="625">
        <f>SUM(K27-1.5)</f>
        <v>53.5</v>
      </c>
      <c r="K27" s="626">
        <v>55</v>
      </c>
      <c r="L27" s="625">
        <f>SUM(K27+1.5)</f>
        <v>56.5</v>
      </c>
      <c r="M27" s="625">
        <f>SUM(K27+3)</f>
        <v>58</v>
      </c>
      <c r="N27" s="625">
        <f>SUM(K27+4.5)</f>
        <v>59.5</v>
      </c>
      <c r="O27" s="625">
        <f>SUM(L27+4.5)</f>
        <v>61</v>
      </c>
    </row>
    <row r="28" spans="1:15" customFormat="1" ht="28.5" x14ac:dyDescent="0.15">
      <c r="A28" s="21"/>
      <c r="B28" s="258" t="s">
        <v>42</v>
      </c>
      <c r="C28" s="262" t="s">
        <v>43</v>
      </c>
      <c r="D28" s="241"/>
      <c r="E28" s="242"/>
      <c r="F28" s="599" t="s">
        <v>328</v>
      </c>
      <c r="G28" s="243" t="s">
        <v>21</v>
      </c>
      <c r="H28" s="624">
        <f>SUM(J28-3)</f>
        <v>49.5</v>
      </c>
      <c r="I28" s="624">
        <f>SUM(K28-3)</f>
        <v>51</v>
      </c>
      <c r="J28" s="625">
        <f>SUM(K28-1.5)</f>
        <v>52.5</v>
      </c>
      <c r="K28" s="626">
        <v>54</v>
      </c>
      <c r="L28" s="625">
        <f>SUM(K28+1.5)</f>
        <v>55.5</v>
      </c>
      <c r="M28" s="625">
        <f>SUM(K28+3)</f>
        <v>57</v>
      </c>
      <c r="N28" s="625">
        <f>SUM(K28+4.5)</f>
        <v>58.5</v>
      </c>
      <c r="O28" s="625">
        <f>SUM(L28+4.5)</f>
        <v>60</v>
      </c>
    </row>
    <row r="29" spans="1:15" customFormat="1" ht="30" x14ac:dyDescent="0.15">
      <c r="A29" s="21"/>
      <c r="B29" s="258" t="s">
        <v>207</v>
      </c>
      <c r="C29" s="262" t="s">
        <v>221</v>
      </c>
      <c r="D29" s="241"/>
      <c r="E29" s="242"/>
      <c r="F29" s="607" t="s">
        <v>329</v>
      </c>
      <c r="G29" s="243" t="s">
        <v>22</v>
      </c>
      <c r="H29" s="624">
        <f>SUM(J29)</f>
        <v>9</v>
      </c>
      <c r="I29" s="624">
        <f>SUM(K29)</f>
        <v>9</v>
      </c>
      <c r="J29" s="625">
        <f>SUM(K29)</f>
        <v>9</v>
      </c>
      <c r="K29" s="626">
        <v>9</v>
      </c>
      <c r="L29" s="625">
        <f>SUM(K29)</f>
        <v>9</v>
      </c>
      <c r="M29" s="625">
        <f t="shared" ref="M29:O30" si="2">SUM(K29)</f>
        <v>9</v>
      </c>
      <c r="N29" s="625">
        <f t="shared" si="2"/>
        <v>9</v>
      </c>
      <c r="O29" s="625">
        <f t="shared" si="2"/>
        <v>9</v>
      </c>
    </row>
    <row r="30" spans="1:15" customFormat="1" ht="30" x14ac:dyDescent="0.15">
      <c r="A30" s="21"/>
      <c r="B30" s="256" t="s">
        <v>209</v>
      </c>
      <c r="C30" s="257" t="s">
        <v>210</v>
      </c>
      <c r="D30" s="250"/>
      <c r="E30" s="251"/>
      <c r="F30" s="608" t="s">
        <v>330</v>
      </c>
      <c r="G30" s="243" t="s">
        <v>22</v>
      </c>
      <c r="H30" s="624">
        <f>SUM(J30)</f>
        <v>9</v>
      </c>
      <c r="I30" s="624">
        <f>SUM(K30)</f>
        <v>9</v>
      </c>
      <c r="J30" s="625">
        <f>SUM(K30)</f>
        <v>9</v>
      </c>
      <c r="K30" s="626">
        <v>9</v>
      </c>
      <c r="L30" s="625">
        <f>SUM(K30)</f>
        <v>9</v>
      </c>
      <c r="M30" s="625">
        <f t="shared" si="2"/>
        <v>9</v>
      </c>
      <c r="N30" s="625">
        <f t="shared" si="2"/>
        <v>9</v>
      </c>
      <c r="O30" s="625">
        <f t="shared" si="2"/>
        <v>9</v>
      </c>
    </row>
    <row r="31" spans="1:15" customFormat="1" ht="28.5" x14ac:dyDescent="0.15">
      <c r="A31" s="21"/>
      <c r="B31" s="252" t="s">
        <v>30</v>
      </c>
      <c r="C31" s="253"/>
      <c r="D31" s="253"/>
      <c r="E31" s="253"/>
      <c r="F31" s="605"/>
      <c r="G31" s="254"/>
      <c r="H31" s="633"/>
      <c r="I31" s="633"/>
      <c r="J31" s="633"/>
      <c r="K31" s="634"/>
      <c r="L31" s="633"/>
      <c r="M31" s="635"/>
      <c r="N31" s="636"/>
      <c r="O31" s="636"/>
    </row>
    <row r="32" spans="1:15" customFormat="1" ht="30" x14ac:dyDescent="0.15">
      <c r="A32" s="21"/>
      <c r="B32" s="258" t="s">
        <v>44</v>
      </c>
      <c r="C32" s="259" t="s">
        <v>29</v>
      </c>
      <c r="D32" s="260"/>
      <c r="E32" s="261"/>
      <c r="F32" s="609" t="s">
        <v>331</v>
      </c>
      <c r="G32" s="243" t="s">
        <v>21</v>
      </c>
      <c r="H32" s="624">
        <f>SUM(J32-1.2)</f>
        <v>48.199999999999996</v>
      </c>
      <c r="I32" s="624">
        <f>SUM(K32-1.2)</f>
        <v>48.8</v>
      </c>
      <c r="J32" s="625">
        <f>SUM(K32-0.6)</f>
        <v>49.4</v>
      </c>
      <c r="K32" s="626">
        <v>50</v>
      </c>
      <c r="L32" s="625">
        <f>SUM(K32+0.6)</f>
        <v>50.6</v>
      </c>
      <c r="M32" s="621">
        <f>SUM(K32+1.2)</f>
        <v>51.2</v>
      </c>
      <c r="N32" s="621">
        <f>K32+1.8</f>
        <v>51.8</v>
      </c>
      <c r="O32" s="621">
        <f>L32+1.8</f>
        <v>52.4</v>
      </c>
    </row>
    <row r="33" spans="1:15" customFormat="1" ht="28.5" x14ac:dyDescent="0.15">
      <c r="A33" s="21"/>
      <c r="B33" s="258" t="s">
        <v>45</v>
      </c>
      <c r="C33" s="262" t="s">
        <v>133</v>
      </c>
      <c r="D33" s="241"/>
      <c r="E33" s="242"/>
      <c r="F33" s="599" t="s">
        <v>332</v>
      </c>
      <c r="G33" s="243" t="s">
        <v>22</v>
      </c>
      <c r="H33" s="624">
        <f>SUM(J33-1.4)</f>
        <v>22.900000000000002</v>
      </c>
      <c r="I33" s="624">
        <f>SUM(K33-1.4)</f>
        <v>23.6</v>
      </c>
      <c r="J33" s="625">
        <f>SUM(K33-0.7)</f>
        <v>24.3</v>
      </c>
      <c r="K33" s="626">
        <v>25</v>
      </c>
      <c r="L33" s="625">
        <f>SUM(K33+0.7)</f>
        <v>25.7</v>
      </c>
      <c r="M33" s="625">
        <f>SUM(K33+1.4)</f>
        <v>26.4</v>
      </c>
      <c r="N33" s="625">
        <f>SUM(L33+2.1)</f>
        <v>27.8</v>
      </c>
      <c r="O33" s="625">
        <f>SUM(M33+2.1)</f>
        <v>28.5</v>
      </c>
    </row>
    <row r="34" spans="1:15" customFormat="1" ht="28.5" x14ac:dyDescent="0.15">
      <c r="A34" s="21"/>
      <c r="B34" s="256" t="s">
        <v>46</v>
      </c>
      <c r="C34" s="257" t="s">
        <v>134</v>
      </c>
      <c r="D34" s="250"/>
      <c r="E34" s="251"/>
      <c r="F34" s="610" t="s">
        <v>333</v>
      </c>
      <c r="G34" s="263" t="s">
        <v>22</v>
      </c>
      <c r="H34" s="624">
        <f>SUM(J34)</f>
        <v>34</v>
      </c>
      <c r="I34" s="624">
        <f>SUM(K34)</f>
        <v>34</v>
      </c>
      <c r="J34" s="625">
        <f>SUM(K34)</f>
        <v>34</v>
      </c>
      <c r="K34" s="626">
        <v>34</v>
      </c>
      <c r="L34" s="625">
        <f>SUM(K34+0.45)</f>
        <v>34.450000000000003</v>
      </c>
      <c r="M34" s="621">
        <f>SUM(K34+0.9)</f>
        <v>34.9</v>
      </c>
      <c r="N34" s="621">
        <f>K34+1.35</f>
        <v>35.35</v>
      </c>
      <c r="O34" s="621">
        <f>L34+1.35</f>
        <v>35.800000000000004</v>
      </c>
    </row>
    <row r="35" spans="1:15" customFormat="1" ht="28.5" x14ac:dyDescent="0.15">
      <c r="A35" s="21"/>
      <c r="B35" s="258" t="s">
        <v>154</v>
      </c>
      <c r="C35" s="240" t="s">
        <v>155</v>
      </c>
      <c r="D35" s="241"/>
      <c r="E35" s="242"/>
      <c r="F35" s="611" t="s">
        <v>334</v>
      </c>
      <c r="G35" s="243" t="s">
        <v>22</v>
      </c>
      <c r="H35" s="624">
        <f>SUM(J35)</f>
        <v>35</v>
      </c>
      <c r="I35" s="624">
        <f>SUM(K35)</f>
        <v>35</v>
      </c>
      <c r="J35" s="625">
        <f>SUM(K35)</f>
        <v>35</v>
      </c>
      <c r="K35" s="626">
        <v>35</v>
      </c>
      <c r="L35" s="625">
        <f>SUM(K35+0.45)</f>
        <v>35.450000000000003</v>
      </c>
      <c r="M35" s="621">
        <f>SUM(K35+0.9)</f>
        <v>35.9</v>
      </c>
      <c r="N35" s="621">
        <f>K35+1.35</f>
        <v>36.35</v>
      </c>
      <c r="O35" s="621">
        <f>L35+1.35</f>
        <v>36.800000000000004</v>
      </c>
    </row>
    <row r="36" spans="1:15" customFormat="1" ht="28.5" x14ac:dyDescent="0.15">
      <c r="A36" s="21"/>
      <c r="B36" s="469" t="s">
        <v>100</v>
      </c>
      <c r="C36" s="470"/>
      <c r="D36" s="470"/>
      <c r="E36" s="470"/>
      <c r="F36" s="612"/>
      <c r="G36" s="374"/>
      <c r="H36" s="633"/>
      <c r="I36" s="633"/>
      <c r="J36" s="633"/>
      <c r="K36" s="634"/>
      <c r="L36" s="633"/>
      <c r="M36" s="635"/>
      <c r="N36" s="636"/>
      <c r="O36" s="636"/>
    </row>
    <row r="37" spans="1:15" customFormat="1" ht="28.5" x14ac:dyDescent="0.15">
      <c r="A37" s="21"/>
      <c r="B37" s="486" t="s">
        <v>135</v>
      </c>
      <c r="C37" s="487" t="s">
        <v>136</v>
      </c>
      <c r="D37" s="488"/>
      <c r="E37" s="489"/>
      <c r="F37" s="598" t="s">
        <v>335</v>
      </c>
      <c r="G37" s="478" t="s">
        <v>22</v>
      </c>
      <c r="H37" s="644">
        <f>SUM(J37-4)</f>
        <v>70</v>
      </c>
      <c r="I37" s="644">
        <f>SUM(K37-2)</f>
        <v>72</v>
      </c>
      <c r="J37" s="645">
        <f>SUM(K37)</f>
        <v>74</v>
      </c>
      <c r="K37" s="646">
        <v>74</v>
      </c>
      <c r="L37" s="645">
        <f>SUM(K37)</f>
        <v>74</v>
      </c>
      <c r="M37" s="645">
        <f>SUM(K37+2)</f>
        <v>76</v>
      </c>
      <c r="N37" s="645">
        <f>K37+4</f>
        <v>78</v>
      </c>
      <c r="O37" s="645">
        <f>L37+6</f>
        <v>80</v>
      </c>
    </row>
    <row r="38" spans="1:15" customFormat="1" ht="28.5" x14ac:dyDescent="0.15">
      <c r="A38" s="21"/>
      <c r="B38" s="258" t="s">
        <v>101</v>
      </c>
      <c r="C38" s="259" t="s">
        <v>102</v>
      </c>
      <c r="D38" s="260"/>
      <c r="E38" s="261"/>
      <c r="F38" s="606" t="s">
        <v>336</v>
      </c>
      <c r="G38" s="243" t="s">
        <v>22</v>
      </c>
      <c r="H38" s="620">
        <f>SUM(J38-2)</f>
        <v>15</v>
      </c>
      <c r="I38" s="620">
        <f>SUM(K38-1)</f>
        <v>16</v>
      </c>
      <c r="J38" s="621">
        <f>SUM(K38)</f>
        <v>17</v>
      </c>
      <c r="K38" s="622">
        <v>17</v>
      </c>
      <c r="L38" s="621">
        <f>SUM(K38)</f>
        <v>17</v>
      </c>
      <c r="M38" s="621">
        <f>SUM(K38+1)</f>
        <v>18</v>
      </c>
      <c r="N38" s="621">
        <f>K38+2</f>
        <v>19</v>
      </c>
      <c r="O38" s="621">
        <f>L38+3</f>
        <v>20</v>
      </c>
    </row>
    <row r="39" spans="1:15" customFormat="1" ht="30" x14ac:dyDescent="0.15">
      <c r="A39" s="21"/>
      <c r="B39" s="258" t="s">
        <v>348</v>
      </c>
      <c r="C39" s="259"/>
      <c r="D39" s="260"/>
      <c r="E39" s="261"/>
      <c r="F39" s="609" t="s">
        <v>349</v>
      </c>
      <c r="G39" s="243"/>
      <c r="H39" s="620">
        <f>H38-1</f>
        <v>14</v>
      </c>
      <c r="I39" s="620">
        <f t="shared" ref="I39:O39" si="3">I38-1</f>
        <v>15</v>
      </c>
      <c r="J39" s="620">
        <f t="shared" si="3"/>
        <v>16</v>
      </c>
      <c r="K39" s="620">
        <f t="shared" si="3"/>
        <v>16</v>
      </c>
      <c r="L39" s="620">
        <f t="shared" si="3"/>
        <v>16</v>
      </c>
      <c r="M39" s="620">
        <f t="shared" si="3"/>
        <v>17</v>
      </c>
      <c r="N39" s="620">
        <f t="shared" si="3"/>
        <v>18</v>
      </c>
      <c r="O39" s="620">
        <f t="shared" si="3"/>
        <v>19</v>
      </c>
    </row>
    <row r="40" spans="1:15" customFormat="1" ht="30" x14ac:dyDescent="0.15">
      <c r="A40" s="21"/>
      <c r="B40" s="258" t="s">
        <v>350</v>
      </c>
      <c r="C40" s="259"/>
      <c r="D40" s="260"/>
      <c r="E40" s="261"/>
      <c r="F40" s="609" t="s">
        <v>352</v>
      </c>
      <c r="G40" s="243"/>
      <c r="H40" s="620">
        <v>18</v>
      </c>
      <c r="I40" s="620">
        <v>18</v>
      </c>
      <c r="J40" s="620">
        <v>18</v>
      </c>
      <c r="K40" s="620">
        <v>18</v>
      </c>
      <c r="L40" s="620">
        <v>18</v>
      </c>
      <c r="M40" s="620">
        <v>18</v>
      </c>
      <c r="N40" s="620">
        <v>18</v>
      </c>
      <c r="O40" s="620">
        <v>18</v>
      </c>
    </row>
    <row r="41" spans="1:15" customFormat="1" ht="30" x14ac:dyDescent="0.15">
      <c r="A41" s="21"/>
      <c r="B41" s="258" t="s">
        <v>351</v>
      </c>
      <c r="C41" s="259"/>
      <c r="D41" s="260"/>
      <c r="E41" s="261"/>
      <c r="F41" s="609" t="s">
        <v>354</v>
      </c>
      <c r="G41" s="243"/>
      <c r="H41" s="620">
        <f>H40+3</f>
        <v>21</v>
      </c>
      <c r="I41" s="620">
        <f t="shared" ref="I41:O41" si="4">I40+3</f>
        <v>21</v>
      </c>
      <c r="J41" s="620">
        <f t="shared" si="4"/>
        <v>21</v>
      </c>
      <c r="K41" s="620">
        <f t="shared" si="4"/>
        <v>21</v>
      </c>
      <c r="L41" s="620">
        <f t="shared" si="4"/>
        <v>21</v>
      </c>
      <c r="M41" s="620">
        <f t="shared" si="4"/>
        <v>21</v>
      </c>
      <c r="N41" s="620">
        <f t="shared" si="4"/>
        <v>21</v>
      </c>
      <c r="O41" s="620">
        <f t="shared" si="4"/>
        <v>21</v>
      </c>
    </row>
    <row r="42" spans="1:15" customFormat="1" ht="30" x14ac:dyDescent="0.15">
      <c r="A42" s="21"/>
      <c r="B42" s="258" t="s">
        <v>353</v>
      </c>
      <c r="C42" s="259"/>
      <c r="D42" s="260"/>
      <c r="E42" s="261"/>
      <c r="F42" s="609" t="s">
        <v>355</v>
      </c>
      <c r="G42" s="243"/>
      <c r="H42" s="620">
        <f>K42-4</f>
        <v>66</v>
      </c>
      <c r="I42" s="620">
        <f>SUM(K42-2)</f>
        <v>68</v>
      </c>
      <c r="J42" s="621">
        <f>SUM(K42)</f>
        <v>70</v>
      </c>
      <c r="K42" s="622">
        <v>70</v>
      </c>
      <c r="L42" s="621">
        <f>SUM(K42)</f>
        <v>70</v>
      </c>
      <c r="M42" s="621">
        <f>SUM(K42+2)</f>
        <v>72</v>
      </c>
      <c r="N42" s="621">
        <f>K42+4</f>
        <v>74</v>
      </c>
      <c r="O42" s="623">
        <f>K42+6</f>
        <v>76</v>
      </c>
    </row>
    <row r="43" spans="1:15" s="160" customFormat="1" ht="12" thickBot="1" x14ac:dyDescent="0.2"/>
    <row r="44" spans="1:15" customFormat="1" ht="39" thickBot="1" x14ac:dyDescent="0.2">
      <c r="B44" s="766" t="s">
        <v>345</v>
      </c>
      <c r="C44" s="767"/>
      <c r="D44" s="767"/>
      <c r="E44" s="767"/>
      <c r="F44" s="767"/>
      <c r="G44" s="768"/>
      <c r="H44" s="769"/>
      <c r="I44" s="770"/>
      <c r="J44" s="770"/>
      <c r="K44" s="770"/>
      <c r="L44" s="770"/>
      <c r="M44" s="770"/>
      <c r="N44" s="770"/>
      <c r="O44" s="771"/>
    </row>
    <row r="45" spans="1:15" customFormat="1" ht="26.25" x14ac:dyDescent="0.15">
      <c r="B45" s="473" t="s">
        <v>26</v>
      </c>
      <c r="C45" s="368"/>
      <c r="D45" s="368"/>
      <c r="E45" s="368"/>
      <c r="F45" s="368"/>
      <c r="G45" s="369" t="s">
        <v>19</v>
      </c>
      <c r="H45" s="614" t="s">
        <v>220</v>
      </c>
      <c r="I45" s="614" t="s">
        <v>9</v>
      </c>
      <c r="J45" s="614" t="s">
        <v>10</v>
      </c>
      <c r="K45" s="615" t="s">
        <v>11</v>
      </c>
      <c r="L45" s="616" t="s">
        <v>12</v>
      </c>
      <c r="M45" s="617" t="s">
        <v>13</v>
      </c>
      <c r="N45" s="618" t="s">
        <v>24</v>
      </c>
      <c r="O45" s="619" t="s">
        <v>49</v>
      </c>
    </row>
    <row r="46" spans="1:15" customFormat="1" ht="30" x14ac:dyDescent="0.15">
      <c r="B46" s="233" t="s">
        <v>32</v>
      </c>
      <c r="C46" s="234" t="s">
        <v>201</v>
      </c>
      <c r="D46" s="235"/>
      <c r="E46" s="236"/>
      <c r="F46" s="598" t="s">
        <v>342</v>
      </c>
      <c r="G46" s="237" t="s">
        <v>22</v>
      </c>
      <c r="H46" s="620">
        <f>K46-5.4</f>
        <v>35.6</v>
      </c>
      <c r="I46" s="620">
        <f>K46-3.6</f>
        <v>37.4</v>
      </c>
      <c r="J46" s="621">
        <f>K46-1.8</f>
        <v>39.200000000000003</v>
      </c>
      <c r="K46" s="622">
        <v>41</v>
      </c>
      <c r="L46" s="621">
        <f>K46+1.8</f>
        <v>42.8</v>
      </c>
      <c r="M46" s="621">
        <f>K46+3.6</f>
        <v>44.6</v>
      </c>
      <c r="N46" s="621">
        <f>K46+5.4</f>
        <v>46.4</v>
      </c>
      <c r="O46" s="623">
        <f>K46+7.2</f>
        <v>48.2</v>
      </c>
    </row>
    <row r="47" spans="1:15" customFormat="1" ht="28.5" x14ac:dyDescent="0.15">
      <c r="B47" s="239" t="s">
        <v>33</v>
      </c>
      <c r="C47" s="240" t="s">
        <v>20</v>
      </c>
      <c r="D47" s="241"/>
      <c r="E47" s="242"/>
      <c r="F47" s="599" t="s">
        <v>314</v>
      </c>
      <c r="G47" s="243" t="s">
        <v>21</v>
      </c>
      <c r="H47" s="624">
        <f>K47-9</f>
        <v>46</v>
      </c>
      <c r="I47" s="624">
        <f>SUM(K47-6)</f>
        <v>49</v>
      </c>
      <c r="J47" s="625">
        <f>SUM(K47-3)</f>
        <v>52</v>
      </c>
      <c r="K47" s="626">
        <v>55</v>
      </c>
      <c r="L47" s="625">
        <f>SUM(K47+3)</f>
        <v>58</v>
      </c>
      <c r="M47" s="621">
        <f>SUM(K47+6)</f>
        <v>61</v>
      </c>
      <c r="N47" s="621">
        <f>K47+9</f>
        <v>64</v>
      </c>
      <c r="O47" s="623">
        <f>K47+12</f>
        <v>67</v>
      </c>
    </row>
    <row r="48" spans="1:15" customFormat="1" ht="30" x14ac:dyDescent="0.15">
      <c r="B48" s="239" t="s">
        <v>34</v>
      </c>
      <c r="C48" s="240" t="s">
        <v>202</v>
      </c>
      <c r="D48" s="241"/>
      <c r="E48" s="242"/>
      <c r="F48" s="599" t="s">
        <v>343</v>
      </c>
      <c r="G48" s="243" t="s">
        <v>21</v>
      </c>
      <c r="H48" s="624">
        <f>K48-9</f>
        <v>44</v>
      </c>
      <c r="I48" s="624">
        <f>SUM(K48-6)</f>
        <v>47</v>
      </c>
      <c r="J48" s="625">
        <f>SUM(K48-3)</f>
        <v>50</v>
      </c>
      <c r="K48" s="626">
        <v>53</v>
      </c>
      <c r="L48" s="625">
        <f>SUM(K48+3)</f>
        <v>56</v>
      </c>
      <c r="M48" s="621">
        <f>SUM(K48+6)</f>
        <v>59</v>
      </c>
      <c r="N48" s="621">
        <f>K48+9</f>
        <v>62</v>
      </c>
      <c r="O48" s="623">
        <f>K48+12</f>
        <v>65</v>
      </c>
    </row>
    <row r="49" spans="2:15" customFormat="1" ht="28.5" x14ac:dyDescent="0.15">
      <c r="B49" s="239" t="s">
        <v>203</v>
      </c>
      <c r="C49" s="240" t="s">
        <v>204</v>
      </c>
      <c r="D49" s="241"/>
      <c r="E49" s="242"/>
      <c r="F49" s="599" t="s">
        <v>315</v>
      </c>
      <c r="G49" s="243" t="s">
        <v>21</v>
      </c>
      <c r="H49" s="624">
        <f>K49-9</f>
        <v>44</v>
      </c>
      <c r="I49" s="624">
        <f>SUM(K49-6)</f>
        <v>47</v>
      </c>
      <c r="J49" s="625">
        <f>SUM(K49-3)</f>
        <v>50</v>
      </c>
      <c r="K49" s="626">
        <v>53</v>
      </c>
      <c r="L49" s="625">
        <f>SUM(K49+3)</f>
        <v>56</v>
      </c>
      <c r="M49" s="621">
        <f>SUM(K49+6)</f>
        <v>59</v>
      </c>
      <c r="N49" s="621">
        <f>K49+9</f>
        <v>62</v>
      </c>
      <c r="O49" s="623">
        <f>K49+12</f>
        <v>65</v>
      </c>
    </row>
    <row r="50" spans="2:15" customFormat="1" ht="28.5" x14ac:dyDescent="0.15">
      <c r="B50" s="244" t="s">
        <v>91</v>
      </c>
      <c r="C50" s="381" t="s">
        <v>92</v>
      </c>
      <c r="D50" s="370"/>
      <c r="E50" s="371"/>
      <c r="F50" s="600" t="s">
        <v>316</v>
      </c>
      <c r="G50" s="237" t="s">
        <v>21</v>
      </c>
      <c r="H50" s="620">
        <f>K50-4</f>
        <v>67</v>
      </c>
      <c r="I50" s="620">
        <f>SUM(K50-2)</f>
        <v>69</v>
      </c>
      <c r="J50" s="621">
        <f>SUM(K50)</f>
        <v>71</v>
      </c>
      <c r="K50" s="622">
        <v>71</v>
      </c>
      <c r="L50" s="621">
        <f>SUM(K50)</f>
        <v>71</v>
      </c>
      <c r="M50" s="621">
        <f>SUM(K50+2)</f>
        <v>73</v>
      </c>
      <c r="N50" s="621">
        <f>K50+4</f>
        <v>75</v>
      </c>
      <c r="O50" s="623">
        <f>K50+6</f>
        <v>77</v>
      </c>
    </row>
    <row r="51" spans="2:15" customFormat="1" ht="28.5" x14ac:dyDescent="0.15">
      <c r="B51" s="372" t="s">
        <v>86</v>
      </c>
      <c r="C51" s="373" t="s">
        <v>87</v>
      </c>
      <c r="D51" s="371"/>
      <c r="E51" s="371"/>
      <c r="F51" s="600" t="s">
        <v>318</v>
      </c>
      <c r="G51" s="237" t="s">
        <v>93</v>
      </c>
      <c r="H51" s="620">
        <f>K51-2.25</f>
        <v>11.25</v>
      </c>
      <c r="I51" s="620">
        <f>SUM(K51-1.5)</f>
        <v>12</v>
      </c>
      <c r="J51" s="621">
        <f>SUM(K51-0.75)</f>
        <v>12.75</v>
      </c>
      <c r="K51" s="622">
        <v>13.5</v>
      </c>
      <c r="L51" s="621">
        <f>SUM(K51+0.75)</f>
        <v>14.25</v>
      </c>
      <c r="M51" s="621">
        <f>SUM(K51+1.5)</f>
        <v>15</v>
      </c>
      <c r="N51" s="621">
        <f>K51+2.25</f>
        <v>15.75</v>
      </c>
      <c r="O51" s="623">
        <f>K51+3</f>
        <v>16.5</v>
      </c>
    </row>
    <row r="52" spans="2:15" customFormat="1" ht="28.5" x14ac:dyDescent="0.15">
      <c r="B52" s="420" t="s">
        <v>156</v>
      </c>
      <c r="C52" s="421" t="s">
        <v>205</v>
      </c>
      <c r="D52" s="422"/>
      <c r="E52" s="422"/>
      <c r="F52" s="613" t="s">
        <v>340</v>
      </c>
      <c r="G52" s="423" t="s">
        <v>93</v>
      </c>
      <c r="H52" s="620">
        <f>K52-2.25</f>
        <v>20.25</v>
      </c>
      <c r="I52" s="627">
        <f>SUM(K52-1.5)</f>
        <v>21</v>
      </c>
      <c r="J52" s="628">
        <f>SUM(K52-0.75)</f>
        <v>21.75</v>
      </c>
      <c r="K52" s="629">
        <v>22.5</v>
      </c>
      <c r="L52" s="628">
        <f>SUM(K52+0.75)</f>
        <v>23.25</v>
      </c>
      <c r="M52" s="628">
        <f>SUM(K52+1.5)</f>
        <v>24</v>
      </c>
      <c r="N52" s="628">
        <f>K52+2.25</f>
        <v>24.75</v>
      </c>
      <c r="O52" s="623">
        <f>K52+3</f>
        <v>25.5</v>
      </c>
    </row>
    <row r="53" spans="2:15" customFormat="1" ht="28.5" x14ac:dyDescent="0.15">
      <c r="B53" s="239" t="s">
        <v>35</v>
      </c>
      <c r="C53" s="240" t="s">
        <v>25</v>
      </c>
      <c r="D53" s="241"/>
      <c r="E53" s="242"/>
      <c r="F53" s="599" t="s">
        <v>320</v>
      </c>
      <c r="G53" s="243" t="s">
        <v>22</v>
      </c>
      <c r="H53" s="624">
        <f>K53-3</f>
        <v>18.5</v>
      </c>
      <c r="I53" s="624">
        <f>SUM(K53-2)</f>
        <v>19.5</v>
      </c>
      <c r="J53" s="625">
        <f>SUM(K53-1)</f>
        <v>20.5</v>
      </c>
      <c r="K53" s="626">
        <v>21.5</v>
      </c>
      <c r="L53" s="625">
        <f>SUM(K53+1)</f>
        <v>22.5</v>
      </c>
      <c r="M53" s="625">
        <f>SUM(K53+2)</f>
        <v>23.5</v>
      </c>
      <c r="N53" s="625">
        <f>SUM(K53+3)</f>
        <v>24.5</v>
      </c>
      <c r="O53" s="630">
        <f>K53+4</f>
        <v>25.5</v>
      </c>
    </row>
    <row r="54" spans="2:15" customFormat="1" ht="28.5" x14ac:dyDescent="0.15">
      <c r="B54" s="239" t="s">
        <v>36</v>
      </c>
      <c r="C54" s="240" t="s">
        <v>94</v>
      </c>
      <c r="D54" s="241"/>
      <c r="E54" s="242"/>
      <c r="F54" s="599" t="s">
        <v>321</v>
      </c>
      <c r="G54" s="243" t="s">
        <v>22</v>
      </c>
      <c r="H54" s="624">
        <f>K54-2.25</f>
        <v>14.75</v>
      </c>
      <c r="I54" s="624">
        <f>SUM(K54-1.5)</f>
        <v>15.5</v>
      </c>
      <c r="J54" s="625">
        <f>SUM(K54-0.75)</f>
        <v>16.25</v>
      </c>
      <c r="K54" s="626">
        <v>17</v>
      </c>
      <c r="L54" s="625">
        <f>SUM(K54+0.75)</f>
        <v>17.75</v>
      </c>
      <c r="M54" s="625">
        <f>SUM(K54+1.5)</f>
        <v>18.5</v>
      </c>
      <c r="N54" s="625">
        <f>SUM(K54+2.25)</f>
        <v>19.25</v>
      </c>
      <c r="O54" s="630">
        <f>K54+3</f>
        <v>20</v>
      </c>
    </row>
    <row r="55" spans="2:15" customFormat="1" ht="28.5" x14ac:dyDescent="0.15">
      <c r="B55" s="239" t="s">
        <v>37</v>
      </c>
      <c r="C55" s="240" t="s">
        <v>95</v>
      </c>
      <c r="D55" s="241"/>
      <c r="E55" s="242"/>
      <c r="F55" s="599" t="s">
        <v>322</v>
      </c>
      <c r="G55" s="243" t="s">
        <v>22</v>
      </c>
      <c r="H55" s="624">
        <f>K55-1.8</f>
        <v>8.6999999999999993</v>
      </c>
      <c r="I55" s="624">
        <f>SUM(K55-1.2)</f>
        <v>9.3000000000000007</v>
      </c>
      <c r="J55" s="625">
        <f>SUM(K55-0.6)</f>
        <v>9.9</v>
      </c>
      <c r="K55" s="622">
        <v>10.5</v>
      </c>
      <c r="L55" s="625">
        <f>SUM(K55+0.6)</f>
        <v>11.1</v>
      </c>
      <c r="M55" s="625">
        <f>SUM(K55+1.2)</f>
        <v>11.7</v>
      </c>
      <c r="N55" s="625">
        <f>SUM(K55+1.8)</f>
        <v>12.3</v>
      </c>
      <c r="O55" s="630">
        <f>K55+2.4</f>
        <v>12.9</v>
      </c>
    </row>
    <row r="56" spans="2:15" customFormat="1" ht="28.5" x14ac:dyDescent="0.15">
      <c r="B56" s="239" t="s">
        <v>131</v>
      </c>
      <c r="C56" s="240" t="s">
        <v>132</v>
      </c>
      <c r="D56" s="241"/>
      <c r="E56" s="242"/>
      <c r="F56" s="599" t="s">
        <v>341</v>
      </c>
      <c r="G56" s="243" t="s">
        <v>22</v>
      </c>
      <c r="H56" s="631">
        <f>I56</f>
        <v>13.5</v>
      </c>
      <c r="I56" s="631">
        <f>J56</f>
        <v>13.5</v>
      </c>
      <c r="J56" s="631">
        <f>K56</f>
        <v>13.5</v>
      </c>
      <c r="K56" s="622">
        <v>13.5</v>
      </c>
      <c r="L56" s="631">
        <f>K56</f>
        <v>13.5</v>
      </c>
      <c r="M56" s="631">
        <f>L56</f>
        <v>13.5</v>
      </c>
      <c r="N56" s="631">
        <f>M56</f>
        <v>13.5</v>
      </c>
      <c r="O56" s="632">
        <f>N56</f>
        <v>13.5</v>
      </c>
    </row>
    <row r="57" spans="2:15" customFormat="1" ht="28.5" x14ac:dyDescent="0.15">
      <c r="B57" s="372" t="s">
        <v>38</v>
      </c>
      <c r="C57" s="464" t="s">
        <v>39</v>
      </c>
      <c r="D57" s="465"/>
      <c r="E57" s="466"/>
      <c r="F57" s="604" t="s">
        <v>323</v>
      </c>
      <c r="G57" s="237" t="s">
        <v>21</v>
      </c>
      <c r="H57" s="620">
        <f>K57-2.4</f>
        <v>62.6</v>
      </c>
      <c r="I57" s="620">
        <f>SUM(K57-1.6)</f>
        <v>63.4</v>
      </c>
      <c r="J57" s="621">
        <f>SUM(K57-0.8)</f>
        <v>64.2</v>
      </c>
      <c r="K57" s="622">
        <v>65</v>
      </c>
      <c r="L57" s="621">
        <f>SUM(K57+0.8)</f>
        <v>65.8</v>
      </c>
      <c r="M57" s="621">
        <f>SUM(K57+1.6)</f>
        <v>66.599999999999994</v>
      </c>
      <c r="N57" s="621">
        <f>SUM(K57+2.4)</f>
        <v>67.400000000000006</v>
      </c>
      <c r="O57" s="623">
        <f>K57+3.2</f>
        <v>68.2</v>
      </c>
    </row>
    <row r="58" spans="2:15" customFormat="1" ht="28.5" x14ac:dyDescent="0.15">
      <c r="B58" s="252" t="s">
        <v>27</v>
      </c>
      <c r="C58" s="253"/>
      <c r="D58" s="253"/>
      <c r="E58" s="253"/>
      <c r="F58" s="603"/>
      <c r="G58" s="254"/>
      <c r="H58" s="633"/>
      <c r="I58" s="633"/>
      <c r="J58" s="633"/>
      <c r="K58" s="634"/>
      <c r="L58" s="633"/>
      <c r="M58" s="635"/>
      <c r="N58" s="636"/>
      <c r="O58" s="637"/>
    </row>
    <row r="59" spans="2:15" customFormat="1" ht="30" x14ac:dyDescent="0.15">
      <c r="B59" s="233" t="s">
        <v>40</v>
      </c>
      <c r="C59" s="255" t="s">
        <v>206</v>
      </c>
      <c r="D59" s="235"/>
      <c r="E59" s="236"/>
      <c r="F59" s="598" t="s">
        <v>344</v>
      </c>
      <c r="G59" s="237" t="s">
        <v>22</v>
      </c>
      <c r="H59" s="620">
        <f>K59-5.4</f>
        <v>37.6</v>
      </c>
      <c r="I59" s="620">
        <f>K59-3.6</f>
        <v>39.4</v>
      </c>
      <c r="J59" s="621">
        <f>K59-1.8</f>
        <v>41.2</v>
      </c>
      <c r="K59" s="622">
        <v>43</v>
      </c>
      <c r="L59" s="621">
        <f>K59+1.8</f>
        <v>44.8</v>
      </c>
      <c r="M59" s="621">
        <f>K59+3.6</f>
        <v>46.6</v>
      </c>
      <c r="N59" s="621">
        <f>K59+5.4</f>
        <v>48.4</v>
      </c>
      <c r="O59" s="623">
        <f>K59+7.2</f>
        <v>50.2</v>
      </c>
    </row>
    <row r="60" spans="2:15" customFormat="1" ht="28.5" x14ac:dyDescent="0.15">
      <c r="B60" s="467" t="s">
        <v>10</v>
      </c>
      <c r="C60" s="468" t="s">
        <v>23</v>
      </c>
      <c r="D60" s="465"/>
      <c r="E60" s="466"/>
      <c r="F60" s="604" t="s">
        <v>324</v>
      </c>
      <c r="G60" s="237" t="s">
        <v>21</v>
      </c>
      <c r="H60" s="620">
        <f>K60-4</f>
        <v>68</v>
      </c>
      <c r="I60" s="620">
        <f>SUM(K60-2)</f>
        <v>70</v>
      </c>
      <c r="J60" s="621">
        <f>SUM(K60)</f>
        <v>72</v>
      </c>
      <c r="K60" s="622">
        <v>72</v>
      </c>
      <c r="L60" s="621">
        <f>SUM(K60)</f>
        <v>72</v>
      </c>
      <c r="M60" s="621">
        <f>SUM(K60+2)</f>
        <v>74</v>
      </c>
      <c r="N60" s="621">
        <f>K60+4</f>
        <v>76</v>
      </c>
      <c r="O60" s="623">
        <f>K60+6</f>
        <v>78</v>
      </c>
    </row>
    <row r="61" spans="2:15" customFormat="1" ht="28.5" x14ac:dyDescent="0.15">
      <c r="B61" s="252" t="s">
        <v>28</v>
      </c>
      <c r="C61" s="253"/>
      <c r="D61" s="253"/>
      <c r="E61" s="253"/>
      <c r="F61" s="605"/>
      <c r="G61" s="254"/>
      <c r="H61" s="633"/>
      <c r="I61" s="633"/>
      <c r="J61" s="633"/>
      <c r="K61" s="634"/>
      <c r="L61" s="633"/>
      <c r="M61" s="635"/>
      <c r="N61" s="636"/>
      <c r="O61" s="637"/>
    </row>
    <row r="62" spans="2:15" customFormat="1" ht="28.5" x14ac:dyDescent="0.15">
      <c r="B62" s="258" t="s">
        <v>96</v>
      </c>
      <c r="C62" s="259" t="s">
        <v>97</v>
      </c>
      <c r="D62" s="260"/>
      <c r="E62" s="261"/>
      <c r="F62" s="606" t="s">
        <v>325</v>
      </c>
      <c r="G62" s="243" t="s">
        <v>21</v>
      </c>
      <c r="H62" s="624">
        <f>K62-1.8</f>
        <v>17.2</v>
      </c>
      <c r="I62" s="624">
        <f>SUM(K62-1.2)</f>
        <v>17.8</v>
      </c>
      <c r="J62" s="625">
        <f>SUM(K62-0.6)</f>
        <v>18.399999999999999</v>
      </c>
      <c r="K62" s="626">
        <v>19</v>
      </c>
      <c r="L62" s="625">
        <f>SUM(K62+0.6)</f>
        <v>19.600000000000001</v>
      </c>
      <c r="M62" s="621">
        <f>SUM(K62+1.2)</f>
        <v>20.2</v>
      </c>
      <c r="N62" s="621">
        <f>K62+1.8</f>
        <v>20.8</v>
      </c>
      <c r="O62" s="623">
        <f>K62+2.4</f>
        <v>21.4</v>
      </c>
    </row>
    <row r="63" spans="2:15" customFormat="1" ht="28.5" x14ac:dyDescent="0.15">
      <c r="B63" s="258" t="s">
        <v>98</v>
      </c>
      <c r="C63" s="259" t="s">
        <v>99</v>
      </c>
      <c r="D63" s="260"/>
      <c r="E63" s="261"/>
      <c r="F63" s="606" t="s">
        <v>326</v>
      </c>
      <c r="G63" s="243" t="s">
        <v>21</v>
      </c>
      <c r="H63" s="624">
        <f>K63-0.9</f>
        <v>7.6</v>
      </c>
      <c r="I63" s="624">
        <f>SUM(K63-0.6)</f>
        <v>7.9</v>
      </c>
      <c r="J63" s="625">
        <f>SUM(K63-0.3)</f>
        <v>8.1999999999999993</v>
      </c>
      <c r="K63" s="626">
        <v>8.5</v>
      </c>
      <c r="L63" s="625">
        <f>SUM(K63+0.3)</f>
        <v>8.8000000000000007</v>
      </c>
      <c r="M63" s="621">
        <f>SUM(K63+0.6)</f>
        <v>9.1</v>
      </c>
      <c r="N63" s="621">
        <f>K63+0.9</f>
        <v>9.4</v>
      </c>
      <c r="O63" s="623">
        <f>K63+1.2</f>
        <v>9.6999999999999993</v>
      </c>
    </row>
    <row r="64" spans="2:15" customFormat="1" ht="28.5" x14ac:dyDescent="0.15">
      <c r="B64" s="258" t="s">
        <v>41</v>
      </c>
      <c r="C64" s="259" t="s">
        <v>153</v>
      </c>
      <c r="D64" s="260"/>
      <c r="E64" s="261"/>
      <c r="F64" s="606" t="s">
        <v>327</v>
      </c>
      <c r="G64" s="243" t="s">
        <v>21</v>
      </c>
      <c r="H64" s="624">
        <f>K64-4.5</f>
        <v>43.5</v>
      </c>
      <c r="I64" s="624">
        <f>SUM(K64-3)</f>
        <v>45</v>
      </c>
      <c r="J64" s="625">
        <f>SUM(K64-1.5)</f>
        <v>46.5</v>
      </c>
      <c r="K64" s="626">
        <v>48</v>
      </c>
      <c r="L64" s="625">
        <f>SUM(K64+1.5)</f>
        <v>49.5</v>
      </c>
      <c r="M64" s="625">
        <f>SUM(K64+3)</f>
        <v>51</v>
      </c>
      <c r="N64" s="625">
        <f>SUM(K64+4.5)</f>
        <v>52.5</v>
      </c>
      <c r="O64" s="630">
        <f>K64+6</f>
        <v>54</v>
      </c>
    </row>
    <row r="65" spans="2:15" customFormat="1" ht="28.5" x14ac:dyDescent="0.15">
      <c r="B65" s="258" t="s">
        <v>42</v>
      </c>
      <c r="C65" s="262" t="s">
        <v>43</v>
      </c>
      <c r="D65" s="241"/>
      <c r="E65" s="242"/>
      <c r="F65" s="599" t="s">
        <v>328</v>
      </c>
      <c r="G65" s="243" t="s">
        <v>21</v>
      </c>
      <c r="H65" s="624">
        <f>K65-4.5</f>
        <v>41.5</v>
      </c>
      <c r="I65" s="624">
        <f>SUM(K65-3)</f>
        <v>43</v>
      </c>
      <c r="J65" s="625">
        <f>SUM(K65-1.5)</f>
        <v>44.5</v>
      </c>
      <c r="K65" s="626">
        <v>46</v>
      </c>
      <c r="L65" s="625">
        <f>SUM(K65+1.5)</f>
        <v>47.5</v>
      </c>
      <c r="M65" s="625">
        <f>SUM(K65+3)</f>
        <v>49</v>
      </c>
      <c r="N65" s="625">
        <f>SUM(K65+4.5)</f>
        <v>50.5</v>
      </c>
      <c r="O65" s="630">
        <f>K65+6</f>
        <v>52</v>
      </c>
    </row>
    <row r="66" spans="2:15" customFormat="1" ht="30" x14ac:dyDescent="0.15">
      <c r="B66" s="258" t="s">
        <v>207</v>
      </c>
      <c r="C66" s="262" t="s">
        <v>208</v>
      </c>
      <c r="D66" s="241"/>
      <c r="E66" s="242"/>
      <c r="F66" s="607" t="s">
        <v>329</v>
      </c>
      <c r="G66" s="243" t="s">
        <v>22</v>
      </c>
      <c r="H66" s="631">
        <f t="shared" ref="H66:J67" si="5">I66</f>
        <v>7</v>
      </c>
      <c r="I66" s="631">
        <f t="shared" si="5"/>
        <v>7</v>
      </c>
      <c r="J66" s="631">
        <f t="shared" si="5"/>
        <v>7</v>
      </c>
      <c r="K66" s="626">
        <v>7</v>
      </c>
      <c r="L66" s="631">
        <f t="shared" ref="L66:O67" si="6">K66</f>
        <v>7</v>
      </c>
      <c r="M66" s="631">
        <f t="shared" si="6"/>
        <v>7</v>
      </c>
      <c r="N66" s="631">
        <f t="shared" si="6"/>
        <v>7</v>
      </c>
      <c r="O66" s="632">
        <f t="shared" si="6"/>
        <v>7</v>
      </c>
    </row>
    <row r="67" spans="2:15" customFormat="1" ht="30" x14ac:dyDescent="0.15">
      <c r="B67" s="256" t="s">
        <v>209</v>
      </c>
      <c r="C67" s="257" t="s">
        <v>210</v>
      </c>
      <c r="D67" s="250"/>
      <c r="E67" s="251"/>
      <c r="F67" s="608" t="s">
        <v>330</v>
      </c>
      <c r="G67" s="243" t="s">
        <v>22</v>
      </c>
      <c r="H67" s="631">
        <f t="shared" si="5"/>
        <v>7</v>
      </c>
      <c r="I67" s="631">
        <f t="shared" si="5"/>
        <v>7</v>
      </c>
      <c r="J67" s="631">
        <f t="shared" si="5"/>
        <v>7</v>
      </c>
      <c r="K67" s="626">
        <v>7</v>
      </c>
      <c r="L67" s="631">
        <f t="shared" si="6"/>
        <v>7</v>
      </c>
      <c r="M67" s="631">
        <f t="shared" si="6"/>
        <v>7</v>
      </c>
      <c r="N67" s="631">
        <f t="shared" si="6"/>
        <v>7</v>
      </c>
      <c r="O67" s="632">
        <f t="shared" si="6"/>
        <v>7</v>
      </c>
    </row>
    <row r="68" spans="2:15" customFormat="1" ht="28.5" x14ac:dyDescent="0.15">
      <c r="B68" s="469" t="s">
        <v>100</v>
      </c>
      <c r="C68" s="470"/>
      <c r="D68" s="470"/>
      <c r="E68" s="470"/>
      <c r="F68" s="612"/>
      <c r="G68" s="374"/>
      <c r="H68" s="638"/>
      <c r="I68" s="633"/>
      <c r="J68" s="633"/>
      <c r="K68" s="634"/>
      <c r="L68" s="633"/>
      <c r="M68" s="635"/>
      <c r="N68" s="639"/>
      <c r="O68" s="640"/>
    </row>
    <row r="69" spans="2:15" customFormat="1" ht="28.5" x14ac:dyDescent="0.15">
      <c r="B69" s="233" t="s">
        <v>135</v>
      </c>
      <c r="C69" s="255" t="s">
        <v>136</v>
      </c>
      <c r="D69" s="235"/>
      <c r="E69" s="236"/>
      <c r="F69" s="598" t="s">
        <v>335</v>
      </c>
      <c r="G69" s="237" t="s">
        <v>22</v>
      </c>
      <c r="H69" s="620">
        <f>K69-4</f>
        <v>66</v>
      </c>
      <c r="I69" s="620">
        <f>SUM(K69-2)</f>
        <v>68</v>
      </c>
      <c r="J69" s="621">
        <f>SUM(K69)</f>
        <v>70</v>
      </c>
      <c r="K69" s="622">
        <v>70</v>
      </c>
      <c r="L69" s="621">
        <f>SUM(K69)</f>
        <v>70</v>
      </c>
      <c r="M69" s="621">
        <f>SUM(K69+2)</f>
        <v>72</v>
      </c>
      <c r="N69" s="621">
        <f>K69+4</f>
        <v>74</v>
      </c>
      <c r="O69" s="623">
        <f>K69+6</f>
        <v>76</v>
      </c>
    </row>
    <row r="70" spans="2:15" customFormat="1" ht="30" x14ac:dyDescent="0.15">
      <c r="B70" s="258" t="s">
        <v>101</v>
      </c>
      <c r="C70" s="259" t="s">
        <v>102</v>
      </c>
      <c r="D70" s="260"/>
      <c r="E70" s="261"/>
      <c r="F70" s="609" t="s">
        <v>347</v>
      </c>
      <c r="G70" s="243" t="s">
        <v>22</v>
      </c>
      <c r="H70" s="641">
        <f>K70-1</f>
        <v>16</v>
      </c>
      <c r="I70" s="641">
        <f>SUM(K70-1)</f>
        <v>16</v>
      </c>
      <c r="J70" s="641">
        <f>K70</f>
        <v>17</v>
      </c>
      <c r="K70" s="622">
        <v>17</v>
      </c>
      <c r="L70" s="641">
        <f>K70</f>
        <v>17</v>
      </c>
      <c r="M70" s="642">
        <f>SUM(K70+1)</f>
        <v>18</v>
      </c>
      <c r="N70" s="641">
        <f>SUM(K70+1)</f>
        <v>18</v>
      </c>
      <c r="O70" s="643">
        <f>K70+2</f>
        <v>19</v>
      </c>
    </row>
    <row r="71" spans="2:15" customFormat="1" x14ac:dyDescent="0.15"/>
  </sheetData>
  <sheetProtection formatRows="0" insertColumns="0" deleteColumns="0" deleteRows="0"/>
  <mergeCells count="6">
    <mergeCell ref="B44:G44"/>
    <mergeCell ref="H44:O44"/>
    <mergeCell ref="D1:K1"/>
    <mergeCell ref="L1:O1"/>
    <mergeCell ref="H7:O7"/>
    <mergeCell ref="B7:G7"/>
  </mergeCells>
  <phoneticPr fontId="23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4" fitToHeight="0" orientation="portrait" r:id="rId1"/>
  <rowBreaks count="1" manualBreakCount="1">
    <brk id="42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100"/>
  <sheetViews>
    <sheetView showGridLines="0" view="pageBreakPreview" zoomScale="64" zoomScaleNormal="85" zoomScaleSheetLayoutView="64" workbookViewId="0">
      <selection activeCell="Q29" sqref="Q29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33.6640625" customWidth="1"/>
    <col min="8" max="11" width="12.1640625" customWidth="1"/>
    <col min="12" max="12" width="14.6640625" customWidth="1"/>
    <col min="13" max="13" width="24.33203125" customWidth="1"/>
    <col min="14" max="16" width="12.6640625" customWidth="1"/>
  </cols>
  <sheetData>
    <row r="1" spans="1:13" s="1" customFormat="1" ht="42.75" customHeight="1" thickBot="1" x14ac:dyDescent="0.2">
      <c r="A1" s="35"/>
      <c r="B1" s="32"/>
      <c r="C1" s="660" t="s">
        <v>31</v>
      </c>
      <c r="D1" s="660"/>
      <c r="E1" s="660"/>
      <c r="F1" s="660"/>
      <c r="G1" s="660"/>
      <c r="H1" s="660"/>
      <c r="I1" s="660"/>
      <c r="J1" s="660"/>
      <c r="K1" s="34" t="str">
        <f>'TECHNICAL SHEET GARMENT'!J1</f>
        <v>WINTER 2018/19</v>
      </c>
      <c r="L1" s="32"/>
      <c r="M1" s="33"/>
    </row>
    <row r="2" spans="1:13" s="4" customFormat="1" ht="19.5" x14ac:dyDescent="0.15">
      <c r="A2" s="91" t="str">
        <f>'TECHNICAL SHEET GARMENT'!A2</f>
        <v>LFV11538</v>
      </c>
      <c r="B2" s="92"/>
      <c r="C2" s="772" t="str">
        <f>'TECHNICAL SHEET GARMENT'!C2</f>
        <v>CALDO 3in1 FLEECE HEATHER JKT</v>
      </c>
      <c r="D2" s="772"/>
      <c r="E2" s="772"/>
      <c r="F2" s="772"/>
      <c r="G2" s="772"/>
      <c r="H2" s="772"/>
      <c r="I2" s="772"/>
      <c r="J2" s="772"/>
      <c r="K2" s="772"/>
      <c r="L2" s="125" t="s">
        <v>3</v>
      </c>
      <c r="M2" s="98" t="str">
        <f>'TECHNICAL SHEET GARMENT'!K2</f>
        <v>V1BULK</v>
      </c>
    </row>
    <row r="3" spans="1:13" s="3" customFormat="1" ht="16.5" x14ac:dyDescent="0.15">
      <c r="A3" s="76" t="s">
        <v>1</v>
      </c>
      <c r="B3" s="77"/>
      <c r="C3" s="126" t="str">
        <f>'TECHNICAL SHEET GARMENT'!C3</f>
        <v xml:space="preserve">06302 / LIBOLON + PR21 / LOCAL </v>
      </c>
      <c r="D3" s="22"/>
      <c r="E3" s="68"/>
      <c r="F3" s="68"/>
      <c r="G3" s="68"/>
      <c r="H3" s="68"/>
      <c r="I3" s="68"/>
      <c r="J3" s="68"/>
      <c r="K3" s="68" t="str">
        <f>'TECHNICAL SHEET GARMENT'!J3</f>
        <v>DEVELOPPER</v>
      </c>
      <c r="L3" s="77"/>
      <c r="M3" s="412" t="str">
        <f>'TECHNICAL SHEET GARMENT'!L3</f>
        <v>Marjorie</v>
      </c>
    </row>
    <row r="4" spans="1:13" s="3" customFormat="1" ht="17.25" thickBot="1" x14ac:dyDescent="0.2">
      <c r="A4" s="216" t="s">
        <v>2</v>
      </c>
      <c r="B4" s="773">
        <f ca="1">TODAY()</f>
        <v>43833</v>
      </c>
      <c r="C4" s="773"/>
      <c r="D4" s="72"/>
      <c r="E4" s="72"/>
      <c r="F4" s="72"/>
      <c r="G4" s="72"/>
      <c r="H4" s="72"/>
      <c r="I4" s="72"/>
      <c r="J4" s="72"/>
      <c r="K4" s="96" t="str">
        <f>'TECHNICAL SHEET GARMENT'!J4</f>
        <v xml:space="preserve">SUPPLIER : </v>
      </c>
      <c r="L4" s="79"/>
      <c r="M4" s="413" t="str">
        <f>'TECHNICAL SHEET GARMENT'!L4</f>
        <v>PRIMA CHANNEL</v>
      </c>
    </row>
    <row r="5" spans="1:13" s="22" customFormat="1" ht="16.5" x14ac:dyDescent="0.15">
      <c r="A5" s="224"/>
      <c r="B5" s="225"/>
      <c r="C5" s="226"/>
      <c r="D5" s="227"/>
      <c r="E5" s="227"/>
      <c r="F5" s="227"/>
      <c r="G5" s="227"/>
      <c r="H5" s="227"/>
      <c r="I5" s="227"/>
      <c r="J5" s="227"/>
      <c r="K5" s="228"/>
      <c r="L5" s="226"/>
      <c r="M5" s="229"/>
    </row>
    <row r="6" spans="1:13" s="6" customFormat="1" ht="16.5" x14ac:dyDescent="0.15">
      <c r="A6" s="5"/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7"/>
    </row>
    <row r="7" spans="1:13" s="6" customFormat="1" ht="16.5" x14ac:dyDescent="0.15">
      <c r="A7" s="5"/>
      <c r="B7" s="128"/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7"/>
    </row>
    <row r="8" spans="1:13" s="6" customFormat="1" ht="16.5" x14ac:dyDescent="0.15">
      <c r="A8" s="5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7"/>
    </row>
    <row r="9" spans="1:13" s="6" customFormat="1" ht="16.5" x14ac:dyDescent="0.15">
      <c r="A9" s="5"/>
      <c r="B9" s="128"/>
      <c r="C9" s="128"/>
      <c r="D9" s="128"/>
      <c r="E9" s="128"/>
      <c r="F9" s="128"/>
      <c r="G9" s="128"/>
      <c r="H9" s="128"/>
      <c r="I9" s="128"/>
      <c r="J9" s="128"/>
      <c r="K9" s="128"/>
      <c r="L9" s="128"/>
      <c r="M9" s="7"/>
    </row>
    <row r="10" spans="1:13" s="6" customFormat="1" x14ac:dyDescent="0.15">
      <c r="A10" s="5"/>
      <c r="M10" s="7"/>
    </row>
    <row r="11" spans="1:13" s="6" customFormat="1" x14ac:dyDescent="0.15">
      <c r="A11" s="5"/>
      <c r="M11" s="7"/>
    </row>
    <row r="12" spans="1:13" s="6" customFormat="1" ht="16.5" x14ac:dyDescent="0.15">
      <c r="A12" s="5"/>
      <c r="B12" s="11"/>
      <c r="M12" s="7"/>
    </row>
    <row r="13" spans="1:13" s="6" customFormat="1" ht="16.5" x14ac:dyDescent="0.15">
      <c r="A13" s="5"/>
      <c r="B13" s="9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x14ac:dyDescent="0.15">
      <c r="A21" s="5"/>
      <c r="M21" s="7"/>
    </row>
    <row r="22" spans="1:13" s="6" customFormat="1" ht="16.5" x14ac:dyDescent="0.15">
      <c r="A22" s="5"/>
      <c r="B22" s="11"/>
      <c r="M22" s="7"/>
    </row>
    <row r="23" spans="1:13" s="6" customFormat="1" ht="16.5" x14ac:dyDescent="0.15">
      <c r="A23" s="5"/>
      <c r="B23" s="9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3" s="6" customFormat="1" x14ac:dyDescent="0.15">
      <c r="A33" s="5"/>
      <c r="M33" s="7"/>
    </row>
    <row r="34" spans="1:13" s="21" customFormat="1" x14ac:dyDescent="0.15">
      <c r="A34" s="129"/>
      <c r="M34" s="130"/>
    </row>
    <row r="35" spans="1:13" s="21" customFormat="1" x14ac:dyDescent="0.15">
      <c r="A35" s="129"/>
      <c r="M35" s="130"/>
    </row>
    <row r="36" spans="1:13" s="21" customFormat="1" x14ac:dyDescent="0.15">
      <c r="A36" s="129"/>
      <c r="M36" s="130"/>
    </row>
    <row r="37" spans="1:13" s="21" customFormat="1" x14ac:dyDescent="0.15">
      <c r="A37" s="129"/>
      <c r="M37" s="130"/>
    </row>
    <row r="38" spans="1:13" s="21" customFormat="1" x14ac:dyDescent="0.15">
      <c r="A38" s="129"/>
      <c r="M38" s="130"/>
    </row>
    <row r="39" spans="1:13" s="21" customFormat="1" x14ac:dyDescent="0.15">
      <c r="A39" s="129"/>
      <c r="M39" s="130"/>
    </row>
    <row r="40" spans="1:13" s="21" customFormat="1" x14ac:dyDescent="0.15">
      <c r="A40" s="129"/>
      <c r="M40" s="130"/>
    </row>
    <row r="41" spans="1:13" s="21" customFormat="1" x14ac:dyDescent="0.15">
      <c r="A41" s="129"/>
      <c r="M41" s="130"/>
    </row>
    <row r="42" spans="1:13" x14ac:dyDescent="0.15">
      <c r="A42" s="129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130"/>
    </row>
    <row r="43" spans="1:13" x14ac:dyDescent="0.15">
      <c r="A43" s="129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130"/>
    </row>
    <row r="44" spans="1:13" x14ac:dyDescent="0.15">
      <c r="A44" s="129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130"/>
    </row>
    <row r="45" spans="1:13" x14ac:dyDescent="0.15">
      <c r="A45" s="129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130"/>
    </row>
    <row r="46" spans="1:13" x14ac:dyDescent="0.15">
      <c r="A46" s="129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130"/>
    </row>
    <row r="47" spans="1:13" x14ac:dyDescent="0.15">
      <c r="A47" s="129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130"/>
    </row>
    <row r="48" spans="1:13" x14ac:dyDescent="0.15">
      <c r="A48" s="129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130"/>
    </row>
    <row r="49" spans="1:13" x14ac:dyDescent="0.15">
      <c r="A49" s="129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130"/>
    </row>
    <row r="50" spans="1:13" x14ac:dyDescent="0.15">
      <c r="A50" s="129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130"/>
    </row>
    <row r="51" spans="1:13" x14ac:dyDescent="0.15">
      <c r="A51" s="129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130"/>
    </row>
    <row r="52" spans="1:13" x14ac:dyDescent="0.15">
      <c r="A52" s="129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130"/>
    </row>
    <row r="53" spans="1:13" x14ac:dyDescent="0.15">
      <c r="A53" s="129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130"/>
    </row>
    <row r="54" spans="1:13" x14ac:dyDescent="0.15">
      <c r="A54" s="129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130"/>
    </row>
    <row r="55" spans="1:13" x14ac:dyDescent="0.15">
      <c r="A55" s="129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130"/>
    </row>
    <row r="56" spans="1:13" x14ac:dyDescent="0.15">
      <c r="A56" s="129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130"/>
    </row>
    <row r="57" spans="1:13" x14ac:dyDescent="0.15">
      <c r="A57" s="129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130"/>
    </row>
    <row r="58" spans="1:13" x14ac:dyDescent="0.15">
      <c r="A58" s="129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130"/>
    </row>
    <row r="59" spans="1:13" x14ac:dyDescent="0.15">
      <c r="A59" s="129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130"/>
    </row>
    <row r="60" spans="1:13" x14ac:dyDescent="0.15">
      <c r="A60" s="129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130"/>
    </row>
    <row r="61" spans="1:13" x14ac:dyDescent="0.15">
      <c r="A61" s="129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130"/>
    </row>
    <row r="62" spans="1:13" x14ac:dyDescent="0.15">
      <c r="A62" s="129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130"/>
    </row>
    <row r="63" spans="1:13" s="21" customFormat="1" x14ac:dyDescent="0.15">
      <c r="A63" s="129"/>
      <c r="M63" s="130"/>
    </row>
    <row r="64" spans="1:13" x14ac:dyDescent="0.15">
      <c r="A64" s="129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130"/>
    </row>
    <row r="65" spans="1:13" x14ac:dyDescent="0.15">
      <c r="A65" s="129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130"/>
    </row>
    <row r="66" spans="1:13" x14ac:dyDescent="0.15">
      <c r="A66" s="129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130"/>
    </row>
    <row r="67" spans="1:13" x14ac:dyDescent="0.15">
      <c r="A67" s="129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130"/>
    </row>
    <row r="68" spans="1:13" x14ac:dyDescent="0.15">
      <c r="A68" s="129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130"/>
    </row>
    <row r="69" spans="1:13" x14ac:dyDescent="0.15">
      <c r="A69" s="129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130"/>
    </row>
    <row r="70" spans="1:13" x14ac:dyDescent="0.15">
      <c r="A70" s="129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130"/>
    </row>
    <row r="71" spans="1:13" x14ac:dyDescent="0.15">
      <c r="A71" s="129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130"/>
    </row>
    <row r="72" spans="1:13" x14ac:dyDescent="0.15">
      <c r="A72" s="129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130"/>
    </row>
    <row r="73" spans="1:13" x14ac:dyDescent="0.15">
      <c r="A73" s="129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130"/>
    </row>
    <row r="74" spans="1:13" x14ac:dyDescent="0.15">
      <c r="A74" s="129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130"/>
    </row>
    <row r="75" spans="1:13" x14ac:dyDescent="0.15">
      <c r="A75" s="129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130"/>
    </row>
    <row r="76" spans="1:13" x14ac:dyDescent="0.15">
      <c r="A76" s="129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130"/>
    </row>
    <row r="77" spans="1:13" x14ac:dyDescent="0.15">
      <c r="A77" s="129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130"/>
    </row>
    <row r="78" spans="1:13" x14ac:dyDescent="0.15">
      <c r="A78" s="129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130"/>
    </row>
    <row r="79" spans="1:13" x14ac:dyDescent="0.15">
      <c r="A79" s="129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130"/>
    </row>
    <row r="80" spans="1:13" x14ac:dyDescent="0.15">
      <c r="A80" s="129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130"/>
    </row>
    <row r="81" spans="1:13" x14ac:dyDescent="0.15">
      <c r="A81" s="129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130"/>
    </row>
    <row r="82" spans="1:13" x14ac:dyDescent="0.15">
      <c r="A82" s="129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130"/>
    </row>
    <row r="83" spans="1:13" x14ac:dyDescent="0.15">
      <c r="A83" s="129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130"/>
    </row>
    <row r="84" spans="1:13" x14ac:dyDescent="0.15">
      <c r="A84" s="129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130"/>
    </row>
    <row r="85" spans="1:13" x14ac:dyDescent="0.15">
      <c r="A85" s="129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130"/>
    </row>
    <row r="86" spans="1:13" x14ac:dyDescent="0.15">
      <c r="A86" s="129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130"/>
    </row>
    <row r="87" spans="1:13" x14ac:dyDescent="0.15">
      <c r="A87" s="129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130"/>
    </row>
    <row r="88" spans="1:13" x14ac:dyDescent="0.15">
      <c r="A88" s="129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130"/>
    </row>
    <row r="89" spans="1:13" x14ac:dyDescent="0.15">
      <c r="A89" s="129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130"/>
    </row>
    <row r="90" spans="1:13" x14ac:dyDescent="0.15">
      <c r="A90" s="129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130"/>
    </row>
    <row r="91" spans="1:13" x14ac:dyDescent="0.15">
      <c r="A91" s="129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130"/>
    </row>
    <row r="92" spans="1:13" x14ac:dyDescent="0.15">
      <c r="A92" s="129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130"/>
    </row>
    <row r="93" spans="1:13" x14ac:dyDescent="0.15">
      <c r="A93" s="129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130"/>
    </row>
    <row r="94" spans="1:13" x14ac:dyDescent="0.15">
      <c r="A94" s="129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130"/>
    </row>
    <row r="95" spans="1:13" x14ac:dyDescent="0.15">
      <c r="A95" s="129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130"/>
    </row>
    <row r="96" spans="1:13" x14ac:dyDescent="0.15">
      <c r="A96" s="129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130"/>
    </row>
    <row r="97" spans="1:13" x14ac:dyDescent="0.15">
      <c r="A97" s="129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130"/>
    </row>
    <row r="98" spans="1:13" x14ac:dyDescent="0.15">
      <c r="A98" s="129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130"/>
    </row>
    <row r="99" spans="1:13" x14ac:dyDescent="0.15">
      <c r="A99" s="129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130"/>
    </row>
    <row r="100" spans="1:13" ht="12" thickBot="1" x14ac:dyDescent="0.2">
      <c r="A100" s="131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3"/>
    </row>
  </sheetData>
  <mergeCells count="3">
    <mergeCell ref="C2:K2"/>
    <mergeCell ref="B4:C4"/>
    <mergeCell ref="C1:J1"/>
  </mergeCells>
  <phoneticPr fontId="23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78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0"/>
  <sheetViews>
    <sheetView showGridLines="0" view="pageBreakPreview" topLeftCell="A2" zoomScale="70" zoomScaleNormal="85" zoomScaleSheetLayoutView="70" workbookViewId="0">
      <selection activeCell="Q29" sqref="Q29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15" customWidth="1"/>
    <col min="14" max="16" width="12.6640625" customWidth="1"/>
  </cols>
  <sheetData>
    <row r="1" spans="1:13" s="1" customFormat="1" ht="42.75" customHeight="1" thickBot="1" x14ac:dyDescent="0.2">
      <c r="A1" s="35"/>
      <c r="B1" s="32"/>
      <c r="C1" s="660" t="s">
        <v>74</v>
      </c>
      <c r="D1" s="660"/>
      <c r="E1" s="660"/>
      <c r="F1" s="660"/>
      <c r="G1" s="660"/>
      <c r="H1" s="660"/>
      <c r="I1" s="660"/>
      <c r="J1" s="660"/>
      <c r="K1" s="34" t="str">
        <f>'TECHNICAL SHEET GARMENT'!J1</f>
        <v>WINTER 2018/19</v>
      </c>
      <c r="L1" s="32"/>
      <c r="M1" s="33"/>
    </row>
    <row r="2" spans="1:13" s="4" customFormat="1" ht="19.5" x14ac:dyDescent="0.15">
      <c r="A2" s="91" t="str">
        <f>'TECHNICAL SHEET GARMENT'!A2</f>
        <v>LFV11538</v>
      </c>
      <c r="B2" s="92"/>
      <c r="C2" s="772" t="str">
        <f>'TECHNICAL SHEET GARMENT'!C2</f>
        <v>CALDO 3in1 FLEECE HEATHER JKT</v>
      </c>
      <c r="D2" s="772"/>
      <c r="E2" s="772"/>
      <c r="F2" s="772"/>
      <c r="G2" s="772"/>
      <c r="H2" s="772"/>
      <c r="I2" s="772"/>
      <c r="J2" s="772"/>
      <c r="K2" s="772"/>
      <c r="L2" s="125" t="s">
        <v>3</v>
      </c>
      <c r="M2" s="98" t="str">
        <f>'TECHNICAL SHEET GARMENT'!K2</f>
        <v>V1BULK</v>
      </c>
    </row>
    <row r="3" spans="1:13" s="3" customFormat="1" ht="16.5" x14ac:dyDescent="0.15">
      <c r="A3" s="415" t="s">
        <v>1</v>
      </c>
      <c r="B3" s="77"/>
      <c r="C3" s="126" t="str">
        <f>'TECHNICAL SHEET GARMENT'!C3</f>
        <v xml:space="preserve">06302 / LIBOLON + PR21 / LOCAL </v>
      </c>
      <c r="D3" s="22"/>
      <c r="E3" s="68"/>
      <c r="F3" s="68"/>
      <c r="G3" s="68"/>
      <c r="H3" s="68"/>
      <c r="I3" s="68"/>
      <c r="J3" s="68"/>
      <c r="K3" s="68" t="str">
        <f>'TECHNICAL SHEET GARMENT'!J3</f>
        <v>DEVELOPPER</v>
      </c>
      <c r="L3" s="77"/>
      <c r="M3" s="412" t="str">
        <f>'TECHNICAL SHEET GARMENT'!L3</f>
        <v>Marjorie</v>
      </c>
    </row>
    <row r="4" spans="1:13" s="3" customFormat="1" ht="17.25" thickBot="1" x14ac:dyDescent="0.2">
      <c r="A4" s="216" t="s">
        <v>2</v>
      </c>
      <c r="B4" s="773">
        <f ca="1">TODAY()</f>
        <v>43833</v>
      </c>
      <c r="C4" s="773"/>
      <c r="D4" s="72"/>
      <c r="E4" s="72"/>
      <c r="F4" s="72"/>
      <c r="G4" s="72"/>
      <c r="H4" s="72"/>
      <c r="I4" s="72"/>
      <c r="J4" s="72"/>
      <c r="K4" s="96" t="str">
        <f>'TECHNICAL SHEET GARMENT'!J4</f>
        <v xml:space="preserve">SUPPLIER : </v>
      </c>
      <c r="L4" s="79"/>
      <c r="M4" s="414" t="str">
        <f>'TECHNICAL SHEET GARMENT'!L4</f>
        <v>PRIMA CHANNEL</v>
      </c>
    </row>
    <row r="5" spans="1:13" s="6" customFormat="1" ht="15.75" x14ac:dyDescent="0.15">
      <c r="A5" s="5"/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7"/>
    </row>
    <row r="6" spans="1:13" s="6" customFormat="1" ht="15.75" x14ac:dyDescent="0.15">
      <c r="A6" s="5"/>
      <c r="B6" s="265"/>
      <c r="C6" s="265"/>
      <c r="D6" s="265"/>
      <c r="E6" s="265"/>
      <c r="F6" s="265"/>
      <c r="G6" s="265"/>
      <c r="H6" s="265"/>
      <c r="I6" s="265"/>
      <c r="J6" s="265"/>
      <c r="K6" s="265"/>
      <c r="L6" s="265"/>
      <c r="M6" s="7"/>
    </row>
    <row r="7" spans="1:13" s="6" customFormat="1" ht="15.75" x14ac:dyDescent="0.15">
      <c r="A7" s="5"/>
      <c r="B7" s="265"/>
      <c r="C7" s="265"/>
      <c r="D7" s="265"/>
      <c r="E7" s="265"/>
      <c r="F7" s="265"/>
      <c r="G7" s="265"/>
      <c r="H7" s="265"/>
      <c r="I7" s="265"/>
      <c r="J7" s="265"/>
      <c r="K7" s="265"/>
      <c r="L7" s="265"/>
      <c r="M7" s="7"/>
    </row>
    <row r="8" spans="1:13" s="6" customFormat="1" ht="15.75" x14ac:dyDescent="0.15">
      <c r="A8" s="5"/>
      <c r="B8" s="265"/>
      <c r="C8" s="265"/>
      <c r="D8" s="265"/>
      <c r="E8" s="265"/>
      <c r="F8" s="265"/>
      <c r="G8" s="265"/>
      <c r="H8" s="265"/>
      <c r="I8" s="265"/>
      <c r="J8" s="265"/>
      <c r="K8" s="265"/>
      <c r="L8" s="265"/>
      <c r="M8" s="7"/>
    </row>
    <row r="9" spans="1:13" s="6" customFormat="1" x14ac:dyDescent="0.15">
      <c r="A9" s="5"/>
      <c r="M9" s="7"/>
    </row>
    <row r="10" spans="1:13" s="6" customFormat="1" x14ac:dyDescent="0.15">
      <c r="A10" s="5"/>
      <c r="M10" s="7"/>
    </row>
    <row r="11" spans="1:13" s="6" customFormat="1" ht="15.75" x14ac:dyDescent="0.15">
      <c r="A11" s="5"/>
      <c r="B11" s="266"/>
      <c r="M11" s="7"/>
    </row>
    <row r="12" spans="1:13" s="6" customFormat="1" ht="15.75" x14ac:dyDescent="0.15">
      <c r="A12" s="5"/>
      <c r="B12" s="267"/>
      <c r="M12" s="7"/>
    </row>
    <row r="13" spans="1:13" s="6" customFormat="1" x14ac:dyDescent="0.15">
      <c r="A13" s="5"/>
      <c r="M13" s="7"/>
    </row>
    <row r="14" spans="1:13" s="6" customFormat="1" x14ac:dyDescent="0.15">
      <c r="A14" s="5"/>
      <c r="M14" s="7"/>
    </row>
    <row r="15" spans="1:13" s="6" customFormat="1" x14ac:dyDescent="0.15">
      <c r="A15" s="5"/>
      <c r="M15" s="7"/>
    </row>
    <row r="16" spans="1:13" s="6" customFormat="1" x14ac:dyDescent="0.15">
      <c r="A16" s="5"/>
      <c r="M16" s="7"/>
    </row>
    <row r="17" spans="1:13" s="6" customFormat="1" x14ac:dyDescent="0.15">
      <c r="A17" s="5"/>
      <c r="M17" s="7"/>
    </row>
    <row r="18" spans="1:13" s="6" customFormat="1" x14ac:dyDescent="0.15">
      <c r="A18" s="5"/>
      <c r="M18" s="7"/>
    </row>
    <row r="19" spans="1:13" s="6" customFormat="1" x14ac:dyDescent="0.15">
      <c r="A19" s="5"/>
      <c r="M19" s="7"/>
    </row>
    <row r="20" spans="1:13" s="6" customFormat="1" x14ac:dyDescent="0.15">
      <c r="A20" s="5"/>
      <c r="M20" s="7"/>
    </row>
    <row r="21" spans="1:13" s="6" customFormat="1" ht="15.75" x14ac:dyDescent="0.15">
      <c r="A21" s="5"/>
      <c r="B21" s="266"/>
      <c r="M21" s="7"/>
    </row>
    <row r="22" spans="1:13" s="6" customFormat="1" ht="15.75" x14ac:dyDescent="0.15">
      <c r="A22" s="5"/>
      <c r="B22" s="267"/>
      <c r="M22" s="7"/>
    </row>
    <row r="23" spans="1:13" s="6" customFormat="1" x14ac:dyDescent="0.15">
      <c r="A23" s="5"/>
      <c r="M23" s="7"/>
    </row>
    <row r="24" spans="1:13" s="6" customFormat="1" x14ac:dyDescent="0.15">
      <c r="A24" s="5"/>
      <c r="M24" s="7"/>
    </row>
    <row r="25" spans="1:13" s="6" customFormat="1" x14ac:dyDescent="0.15">
      <c r="A25" s="5"/>
      <c r="M25" s="7"/>
    </row>
    <row r="26" spans="1:13" s="6" customFormat="1" x14ac:dyDescent="0.15">
      <c r="A26" s="5"/>
      <c r="M26" s="7"/>
    </row>
    <row r="27" spans="1:13" s="6" customFormat="1" x14ac:dyDescent="0.15">
      <c r="A27" s="5"/>
      <c r="M27" s="7"/>
    </row>
    <row r="28" spans="1:13" s="6" customFormat="1" x14ac:dyDescent="0.15">
      <c r="A28" s="5"/>
      <c r="M28" s="7"/>
    </row>
    <row r="29" spans="1:13" s="6" customFormat="1" x14ac:dyDescent="0.15">
      <c r="A29" s="5"/>
      <c r="M29" s="7"/>
    </row>
    <row r="30" spans="1:13" s="6" customFormat="1" x14ac:dyDescent="0.15">
      <c r="A30" s="5"/>
      <c r="M30" s="7"/>
    </row>
    <row r="31" spans="1:13" s="6" customFormat="1" x14ac:dyDescent="0.15">
      <c r="A31" s="5"/>
      <c r="M31" s="7"/>
    </row>
    <row r="32" spans="1:13" s="6" customFormat="1" x14ac:dyDescent="0.15">
      <c r="A32" s="5"/>
      <c r="M32" s="7"/>
    </row>
    <row r="33" spans="1:13" s="21" customFormat="1" x14ac:dyDescent="0.15">
      <c r="A33" s="129"/>
      <c r="M33" s="130"/>
    </row>
    <row r="34" spans="1:13" s="21" customFormat="1" x14ac:dyDescent="0.15">
      <c r="A34" s="129"/>
      <c r="M34" s="130"/>
    </row>
    <row r="35" spans="1:13" s="21" customFormat="1" x14ac:dyDescent="0.15">
      <c r="A35" s="129"/>
      <c r="M35" s="130"/>
    </row>
    <row r="36" spans="1:13" s="21" customFormat="1" x14ac:dyDescent="0.15">
      <c r="A36" s="129"/>
      <c r="M36" s="130"/>
    </row>
    <row r="37" spans="1:13" s="21" customFormat="1" x14ac:dyDescent="0.15">
      <c r="A37" s="129"/>
      <c r="M37" s="130"/>
    </row>
    <row r="38" spans="1:13" s="21" customFormat="1" x14ac:dyDescent="0.15">
      <c r="A38" s="129"/>
      <c r="M38" s="130"/>
    </row>
    <row r="39" spans="1:13" x14ac:dyDescent="0.15">
      <c r="A39" s="129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130"/>
    </row>
    <row r="40" spans="1:13" ht="12" thickBot="1" x14ac:dyDescent="0.2">
      <c r="A40" s="131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3"/>
    </row>
  </sheetData>
  <mergeCells count="3">
    <mergeCell ref="C2:K2"/>
    <mergeCell ref="B4:C4"/>
    <mergeCell ref="C1:J1"/>
  </mergeCells>
  <phoneticPr fontId="23" type="noConversion"/>
  <printOptions horizontalCentered="1"/>
  <pageMargins left="0.39370078740157483" right="0.39370078740157483" top="0.39370078740157483" bottom="0.35433070866141736" header="0.39370078740157483" footer="0.39370078740157483"/>
  <pageSetup paperSize="9" scale="9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已命名的範圍</vt:lpstr>
      </vt:variant>
      <vt:variant>
        <vt:i4>12</vt:i4>
      </vt:variant>
    </vt:vector>
  </HeadingPairs>
  <TitlesOfParts>
    <vt:vector size="26" baseType="lpstr">
      <vt:lpstr>TECHNICAL SHEET GARMENT</vt:lpstr>
      <vt:lpstr>MEN JKT COUNTER SAMPLE</vt:lpstr>
      <vt:lpstr>DETAILS JKT 1</vt:lpstr>
      <vt:lpstr>DETAILS LINING JKT 1</vt:lpstr>
      <vt:lpstr>DETAILS HOOD JKT 1</vt:lpstr>
      <vt:lpstr>DETAILS INNER JKT 2</vt:lpstr>
      <vt:lpstr>DETAILS LINING INNER JKT 2</vt:lpstr>
      <vt:lpstr>CONNECTION DETAILS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'COLOR SKETCH'!Print_Area</vt:lpstr>
      <vt:lpstr>'CONNECTION DETAILS'!Print_Area</vt:lpstr>
      <vt:lpstr>'DETAILS INNER JKT 2'!Print_Area</vt:lpstr>
      <vt:lpstr>'DETAILS LINING INNER JKT 2'!Print_Area</vt:lpstr>
      <vt:lpstr>'DETAILS LINING JKT 1'!Print_Area</vt:lpstr>
      <vt:lpstr>'HANG TAGS'!Print_Area</vt:lpstr>
      <vt:lpstr>'JACKET SKETCH MEASUREMENTS'!Print_Area</vt:lpstr>
      <vt:lpstr>'MEN JKT COUNTER SAMPLE'!Print_Area</vt:lpstr>
      <vt:lpstr>'MEN JKT SIZE SPEC '!Print_Area</vt:lpstr>
      <vt:lpstr>'MEN JKT COUNTER SAMPLE'!Print_Titles</vt:lpstr>
      <vt:lpstr>'MEN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2018-01-26T10:11:06Z</cp:lastPrinted>
  <dcterms:created xsi:type="dcterms:W3CDTF">2011-09-29T10:06:07Z</dcterms:created>
  <dcterms:modified xsi:type="dcterms:W3CDTF">2020-01-03T12:23:46Z</dcterms:modified>
</cp:coreProperties>
</file>