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GSCM 330\Module 9- Fixed Charge Modeling\"/>
    </mc:Choice>
  </mc:AlternateContent>
  <xr:revisionPtr revIDLastSave="0" documentId="8_{A0549C54-6888-4BE7-8035-D1C6EE029A9B}" xr6:coauthVersionLast="47" xr6:coauthVersionMax="47" xr10:uidLastSave="{00000000-0000-0000-0000-000000000000}"/>
  <bookViews>
    <workbookView xWindow="-110" yWindow="-110" windowWidth="19420" windowHeight="10300" activeTab="4" xr2:uid="{39179ABA-1B41-4188-ACBA-FB50501B0BC3}"/>
  </bookViews>
  <sheets>
    <sheet name="Distribution Centers" sheetId="1" r:id="rId1"/>
    <sheet name="Cost and Method" sheetId="2" r:id="rId2"/>
    <sheet name="Warehouses" sheetId="3" r:id="rId3"/>
    <sheet name="Model" sheetId="4" r:id="rId4"/>
    <sheet name="Fish and Murr Candy Module 9 Mo" sheetId="7" r:id="rId5"/>
    <sheet name="Ex Model" sheetId="6" r:id="rId6"/>
  </sheets>
  <definedNames>
    <definedName name="solver_adj" localSheetId="4" hidden="1">'Fish and Murr Candy Module 9 Mo'!$J$11:$O$14,'Fish and Murr Candy Module 9 Mo'!$Q$11:$Q$14</definedName>
    <definedName name="solver_adj" localSheetId="3" hidden="1">Model!$J$11:$O$14,Model!$Q$11:$Q$14</definedName>
    <definedName name="solver_cvg" localSheetId="4" hidden="1">0.0001</definedName>
    <definedName name="solver_cvg" localSheetId="3" hidden="1">0.0001</definedName>
    <definedName name="solver_drv" localSheetId="4" hidden="1">2</definedName>
    <definedName name="solver_drv" localSheetId="3" hidden="1">2</definedName>
    <definedName name="solver_eng" localSheetId="5" hidden="1">1</definedName>
    <definedName name="solver_eng" localSheetId="4" hidden="1">2</definedName>
    <definedName name="solver_eng" localSheetId="3" hidden="1">2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'Fish and Murr Candy Module 9 Mo'!$J$11:$O$14</definedName>
    <definedName name="solver_lhs1" localSheetId="3" hidden="1">Model!$J$11:$O$14</definedName>
    <definedName name="solver_lhs2" localSheetId="4" hidden="1">'Fish and Murr Candy Module 9 Mo'!$J$11:$O$14</definedName>
    <definedName name="solver_lhs2" localSheetId="3" hidden="1">Model!$J$11:$O$14</definedName>
    <definedName name="solver_lhs3" localSheetId="4" hidden="1">'Fish and Murr Candy Module 9 Mo'!$J$15:$O$15</definedName>
    <definedName name="solver_lhs3" localSheetId="3" hidden="1">Model!$J$15:$O$15</definedName>
    <definedName name="solver_lhs4" localSheetId="4" hidden="1">'Fish and Murr Candy Module 9 Mo'!$Q$11:$Q$14</definedName>
    <definedName name="solver_lhs4" localSheetId="3" hidden="1">Model!$Q$11:$Q$14</definedName>
    <definedName name="solver_lhs5" localSheetId="4" hidden="1">'Fish and Murr Candy Module 9 Mo'!$Q$15</definedName>
    <definedName name="solver_lhs5" localSheetId="3" hidden="1">Model!$Q$15</definedName>
    <definedName name="solver_lhs6" localSheetId="4" hidden="1">'Fish and Murr Candy Module 9 Mo'!$R$11:$R$14</definedName>
    <definedName name="solver_lhs6" localSheetId="3" hidden="1">Model!$R$11:$R$14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5" hidden="1">0</definedName>
    <definedName name="solver_num" localSheetId="4" hidden="1">6</definedName>
    <definedName name="solver_num" localSheetId="3" hidden="1">6</definedName>
    <definedName name="solver_nwt" localSheetId="4" hidden="1">1</definedName>
    <definedName name="solver_nwt" localSheetId="3" hidden="1">1</definedName>
    <definedName name="solver_opt" localSheetId="5" hidden="1">'Ex Model'!$F$14</definedName>
    <definedName name="solver_opt" localSheetId="4" hidden="1">'Fish and Murr Candy Module 9 Mo'!$R$3</definedName>
    <definedName name="solver_opt" localSheetId="3" hidden="1">Model!$R$3</definedName>
    <definedName name="solver_pre" localSheetId="4" hidden="1">0.000001</definedName>
    <definedName name="solver_pre" localSheetId="3" hidden="1">0.000001</definedName>
    <definedName name="solver_rbv" localSheetId="4" hidden="1">2</definedName>
    <definedName name="solver_rbv" localSheetId="3" hidden="1">2</definedName>
    <definedName name="solver_rel1" localSheetId="4" hidden="1">4</definedName>
    <definedName name="solver_rel1" localSheetId="3" hidden="1">4</definedName>
    <definedName name="solver_rel2" localSheetId="4" hidden="1">3</definedName>
    <definedName name="solver_rel2" localSheetId="3" hidden="1">3</definedName>
    <definedName name="solver_rel3" localSheetId="4" hidden="1">3</definedName>
    <definedName name="solver_rel3" localSheetId="3" hidden="1">3</definedName>
    <definedName name="solver_rel4" localSheetId="4" hidden="1">5</definedName>
    <definedName name="solver_rel4" localSheetId="3" hidden="1">5</definedName>
    <definedName name="solver_rel5" localSheetId="4" hidden="1">1</definedName>
    <definedName name="solver_rel5" localSheetId="3" hidden="1">1</definedName>
    <definedName name="solver_rel6" localSheetId="4" hidden="1">1</definedName>
    <definedName name="solver_rel6" localSheetId="3" hidden="1">1</definedName>
    <definedName name="solver_rhs1" localSheetId="4" hidden="1">"integer"</definedName>
    <definedName name="solver_rhs1" localSheetId="3" hidden="1">"integer"</definedName>
    <definedName name="solver_rhs2" localSheetId="4" hidden="1">0</definedName>
    <definedName name="solver_rhs2" localSheetId="3" hidden="1">0</definedName>
    <definedName name="solver_rhs3" localSheetId="4" hidden="1">'Fish and Murr Candy Module 9 Mo'!$J$16:$O$16</definedName>
    <definedName name="solver_rhs3" localSheetId="3" hidden="1">Model!$J$16:$O$16</definedName>
    <definedName name="solver_rhs4" localSheetId="4" hidden="1">"binary"</definedName>
    <definedName name="solver_rhs4" localSheetId="3" hidden="1">"binary"</definedName>
    <definedName name="solver_rhs5" localSheetId="4" hidden="1">2</definedName>
    <definedName name="solver_rhs5" localSheetId="3" hidden="1">2</definedName>
    <definedName name="solver_rhs6" localSheetId="4" hidden="1">0</definedName>
    <definedName name="solver_rhs6" localSheetId="3" hidden="1">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2</definedName>
    <definedName name="solver_scl" localSheetId="3" hidden="1">2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5" hidden="1">1</definedName>
    <definedName name="solver_typ" localSheetId="4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er" localSheetId="5" hidden="1">3</definedName>
    <definedName name="solver_ver" localSheetId="4" hidden="1">3</definedName>
    <definedName name="solver_ver" localSheetId="3" hidden="1">3</definedName>
  </definedNames>
  <calcPr calcId="0"/>
</workbook>
</file>

<file path=xl/calcChain.xml><?xml version="1.0" encoding="utf-8"?>
<calcChain xmlns="http://schemas.openxmlformats.org/spreadsheetml/2006/main">
  <c r="O7" i="4" l="1"/>
  <c r="N7" i="4"/>
  <c r="M7" i="4"/>
  <c r="L7" i="4"/>
  <c r="K7" i="4"/>
  <c r="J7" i="4"/>
  <c r="O6" i="4"/>
  <c r="O8" i="4" s="1"/>
  <c r="N6" i="4"/>
  <c r="M6" i="4"/>
  <c r="L6" i="4"/>
  <c r="K6" i="4"/>
  <c r="J6" i="4"/>
  <c r="O5" i="4"/>
  <c r="N5" i="4"/>
  <c r="M5" i="4"/>
  <c r="M8" i="4" s="1"/>
  <c r="L5" i="4"/>
  <c r="K5" i="4"/>
  <c r="J5" i="4"/>
  <c r="O4" i="4"/>
  <c r="N4" i="4"/>
  <c r="M4" i="4"/>
  <c r="L4" i="4"/>
  <c r="L8" i="4" s="1"/>
  <c r="K4" i="4"/>
  <c r="J4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3" i="4"/>
  <c r="G3" i="7"/>
  <c r="J6" i="7"/>
  <c r="J5" i="7"/>
  <c r="J4" i="7"/>
  <c r="O7" i="7"/>
  <c r="O6" i="7"/>
  <c r="O5" i="7"/>
  <c r="O4" i="7"/>
  <c r="N7" i="7"/>
  <c r="N6" i="7"/>
  <c r="N5" i="7"/>
  <c r="N4" i="7"/>
  <c r="M7" i="7"/>
  <c r="M6" i="7"/>
  <c r="M5" i="7"/>
  <c r="M4" i="7"/>
  <c r="L4" i="7"/>
  <c r="L8" i="7" s="1"/>
  <c r="L7" i="7"/>
  <c r="L6" i="7"/>
  <c r="L5" i="7"/>
  <c r="K7" i="7"/>
  <c r="K6" i="7"/>
  <c r="K5" i="7"/>
  <c r="K4" i="7"/>
  <c r="J7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P16" i="7"/>
  <c r="Q15" i="7"/>
  <c r="O15" i="7"/>
  <c r="N15" i="7"/>
  <c r="P15" i="7" s="1"/>
  <c r="M15" i="7"/>
  <c r="L15" i="7"/>
  <c r="K15" i="7"/>
  <c r="J15" i="7"/>
  <c r="T14" i="7"/>
  <c r="P14" i="7"/>
  <c r="R14" i="7" s="1"/>
  <c r="T13" i="7"/>
  <c r="P13" i="7"/>
  <c r="R13" i="7" s="1"/>
  <c r="T12" i="7"/>
  <c r="R3" i="7" s="1"/>
  <c r="P12" i="7"/>
  <c r="R12" i="7" s="1"/>
  <c r="T11" i="7"/>
  <c r="P11" i="7"/>
  <c r="R11" i="7" s="1"/>
  <c r="O8" i="7"/>
  <c r="M8" i="7"/>
  <c r="K8" i="7"/>
  <c r="J8" i="7"/>
  <c r="Q15" i="4"/>
  <c r="T11" i="4"/>
  <c r="T12" i="4"/>
  <c r="T13" i="4"/>
  <c r="T14" i="4"/>
  <c r="P12" i="4"/>
  <c r="R12" i="4" s="1"/>
  <c r="P13" i="4"/>
  <c r="R13" i="4" s="1"/>
  <c r="P14" i="4"/>
  <c r="R14" i="4" s="1"/>
  <c r="P11" i="4"/>
  <c r="R11" i="4" s="1"/>
  <c r="M15" i="4"/>
  <c r="K15" i="4"/>
  <c r="L15" i="4"/>
  <c r="N15" i="4"/>
  <c r="O15" i="4"/>
  <c r="N8" i="4"/>
  <c r="J8" i="4"/>
  <c r="P16" i="4"/>
  <c r="D20" i="6"/>
  <c r="C20" i="6"/>
  <c r="B20" i="6"/>
  <c r="D19" i="6"/>
  <c r="C19" i="6"/>
  <c r="C17" i="6" s="1"/>
  <c r="C15" i="6" s="1"/>
  <c r="B19" i="6"/>
  <c r="B17" i="6" s="1"/>
  <c r="B15" i="6" s="1"/>
  <c r="D18" i="6"/>
  <c r="D17" i="6" s="1"/>
  <c r="D15" i="6" s="1"/>
  <c r="C18" i="6"/>
  <c r="B18" i="6"/>
  <c r="E12" i="6"/>
  <c r="E11" i="6"/>
  <c r="E10" i="6"/>
  <c r="F6" i="6"/>
  <c r="K8" i="4" l="1"/>
  <c r="N8" i="7"/>
  <c r="R3" i="4"/>
  <c r="J15" i="4"/>
  <c r="P15" i="4" s="1"/>
</calcChain>
</file>

<file path=xl/sharedStrings.xml><?xml version="1.0" encoding="utf-8"?>
<sst xmlns="http://schemas.openxmlformats.org/spreadsheetml/2006/main" count="220" uniqueCount="58">
  <si>
    <t>distribution_center</t>
  </si>
  <si>
    <t>name</t>
  </si>
  <si>
    <t>demand</t>
  </si>
  <si>
    <t>latitude</t>
  </si>
  <si>
    <t>longitude</t>
  </si>
  <si>
    <t>Twizzler Tunnels</t>
  </si>
  <si>
    <t>Marzipan Metropolis</t>
  </si>
  <si>
    <t>Pudding Peaks</t>
  </si>
  <si>
    <t>Toblerone Tower</t>
  </si>
  <si>
    <t>Rainbow Sprinkle Summit</t>
  </si>
  <si>
    <t>Sugar Swirl Spires</t>
  </si>
  <si>
    <t>max_dcs</t>
  </si>
  <si>
    <t>cost_per_unit_distance</t>
  </si>
  <si>
    <t>method_to_calculate_distance</t>
  </si>
  <si>
    <t>manhattan</t>
  </si>
  <si>
    <t>warehouse</t>
  </si>
  <si>
    <t>set_up_cost</t>
  </si>
  <si>
    <t>Ginger Snap Garden</t>
  </si>
  <si>
    <t>Crispy Rice Reef</t>
  </si>
  <si>
    <t>Cotton Candy Clouds</t>
  </si>
  <si>
    <t>Jolly Rancher Range</t>
  </si>
  <si>
    <t>Product 1</t>
  </si>
  <si>
    <t>Product 2</t>
  </si>
  <si>
    <t>Product 3</t>
  </si>
  <si>
    <t># to Produce</t>
  </si>
  <si>
    <t>Total Profit</t>
  </si>
  <si>
    <t>Unit Profit</t>
  </si>
  <si>
    <t>Setup Cost</t>
  </si>
  <si>
    <t>Resources</t>
  </si>
  <si>
    <t>Hours Req'd</t>
  </si>
  <si>
    <t>Used</t>
  </si>
  <si>
    <t>Available</t>
  </si>
  <si>
    <t>Machining</t>
  </si>
  <si>
    <t>Grinding</t>
  </si>
  <si>
    <t>Assembly</t>
  </si>
  <si>
    <t>Binary Variables</t>
  </si>
  <si>
    <t>Linking Constraints</t>
  </si>
  <si>
    <t>Max If 1 Product</t>
  </si>
  <si>
    <t>WH</t>
  </si>
  <si>
    <t>DC</t>
  </si>
  <si>
    <t>WH Lat</t>
  </si>
  <si>
    <t>WH Long</t>
  </si>
  <si>
    <t>DC Lat</t>
  </si>
  <si>
    <t>DC Long</t>
  </si>
  <si>
    <t>Manhattan</t>
  </si>
  <si>
    <t>WH vs DC</t>
  </si>
  <si>
    <t>Marizipan Metropolis</t>
  </si>
  <si>
    <t>Sum of Units Sent per DC</t>
  </si>
  <si>
    <t>Total DC Demand with Sums</t>
  </si>
  <si>
    <t>WH Sum Sent</t>
  </si>
  <si>
    <t>Total</t>
  </si>
  <si>
    <t xml:space="preserve">Binary </t>
  </si>
  <si>
    <t>Linking</t>
  </si>
  <si>
    <t>Constraints</t>
  </si>
  <si>
    <t>Set Up Costs</t>
  </si>
  <si>
    <t>Possible</t>
  </si>
  <si>
    <t>Actual</t>
  </si>
  <si>
    <t>TC-&gt;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</si>
</sst>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18" fillId="33" borderId="0" xfId="0" applyFont="1" applyFill="1" applyAlignment="1">
      <alignment horizontal="center"/>
    </xf>
    <xf numFmtId="164" fontId="16" fillId="0" borderId="0" xfId="1" applyNumberFormat="1" applyFont="1"/>
    <xf numFmtId="164" fontId="19" fillId="33" borderId="0" xfId="0" applyNumberFormat="1" applyFont="1" applyFill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indent="1"/>
    </xf>
    <xf numFmtId="0" fontId="20" fillId="33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16" fillId="40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0" borderId="10" xfId="0" applyBorder="1"/>
    <xf numFmtId="0" fontId="16" fillId="0" borderId="10" xfId="0" applyFont="1" applyBorder="1"/>
    <xf numFmtId="0" fontId="16" fillId="41" borderId="10" xfId="0" applyFont="1" applyFill="1" applyBorder="1"/>
    <xf numFmtId="0" fontId="0" fillId="41" borderId="10" xfId="0" applyFill="1" applyBorder="1"/>
    <xf numFmtId="0" fontId="16" fillId="42" borderId="10" xfId="0" applyFont="1" applyFill="1" applyBorder="1"/>
    <xf numFmtId="0" fontId="0" fillId="42" borderId="10" xfId="0" applyFill="1" applyBorder="1"/>
    <xf numFmtId="0" fontId="16" fillId="0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/>
    <xf numFmtId="0" fontId="16" fillId="43" borderId="11" xfId="0" applyFont="1" applyFill="1" applyBorder="1"/>
    <xf numFmtId="0" fontId="16" fillId="44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44" fontId="0" fillId="0" borderId="10" xfId="1" applyFont="1" applyBorder="1"/>
    <xf numFmtId="164" fontId="0" fillId="0" borderId="10" xfId="1" applyNumberFormat="1" applyFont="1" applyBorder="1"/>
    <xf numFmtId="0" fontId="16" fillId="0" borderId="12" xfId="0" applyFont="1" applyFill="1" applyBorder="1" applyAlignment="1">
      <alignment horizontal="center"/>
    </xf>
    <xf numFmtId="0" fontId="0" fillId="45" borderId="10" xfId="0" applyFill="1" applyBorder="1"/>
    <xf numFmtId="164" fontId="16" fillId="0" borderId="0" xfId="1" applyNumberFormat="1" applyFont="1" applyFill="1" applyBorder="1" applyAlignment="1">
      <alignment horizontal="center"/>
    </xf>
    <xf numFmtId="2" fontId="0" fillId="40" borderId="10" xfId="0" applyNumberFormat="1" applyFill="1" applyBorder="1"/>
    <xf numFmtId="2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163830</xdr:colOff>
      <xdr:row>0</xdr:row>
      <xdr:rowOff>106680</xdr:rowOff>
    </xdr:from>
    <xdr:to>
      <xdr:col>16</xdr:col>
      <xdr:colOff>202409</xdr:colOff>
      <xdr:row>12</xdr:row>
      <xdr:rowOff>64955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1F0BB-DDAC-4C89-BED1-2C412170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1130" y="106680"/>
          <a:ext cx="5524979" cy="2168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154305</xdr:colOff>
      <xdr:row>13</xdr:row>
      <xdr:rowOff>34290</xdr:rowOff>
    </xdr:from>
    <xdr:to>
      <xdr:col>15</xdr:col>
      <xdr:colOff>40364</xdr:colOff>
      <xdr:row>25</xdr:row>
      <xdr:rowOff>63056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09985F-76BA-4FD4-8F36-11CAF59FB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1205" y="2428240"/>
          <a:ext cx="4153259" cy="22385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F07B-07EC-4482-A661-EE3D4F2642BA}">
  <dimension ref="A1:E7"/>
  <sheetViews>
    <sheetView workbookViewId="0">
      <selection activeCell="D15" sqref="D15"/>
    </sheetView>
  </sheetViews>
  <sheetFormatPr defaultRowHeight="14.5" x14ac:dyDescent="0.35"/>
  <cols>
    <col min="1" max="1" width="16.1796875" bestFit="1" customWidth="1"/>
    <col min="2" max="2" width="2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759</v>
      </c>
      <c r="D2">
        <v>44.88</v>
      </c>
      <c r="E2">
        <v>-119.97</v>
      </c>
    </row>
    <row r="3" spans="1:5" x14ac:dyDescent="0.35">
      <c r="A3">
        <v>2</v>
      </c>
      <c r="B3" t="s">
        <v>6</v>
      </c>
      <c r="C3">
        <v>885</v>
      </c>
      <c r="D3">
        <v>30.51</v>
      </c>
      <c r="E3">
        <v>-104.56</v>
      </c>
    </row>
    <row r="4" spans="1:5" x14ac:dyDescent="0.35">
      <c r="A4">
        <v>3</v>
      </c>
      <c r="B4" t="s">
        <v>7</v>
      </c>
      <c r="C4">
        <v>768</v>
      </c>
      <c r="D4">
        <v>37.15</v>
      </c>
      <c r="E4">
        <v>-83.72</v>
      </c>
    </row>
    <row r="5" spans="1:5" x14ac:dyDescent="0.35">
      <c r="A5">
        <v>4</v>
      </c>
      <c r="B5" t="s">
        <v>8</v>
      </c>
      <c r="C5">
        <v>966</v>
      </c>
      <c r="D5">
        <v>28.28</v>
      </c>
      <c r="E5">
        <v>-75.78</v>
      </c>
    </row>
    <row r="6" spans="1:5" x14ac:dyDescent="0.35">
      <c r="A6">
        <v>5</v>
      </c>
      <c r="B6" t="s">
        <v>9</v>
      </c>
      <c r="C6">
        <v>927</v>
      </c>
      <c r="D6">
        <v>40.619999999999997</v>
      </c>
      <c r="E6">
        <v>-112.58</v>
      </c>
    </row>
    <row r="7" spans="1:5" x14ac:dyDescent="0.35">
      <c r="A7">
        <v>6</v>
      </c>
      <c r="B7" t="s">
        <v>10</v>
      </c>
      <c r="C7">
        <v>584</v>
      </c>
      <c r="D7">
        <v>25.26</v>
      </c>
      <c r="E7">
        <v>-67.19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D76C-C059-4084-8092-E8AB184BB9D1}">
  <dimension ref="A1:C2"/>
  <sheetViews>
    <sheetView workbookViewId="0">
      <selection activeCell="B2" sqref="B2"/>
    </sheetView>
  </sheetViews>
  <sheetFormatPr defaultRowHeight="14.5" x14ac:dyDescent="0.35"/>
  <cols>
    <col min="1" max="1" width="7.90625" bestFit="1" customWidth="1"/>
    <col min="2" max="2" width="19.7265625" bestFit="1" customWidth="1"/>
    <col min="3" max="3" width="26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</v>
      </c>
      <c r="B2">
        <v>1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AB2A-62A0-4EB4-B1C8-83CC1D82ABAF}">
  <dimension ref="A1:E5"/>
  <sheetViews>
    <sheetView workbookViewId="0">
      <selection activeCell="C2" sqref="C2:C5"/>
    </sheetView>
  </sheetViews>
  <sheetFormatPr defaultRowHeight="14.5" x14ac:dyDescent="0.35"/>
  <cols>
    <col min="1" max="1" width="9.6328125" bestFit="1" customWidth="1"/>
    <col min="2" max="2" width="18" bestFit="1" customWidth="1"/>
    <col min="3" max="3" width="10.54296875" bestFit="1" customWidth="1"/>
    <col min="4" max="4" width="7" bestFit="1" customWidth="1"/>
  </cols>
  <sheetData>
    <row r="1" spans="1:5" x14ac:dyDescent="0.3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35">
      <c r="A2">
        <v>1</v>
      </c>
      <c r="B2" t="s">
        <v>17</v>
      </c>
      <c r="C2">
        <v>1485</v>
      </c>
      <c r="D2">
        <v>29.4</v>
      </c>
      <c r="E2">
        <v>-67.31</v>
      </c>
    </row>
    <row r="3" spans="1:5" x14ac:dyDescent="0.35">
      <c r="A3">
        <v>2</v>
      </c>
      <c r="B3" t="s">
        <v>18</v>
      </c>
      <c r="C3">
        <v>2092</v>
      </c>
      <c r="D3">
        <v>30.69</v>
      </c>
      <c r="E3">
        <v>-92.67</v>
      </c>
    </row>
    <row r="4" spans="1:5" x14ac:dyDescent="0.35">
      <c r="A4">
        <v>3</v>
      </c>
      <c r="B4" t="s">
        <v>19</v>
      </c>
      <c r="C4">
        <v>2187</v>
      </c>
      <c r="D4">
        <v>34.729999999999997</v>
      </c>
      <c r="E4">
        <v>-115.29</v>
      </c>
    </row>
    <row r="5" spans="1:5" x14ac:dyDescent="0.35">
      <c r="A5">
        <v>4</v>
      </c>
      <c r="B5" t="s">
        <v>20</v>
      </c>
      <c r="C5">
        <v>1421</v>
      </c>
      <c r="D5">
        <v>46.69</v>
      </c>
      <c r="E5">
        <v>-99.76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0D3-4251-402A-8617-6B37FA2D06E9}">
  <dimension ref="A2:T26"/>
  <sheetViews>
    <sheetView topLeftCell="G1" zoomScale="80" zoomScaleNormal="80" workbookViewId="0">
      <selection activeCell="P17" sqref="P17"/>
    </sheetView>
  </sheetViews>
  <sheetFormatPr defaultRowHeight="14.5" x14ac:dyDescent="0.35"/>
  <cols>
    <col min="1" max="1" width="29.08984375" bestFit="1" customWidth="1"/>
    <col min="2" max="2" width="21.26953125" bestFit="1" customWidth="1"/>
    <col min="3" max="3" width="13.90625" bestFit="1" customWidth="1"/>
    <col min="4" max="4" width="18" bestFit="1" customWidth="1"/>
    <col min="5" max="5" width="16.7265625" bestFit="1" customWidth="1"/>
    <col min="7" max="7" width="9.54296875" bestFit="1" customWidth="1"/>
    <col min="9" max="9" width="24.6328125" bestFit="1" customWidth="1"/>
    <col min="10" max="10" width="13.90625" bestFit="1" customWidth="1"/>
    <col min="11" max="11" width="17.7265625" bestFit="1" customWidth="1"/>
    <col min="12" max="12" width="12.54296875" bestFit="1" customWidth="1"/>
    <col min="13" max="13" width="15.08984375" bestFit="1" customWidth="1"/>
    <col min="14" max="14" width="22.7265625" bestFit="1" customWidth="1"/>
    <col min="15" max="15" width="15.81640625" bestFit="1" customWidth="1"/>
    <col min="16" max="16" width="21.90625" bestFit="1" customWidth="1"/>
    <col min="18" max="18" width="16.08984375" bestFit="1" customWidth="1"/>
    <col min="19" max="19" width="10.1796875" bestFit="1" customWidth="1"/>
    <col min="20" max="20" width="12.1796875" bestFit="1" customWidth="1"/>
  </cols>
  <sheetData>
    <row r="2" spans="1:20" x14ac:dyDescent="0.35">
      <c r="A2" s="10" t="s">
        <v>38</v>
      </c>
      <c r="B2" s="11" t="s">
        <v>39</v>
      </c>
      <c r="C2" s="12" t="s">
        <v>40</v>
      </c>
      <c r="D2" s="13" t="s">
        <v>41</v>
      </c>
      <c r="E2" s="14" t="s">
        <v>42</v>
      </c>
      <c r="F2" s="15" t="s">
        <v>43</v>
      </c>
      <c r="G2" s="16" t="s">
        <v>44</v>
      </c>
    </row>
    <row r="3" spans="1:20" x14ac:dyDescent="0.35">
      <c r="A3" s="17" t="s">
        <v>17</v>
      </c>
      <c r="B3" s="18" t="s">
        <v>5</v>
      </c>
      <c r="C3" s="19">
        <v>29.4</v>
      </c>
      <c r="D3" s="20">
        <v>-67.31</v>
      </c>
      <c r="E3" s="21">
        <v>44.88</v>
      </c>
      <c r="F3" s="22">
        <v>-119.97</v>
      </c>
      <c r="G3" s="23">
        <f>ABS((C3-E3)+ABS(D3-F3))</f>
        <v>37.179999999999993</v>
      </c>
      <c r="I3" s="25" t="s">
        <v>45</v>
      </c>
      <c r="J3" s="25" t="s">
        <v>5</v>
      </c>
      <c r="K3" s="25" t="s">
        <v>46</v>
      </c>
      <c r="L3" s="25" t="s">
        <v>7</v>
      </c>
      <c r="M3" s="25" t="s">
        <v>8</v>
      </c>
      <c r="N3" s="25" t="s">
        <v>9</v>
      </c>
      <c r="O3" s="25" t="s">
        <v>10</v>
      </c>
      <c r="Q3" s="38" t="s">
        <v>57</v>
      </c>
      <c r="R3" s="40">
        <f>SUMPRODUCT(J4:O7,J11:O14)+SUM(T11:T14)</f>
        <v>116068.52</v>
      </c>
    </row>
    <row r="4" spans="1:20" x14ac:dyDescent="0.35">
      <c r="A4" s="17" t="s">
        <v>17</v>
      </c>
      <c r="B4" s="18" t="s">
        <v>6</v>
      </c>
      <c r="C4" s="19">
        <v>29.4</v>
      </c>
      <c r="D4" s="20">
        <v>-67.31</v>
      </c>
      <c r="E4" s="21">
        <v>30.51</v>
      </c>
      <c r="F4" s="22">
        <v>-104.56</v>
      </c>
      <c r="G4" s="23">
        <f t="shared" ref="G4:G26" si="0">ABS((C4-E4)+ABS(D4-F4))</f>
        <v>36.14</v>
      </c>
      <c r="I4" s="25" t="s">
        <v>17</v>
      </c>
      <c r="J4" s="24">
        <f>G3</f>
        <v>37.179999999999993</v>
      </c>
      <c r="K4" s="24">
        <f>G4</f>
        <v>36.14</v>
      </c>
      <c r="L4" s="24">
        <f>G5</f>
        <v>8.6599999999999966</v>
      </c>
      <c r="M4" s="24">
        <f>G6</f>
        <v>9.5899999999999963</v>
      </c>
      <c r="N4" s="24">
        <f>G7</f>
        <v>34.049999999999997</v>
      </c>
      <c r="O4" s="24">
        <f>G8</f>
        <v>4.2600000000000016</v>
      </c>
    </row>
    <row r="5" spans="1:20" x14ac:dyDescent="0.35">
      <c r="A5" s="17" t="s">
        <v>17</v>
      </c>
      <c r="B5" s="18" t="s">
        <v>7</v>
      </c>
      <c r="C5" s="19">
        <v>29.4</v>
      </c>
      <c r="D5" s="20">
        <v>-67.31</v>
      </c>
      <c r="E5" s="21">
        <v>37.15</v>
      </c>
      <c r="F5" s="22">
        <v>-83.72</v>
      </c>
      <c r="G5" s="23">
        <f t="shared" si="0"/>
        <v>8.6599999999999966</v>
      </c>
      <c r="I5" s="25" t="s">
        <v>18</v>
      </c>
      <c r="J5" s="24">
        <f>G9</f>
        <v>13.109999999999996</v>
      </c>
      <c r="K5" s="24">
        <f>G10</f>
        <v>12.07</v>
      </c>
      <c r="L5" s="24">
        <f>G11</f>
        <v>2.4900000000000055</v>
      </c>
      <c r="M5" s="24">
        <f>G12</f>
        <v>19.3</v>
      </c>
      <c r="N5" s="24">
        <f>G13</f>
        <v>9.98</v>
      </c>
      <c r="O5" s="24">
        <f>G14</f>
        <v>30.910000000000004</v>
      </c>
    </row>
    <row r="6" spans="1:20" x14ac:dyDescent="0.35">
      <c r="A6" s="17" t="s">
        <v>17</v>
      </c>
      <c r="B6" s="18" t="s">
        <v>8</v>
      </c>
      <c r="C6" s="19">
        <v>29.4</v>
      </c>
      <c r="D6" s="20">
        <v>-67.31</v>
      </c>
      <c r="E6" s="21">
        <v>28.28</v>
      </c>
      <c r="F6" s="22">
        <v>-75.78</v>
      </c>
      <c r="G6" s="23">
        <f t="shared" si="0"/>
        <v>9.5899999999999963</v>
      </c>
      <c r="I6" s="25" t="s">
        <v>19</v>
      </c>
      <c r="J6" s="24">
        <f>G15</f>
        <v>5.4700000000000131</v>
      </c>
      <c r="K6" s="24">
        <f>G16</f>
        <v>14.95</v>
      </c>
      <c r="L6" s="24">
        <f>G17</f>
        <v>29.150000000000006</v>
      </c>
      <c r="M6" s="24">
        <f>G18</f>
        <v>45.96</v>
      </c>
      <c r="N6" s="24">
        <f>G19</f>
        <v>3.1799999999999926</v>
      </c>
      <c r="O6" s="24">
        <f>G20</f>
        <v>57.570000000000007</v>
      </c>
    </row>
    <row r="7" spans="1:20" x14ac:dyDescent="0.35">
      <c r="A7" s="17" t="s">
        <v>17</v>
      </c>
      <c r="B7" s="18" t="s">
        <v>9</v>
      </c>
      <c r="C7" s="19">
        <v>29.4</v>
      </c>
      <c r="D7" s="20">
        <v>-67.31</v>
      </c>
      <c r="E7" s="21">
        <v>40.619999999999997</v>
      </c>
      <c r="F7" s="22">
        <v>-112.58</v>
      </c>
      <c r="G7" s="23">
        <f t="shared" si="0"/>
        <v>34.049999999999997</v>
      </c>
      <c r="I7" s="25" t="s">
        <v>20</v>
      </c>
      <c r="J7" s="24">
        <f>G21</f>
        <v>22.019999999999989</v>
      </c>
      <c r="K7" s="24">
        <f>G22</f>
        <v>20.979999999999993</v>
      </c>
      <c r="L7" s="24">
        <f>G23</f>
        <v>25.580000000000005</v>
      </c>
      <c r="M7" s="24">
        <f>G24</f>
        <v>42.39</v>
      </c>
      <c r="N7" s="24">
        <f>G25</f>
        <v>18.889999999999993</v>
      </c>
      <c r="O7" s="24">
        <f>G26</f>
        <v>54</v>
      </c>
    </row>
    <row r="8" spans="1:20" x14ac:dyDescent="0.35">
      <c r="A8" s="17" t="s">
        <v>17</v>
      </c>
      <c r="B8" s="18" t="s">
        <v>10</v>
      </c>
      <c r="C8" s="19">
        <v>29.4</v>
      </c>
      <c r="D8" s="20">
        <v>-67.31</v>
      </c>
      <c r="E8" s="21">
        <v>25.26</v>
      </c>
      <c r="F8" s="22">
        <v>-67.19</v>
      </c>
      <c r="G8" s="23">
        <f t="shared" si="0"/>
        <v>4.2600000000000016</v>
      </c>
      <c r="I8" s="31" t="s">
        <v>50</v>
      </c>
      <c r="J8" s="32">
        <f>SUM(J4:J7)</f>
        <v>77.78</v>
      </c>
      <c r="K8" s="32">
        <f t="shared" ref="K8:O8" si="1">SUM(K4:K7)</f>
        <v>84.139999999999986</v>
      </c>
      <c r="L8" s="32">
        <f t="shared" si="1"/>
        <v>65.880000000000024</v>
      </c>
      <c r="M8" s="32">
        <f t="shared" si="1"/>
        <v>117.24</v>
      </c>
      <c r="N8" s="32">
        <f t="shared" si="1"/>
        <v>66.099999999999994</v>
      </c>
      <c r="O8" s="32">
        <f t="shared" si="1"/>
        <v>146.74</v>
      </c>
    </row>
    <row r="9" spans="1:20" x14ac:dyDescent="0.35">
      <c r="A9" s="17" t="s">
        <v>18</v>
      </c>
      <c r="B9" s="18" t="s">
        <v>5</v>
      </c>
      <c r="C9" s="19">
        <v>30.69</v>
      </c>
      <c r="D9" s="20">
        <v>-92.67</v>
      </c>
      <c r="E9" s="21">
        <v>44.88</v>
      </c>
      <c r="F9" s="22">
        <v>-119.97</v>
      </c>
      <c r="G9" s="23">
        <f t="shared" si="0"/>
        <v>13.109999999999996</v>
      </c>
      <c r="Q9" s="34" t="s">
        <v>53</v>
      </c>
      <c r="R9" s="34"/>
      <c r="S9" s="35" t="s">
        <v>54</v>
      </c>
      <c r="T9" s="35"/>
    </row>
    <row r="10" spans="1:20" x14ac:dyDescent="0.35">
      <c r="A10" s="17" t="s">
        <v>18</v>
      </c>
      <c r="B10" s="18" t="s">
        <v>6</v>
      </c>
      <c r="C10" s="19">
        <v>30.69</v>
      </c>
      <c r="D10" s="20">
        <v>-92.67</v>
      </c>
      <c r="E10" s="21">
        <v>30.51</v>
      </c>
      <c r="F10" s="22">
        <v>-104.56</v>
      </c>
      <c r="G10" s="23">
        <f t="shared" si="0"/>
        <v>12.07</v>
      </c>
      <c r="I10" s="25" t="s">
        <v>45</v>
      </c>
      <c r="J10" s="25" t="s">
        <v>5</v>
      </c>
      <c r="K10" s="25" t="s">
        <v>46</v>
      </c>
      <c r="L10" s="25" t="s">
        <v>7</v>
      </c>
      <c r="M10" s="25" t="s">
        <v>8</v>
      </c>
      <c r="N10" s="25" t="s">
        <v>9</v>
      </c>
      <c r="O10" s="25" t="s">
        <v>10</v>
      </c>
      <c r="P10" s="33" t="s">
        <v>49</v>
      </c>
      <c r="Q10" s="30" t="s">
        <v>51</v>
      </c>
      <c r="R10" s="30" t="s">
        <v>52</v>
      </c>
      <c r="S10" s="30" t="s">
        <v>55</v>
      </c>
      <c r="T10" s="30" t="s">
        <v>56</v>
      </c>
    </row>
    <row r="11" spans="1:20" x14ac:dyDescent="0.35">
      <c r="A11" s="17" t="s">
        <v>18</v>
      </c>
      <c r="B11" s="18" t="s">
        <v>7</v>
      </c>
      <c r="C11" s="19">
        <v>30.69</v>
      </c>
      <c r="D11" s="20">
        <v>-92.67</v>
      </c>
      <c r="E11" s="21">
        <v>37.15</v>
      </c>
      <c r="F11" s="22">
        <v>-83.72</v>
      </c>
      <c r="G11" s="23">
        <f t="shared" si="0"/>
        <v>2.4900000000000055</v>
      </c>
      <c r="I11" s="25" t="s">
        <v>17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33">
        <f>SUM(J11:O11)</f>
        <v>0</v>
      </c>
      <c r="Q11" s="24">
        <v>0</v>
      </c>
      <c r="R11" s="24">
        <f>P11-($P$16*Q11)</f>
        <v>0</v>
      </c>
      <c r="S11" s="37">
        <v>1485</v>
      </c>
      <c r="T11" s="37">
        <f>S11*Q11</f>
        <v>0</v>
      </c>
    </row>
    <row r="12" spans="1:20" x14ac:dyDescent="0.35">
      <c r="A12" s="17" t="s">
        <v>18</v>
      </c>
      <c r="B12" s="18" t="s">
        <v>8</v>
      </c>
      <c r="C12" s="19">
        <v>30.69</v>
      </c>
      <c r="D12" s="20">
        <v>-92.67</v>
      </c>
      <c r="E12" s="21">
        <v>28.28</v>
      </c>
      <c r="F12" s="22">
        <v>-75.78</v>
      </c>
      <c r="G12" s="23">
        <f t="shared" si="0"/>
        <v>19.3</v>
      </c>
      <c r="I12" s="25" t="s">
        <v>18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33">
        <f t="shared" ref="P12:P14" si="2">SUM(J12:O12)</f>
        <v>0</v>
      </c>
      <c r="Q12" s="24">
        <v>0</v>
      </c>
      <c r="R12" s="24">
        <f t="shared" ref="R12:R14" si="3">P12-($P$16*Q12)</f>
        <v>0</v>
      </c>
      <c r="S12" s="37">
        <v>2092</v>
      </c>
      <c r="T12" s="37">
        <f t="shared" ref="T12:T16" si="4">S12*Q12</f>
        <v>0</v>
      </c>
    </row>
    <row r="13" spans="1:20" x14ac:dyDescent="0.35">
      <c r="A13" s="17" t="s">
        <v>18</v>
      </c>
      <c r="B13" s="18" t="s">
        <v>9</v>
      </c>
      <c r="C13" s="19">
        <v>30.69</v>
      </c>
      <c r="D13" s="20">
        <v>-92.67</v>
      </c>
      <c r="E13" s="21">
        <v>40.619999999999997</v>
      </c>
      <c r="F13" s="22">
        <v>-112.58</v>
      </c>
      <c r="G13" s="23">
        <f t="shared" si="0"/>
        <v>9.98</v>
      </c>
      <c r="I13" s="25" t="s">
        <v>19</v>
      </c>
      <c r="J13" s="24">
        <v>759</v>
      </c>
      <c r="K13" s="24">
        <v>885</v>
      </c>
      <c r="L13" s="24">
        <v>0</v>
      </c>
      <c r="M13" s="24">
        <v>0</v>
      </c>
      <c r="N13" s="24">
        <v>927</v>
      </c>
      <c r="O13" s="24">
        <v>0</v>
      </c>
      <c r="P13" s="33">
        <f t="shared" si="2"/>
        <v>2571</v>
      </c>
      <c r="Q13" s="24">
        <v>1</v>
      </c>
      <c r="R13" s="24">
        <f t="shared" si="3"/>
        <v>-2318</v>
      </c>
      <c r="S13" s="37">
        <v>2187</v>
      </c>
      <c r="T13" s="37">
        <f t="shared" si="4"/>
        <v>2187</v>
      </c>
    </row>
    <row r="14" spans="1:20" x14ac:dyDescent="0.35">
      <c r="A14" s="17" t="s">
        <v>18</v>
      </c>
      <c r="B14" s="18" t="s">
        <v>10</v>
      </c>
      <c r="C14" s="19">
        <v>30.69</v>
      </c>
      <c r="D14" s="20">
        <v>-92.67</v>
      </c>
      <c r="E14" s="21">
        <v>25.26</v>
      </c>
      <c r="F14" s="22">
        <v>-67.19</v>
      </c>
      <c r="G14" s="23">
        <f t="shared" si="0"/>
        <v>30.910000000000004</v>
      </c>
      <c r="I14" s="25" t="s">
        <v>20</v>
      </c>
      <c r="J14" s="24">
        <v>0</v>
      </c>
      <c r="K14" s="24">
        <v>0</v>
      </c>
      <c r="L14" s="24">
        <v>768</v>
      </c>
      <c r="M14" s="24">
        <v>966</v>
      </c>
      <c r="N14" s="24">
        <v>0</v>
      </c>
      <c r="O14" s="24">
        <v>584</v>
      </c>
      <c r="P14" s="33">
        <f t="shared" si="2"/>
        <v>2318</v>
      </c>
      <c r="Q14" s="24">
        <v>1</v>
      </c>
      <c r="R14" s="24">
        <f t="shared" si="3"/>
        <v>-2571</v>
      </c>
      <c r="S14" s="37">
        <v>1421</v>
      </c>
      <c r="T14" s="37">
        <f t="shared" si="4"/>
        <v>1421</v>
      </c>
    </row>
    <row r="15" spans="1:20" x14ac:dyDescent="0.35">
      <c r="A15" s="17" t="s">
        <v>19</v>
      </c>
      <c r="B15" s="18" t="s">
        <v>5</v>
      </c>
      <c r="C15" s="19">
        <v>34.729999999999997</v>
      </c>
      <c r="D15" s="20">
        <v>-115.29</v>
      </c>
      <c r="E15" s="21">
        <v>44.88</v>
      </c>
      <c r="F15" s="22">
        <v>-119.97</v>
      </c>
      <c r="G15" s="23">
        <f t="shared" si="0"/>
        <v>5.4700000000000131</v>
      </c>
      <c r="I15" s="26" t="s">
        <v>47</v>
      </c>
      <c r="J15" s="27">
        <f>SUM(J11:J14)</f>
        <v>759</v>
      </c>
      <c r="K15" s="27">
        <f t="shared" ref="K15:O15" si="5">SUM(K11:K14)</f>
        <v>885</v>
      </c>
      <c r="L15" s="27">
        <f t="shared" si="5"/>
        <v>768</v>
      </c>
      <c r="M15" s="27">
        <f t="shared" si="5"/>
        <v>966</v>
      </c>
      <c r="N15" s="27">
        <f t="shared" si="5"/>
        <v>927</v>
      </c>
      <c r="O15" s="27">
        <f t="shared" si="5"/>
        <v>584</v>
      </c>
      <c r="P15" s="33">
        <f>SUM(J15:O15)</f>
        <v>4889</v>
      </c>
      <c r="Q15" s="39">
        <f>SUM(Q11:Q14)</f>
        <v>2</v>
      </c>
      <c r="R15" s="24"/>
      <c r="S15" s="24"/>
      <c r="T15" s="36"/>
    </row>
    <row r="16" spans="1:20" x14ac:dyDescent="0.35">
      <c r="A16" s="17" t="s">
        <v>19</v>
      </c>
      <c r="B16" s="18" t="s">
        <v>6</v>
      </c>
      <c r="C16" s="19">
        <v>34.729999999999997</v>
      </c>
      <c r="D16" s="20">
        <v>-115.29</v>
      </c>
      <c r="E16" s="21">
        <v>30.51</v>
      </c>
      <c r="F16" s="22">
        <v>-104.56</v>
      </c>
      <c r="G16" s="23">
        <f t="shared" si="0"/>
        <v>14.95</v>
      </c>
      <c r="I16" s="28" t="s">
        <v>48</v>
      </c>
      <c r="J16" s="29">
        <v>759</v>
      </c>
      <c r="K16" s="29">
        <v>885</v>
      </c>
      <c r="L16" s="29">
        <v>768</v>
      </c>
      <c r="M16" s="29">
        <v>966</v>
      </c>
      <c r="N16" s="29">
        <v>927</v>
      </c>
      <c r="O16" s="29">
        <v>584</v>
      </c>
      <c r="P16" s="33">
        <f>SUM(J16:O16)</f>
        <v>4889</v>
      </c>
      <c r="Q16" s="24"/>
      <c r="R16" s="24"/>
      <c r="S16" s="24"/>
      <c r="T16" s="36"/>
    </row>
    <row r="17" spans="1:7" x14ac:dyDescent="0.35">
      <c r="A17" s="17" t="s">
        <v>19</v>
      </c>
      <c r="B17" s="18" t="s">
        <v>7</v>
      </c>
      <c r="C17" s="19">
        <v>34.729999999999997</v>
      </c>
      <c r="D17" s="20">
        <v>-115.29</v>
      </c>
      <c r="E17" s="21">
        <v>37.15</v>
      </c>
      <c r="F17" s="22">
        <v>-83.72</v>
      </c>
      <c r="G17" s="23">
        <f t="shared" si="0"/>
        <v>29.150000000000006</v>
      </c>
    </row>
    <row r="18" spans="1:7" x14ac:dyDescent="0.35">
      <c r="A18" s="17" t="s">
        <v>19</v>
      </c>
      <c r="B18" s="18" t="s">
        <v>8</v>
      </c>
      <c r="C18" s="19">
        <v>34.729999999999997</v>
      </c>
      <c r="D18" s="20">
        <v>-115.29</v>
      </c>
      <c r="E18" s="21">
        <v>28.28</v>
      </c>
      <c r="F18" s="22">
        <v>-75.78</v>
      </c>
      <c r="G18" s="23">
        <f t="shared" si="0"/>
        <v>45.96</v>
      </c>
    </row>
    <row r="19" spans="1:7" x14ac:dyDescent="0.35">
      <c r="A19" s="17" t="s">
        <v>19</v>
      </c>
      <c r="B19" s="18" t="s">
        <v>9</v>
      </c>
      <c r="C19" s="19">
        <v>34.729999999999997</v>
      </c>
      <c r="D19" s="20">
        <v>-115.29</v>
      </c>
      <c r="E19" s="21">
        <v>40.619999999999997</v>
      </c>
      <c r="F19" s="22">
        <v>-112.58</v>
      </c>
      <c r="G19" s="23">
        <f t="shared" si="0"/>
        <v>3.1799999999999926</v>
      </c>
    </row>
    <row r="20" spans="1:7" x14ac:dyDescent="0.35">
      <c r="A20" s="17" t="s">
        <v>19</v>
      </c>
      <c r="B20" s="18" t="s">
        <v>10</v>
      </c>
      <c r="C20" s="19">
        <v>34.729999999999997</v>
      </c>
      <c r="D20" s="20">
        <v>-115.29</v>
      </c>
      <c r="E20" s="21">
        <v>25.26</v>
      </c>
      <c r="F20" s="22">
        <v>-67.19</v>
      </c>
      <c r="G20" s="23">
        <f t="shared" si="0"/>
        <v>57.570000000000007</v>
      </c>
    </row>
    <row r="21" spans="1:7" x14ac:dyDescent="0.35">
      <c r="A21" s="17" t="s">
        <v>20</v>
      </c>
      <c r="B21" s="18" t="s">
        <v>5</v>
      </c>
      <c r="C21" s="19">
        <v>46.69</v>
      </c>
      <c r="D21" s="20">
        <v>-99.76</v>
      </c>
      <c r="E21" s="21">
        <v>44.88</v>
      </c>
      <c r="F21" s="22">
        <v>-119.97</v>
      </c>
      <c r="G21" s="23">
        <f t="shared" si="0"/>
        <v>22.019999999999989</v>
      </c>
    </row>
    <row r="22" spans="1:7" x14ac:dyDescent="0.35">
      <c r="A22" s="17" t="s">
        <v>20</v>
      </c>
      <c r="B22" s="18" t="s">
        <v>6</v>
      </c>
      <c r="C22" s="19">
        <v>46.69</v>
      </c>
      <c r="D22" s="20">
        <v>-99.76</v>
      </c>
      <c r="E22" s="21">
        <v>30.51</v>
      </c>
      <c r="F22" s="22">
        <v>-104.56</v>
      </c>
      <c r="G22" s="23">
        <f t="shared" si="0"/>
        <v>20.979999999999993</v>
      </c>
    </row>
    <row r="23" spans="1:7" x14ac:dyDescent="0.35">
      <c r="A23" s="17" t="s">
        <v>20</v>
      </c>
      <c r="B23" s="18" t="s">
        <v>7</v>
      </c>
      <c r="C23" s="19">
        <v>46.69</v>
      </c>
      <c r="D23" s="20">
        <v>-99.76</v>
      </c>
      <c r="E23" s="21">
        <v>37.15</v>
      </c>
      <c r="F23" s="22">
        <v>-83.72</v>
      </c>
      <c r="G23" s="23">
        <f t="shared" si="0"/>
        <v>25.580000000000005</v>
      </c>
    </row>
    <row r="24" spans="1:7" x14ac:dyDescent="0.35">
      <c r="A24" s="17" t="s">
        <v>20</v>
      </c>
      <c r="B24" s="18" t="s">
        <v>8</v>
      </c>
      <c r="C24" s="19">
        <v>46.69</v>
      </c>
      <c r="D24" s="20">
        <v>-99.76</v>
      </c>
      <c r="E24" s="21">
        <v>28.28</v>
      </c>
      <c r="F24" s="22">
        <v>-75.78</v>
      </c>
      <c r="G24" s="23">
        <f t="shared" si="0"/>
        <v>42.39</v>
      </c>
    </row>
    <row r="25" spans="1:7" x14ac:dyDescent="0.35">
      <c r="A25" s="17" t="s">
        <v>20</v>
      </c>
      <c r="B25" s="18" t="s">
        <v>9</v>
      </c>
      <c r="C25" s="19">
        <v>46.69</v>
      </c>
      <c r="D25" s="20">
        <v>-99.76</v>
      </c>
      <c r="E25" s="21">
        <v>40.619999999999997</v>
      </c>
      <c r="F25" s="22">
        <v>-112.58</v>
      </c>
      <c r="G25" s="23">
        <f t="shared" si="0"/>
        <v>18.889999999999993</v>
      </c>
    </row>
    <row r="26" spans="1:7" x14ac:dyDescent="0.35">
      <c r="A26" s="17" t="s">
        <v>20</v>
      </c>
      <c r="B26" s="18" t="s">
        <v>10</v>
      </c>
      <c r="C26" s="19">
        <v>46.69</v>
      </c>
      <c r="D26" s="20">
        <v>-99.76</v>
      </c>
      <c r="E26" s="21">
        <v>25.26</v>
      </c>
      <c r="F26" s="22">
        <v>-67.19</v>
      </c>
      <c r="G26" s="23">
        <f t="shared" si="0"/>
        <v>54</v>
      </c>
    </row>
  </sheetData>
  <mergeCells count="2">
    <mergeCell ref="Q9:R9"/>
    <mergeCell ref="S9:T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EA74-1762-4EF1-A398-DB4160E47CC8}">
  <dimension ref="A2:T26"/>
  <sheetViews>
    <sheetView tabSelected="1" topLeftCell="I1" zoomScale="87" zoomScaleNormal="87" workbookViewId="0">
      <selection activeCell="K7" sqref="K7"/>
    </sheetView>
  </sheetViews>
  <sheetFormatPr defaultRowHeight="14.5" x14ac:dyDescent="0.35"/>
  <cols>
    <col min="1" max="1" width="29.08984375" bestFit="1" customWidth="1"/>
    <col min="2" max="2" width="21.26953125" bestFit="1" customWidth="1"/>
    <col min="3" max="3" width="13.90625" bestFit="1" customWidth="1"/>
    <col min="4" max="4" width="18" bestFit="1" customWidth="1"/>
    <col min="5" max="5" width="16.7265625" bestFit="1" customWidth="1"/>
    <col min="7" max="7" width="9.54296875" bestFit="1" customWidth="1"/>
    <col min="9" max="9" width="24.6328125" bestFit="1" customWidth="1"/>
    <col min="10" max="10" width="13.90625" bestFit="1" customWidth="1"/>
    <col min="11" max="11" width="17.7265625" bestFit="1" customWidth="1"/>
    <col min="12" max="12" width="12.54296875" bestFit="1" customWidth="1"/>
    <col min="13" max="13" width="15.08984375" bestFit="1" customWidth="1"/>
    <col min="14" max="14" width="22.7265625" bestFit="1" customWidth="1"/>
    <col min="15" max="15" width="15.81640625" bestFit="1" customWidth="1"/>
    <col min="16" max="16" width="21.90625" bestFit="1" customWidth="1"/>
    <col min="18" max="18" width="16.08984375" bestFit="1" customWidth="1"/>
    <col min="19" max="19" width="10.1796875" bestFit="1" customWidth="1"/>
    <col min="20" max="20" width="12.1796875" bestFit="1" customWidth="1"/>
  </cols>
  <sheetData>
    <row r="2" spans="1:20" x14ac:dyDescent="0.35">
      <c r="A2" s="10" t="s">
        <v>38</v>
      </c>
      <c r="B2" s="11" t="s">
        <v>39</v>
      </c>
      <c r="C2" s="12" t="s">
        <v>40</v>
      </c>
      <c r="D2" s="13" t="s">
        <v>41</v>
      </c>
      <c r="E2" s="14" t="s">
        <v>42</v>
      </c>
      <c r="F2" s="15" t="s">
        <v>43</v>
      </c>
      <c r="G2" s="16" t="s">
        <v>44</v>
      </c>
    </row>
    <row r="3" spans="1:20" x14ac:dyDescent="0.35">
      <c r="A3" s="17" t="s">
        <v>17</v>
      </c>
      <c r="B3" s="18" t="s">
        <v>5</v>
      </c>
      <c r="C3" s="19">
        <v>29.4</v>
      </c>
      <c r="D3" s="20">
        <v>-67.31</v>
      </c>
      <c r="E3" s="21">
        <v>44.88</v>
      </c>
      <c r="F3" s="22">
        <v>-119.97</v>
      </c>
      <c r="G3" s="41">
        <f>SQRT(ABS((C3-E3)^2+(D3-F3)^2))</f>
        <v>54.888122576746966</v>
      </c>
      <c r="I3" s="25" t="s">
        <v>45</v>
      </c>
      <c r="J3" s="25" t="s">
        <v>5</v>
      </c>
      <c r="K3" s="25" t="s">
        <v>46</v>
      </c>
      <c r="L3" s="25" t="s">
        <v>7</v>
      </c>
      <c r="M3" s="25" t="s">
        <v>8</v>
      </c>
      <c r="N3" s="25" t="s">
        <v>9</v>
      </c>
      <c r="O3" s="25" t="s">
        <v>10</v>
      </c>
      <c r="Q3" s="38" t="s">
        <v>57</v>
      </c>
      <c r="R3" s="40">
        <f>SUMPRODUCT(J4:O7,J11:O14)+SUM(T11:T14)</f>
        <v>94611.428724399419</v>
      </c>
    </row>
    <row r="4" spans="1:20" x14ac:dyDescent="0.35">
      <c r="A4" s="17" t="s">
        <v>17</v>
      </c>
      <c r="B4" s="18" t="s">
        <v>6</v>
      </c>
      <c r="C4" s="19">
        <v>29.4</v>
      </c>
      <c r="D4" s="20">
        <v>-67.31</v>
      </c>
      <c r="E4" s="21">
        <v>30.51</v>
      </c>
      <c r="F4" s="22">
        <v>-104.56</v>
      </c>
      <c r="G4" s="41">
        <f t="shared" ref="G4:G26" si="0">SQRT(ABS((C4-E4)^2+(D4-F4)^2))</f>
        <v>37.266534585335407</v>
      </c>
      <c r="I4" s="25" t="s">
        <v>17</v>
      </c>
      <c r="J4" s="42">
        <f>G3</f>
        <v>54.888122576746966</v>
      </c>
      <c r="K4" s="42">
        <f>G4</f>
        <v>37.266534585335407</v>
      </c>
      <c r="L4" s="42">
        <f>G5</f>
        <v>18.148019175656607</v>
      </c>
      <c r="M4" s="42">
        <f>G6</f>
        <v>8.5437286941943551</v>
      </c>
      <c r="N4" s="42">
        <f>G7</f>
        <v>46.639696611363156</v>
      </c>
      <c r="O4" s="42">
        <f>G8</f>
        <v>4.1417387653013531</v>
      </c>
    </row>
    <row r="5" spans="1:20" x14ac:dyDescent="0.35">
      <c r="A5" s="17" t="s">
        <v>17</v>
      </c>
      <c r="B5" s="18" t="s">
        <v>7</v>
      </c>
      <c r="C5" s="19">
        <v>29.4</v>
      </c>
      <c r="D5" s="20">
        <v>-67.31</v>
      </c>
      <c r="E5" s="21">
        <v>37.15</v>
      </c>
      <c r="F5" s="22">
        <v>-83.72</v>
      </c>
      <c r="G5" s="41">
        <f t="shared" si="0"/>
        <v>18.148019175656607</v>
      </c>
      <c r="I5" s="25" t="s">
        <v>18</v>
      </c>
      <c r="J5" s="42">
        <f>G9</f>
        <v>30.767614467163359</v>
      </c>
      <c r="K5" s="42">
        <f>G10</f>
        <v>11.891362411431249</v>
      </c>
      <c r="L5" s="42">
        <f>G11</f>
        <v>11.037848522243817</v>
      </c>
      <c r="M5" s="42">
        <f>G12</f>
        <v>17.06107265092087</v>
      </c>
      <c r="N5" s="42">
        <f>G13</f>
        <v>22.248887612642566</v>
      </c>
      <c r="O5" s="42">
        <f>G14</f>
        <v>26.052164977214471</v>
      </c>
    </row>
    <row r="6" spans="1:20" x14ac:dyDescent="0.35">
      <c r="A6" s="17" t="s">
        <v>17</v>
      </c>
      <c r="B6" s="18" t="s">
        <v>8</v>
      </c>
      <c r="C6" s="19">
        <v>29.4</v>
      </c>
      <c r="D6" s="20">
        <v>-67.31</v>
      </c>
      <c r="E6" s="21">
        <v>28.28</v>
      </c>
      <c r="F6" s="22">
        <v>-75.78</v>
      </c>
      <c r="G6" s="41">
        <f t="shared" si="0"/>
        <v>8.5437286941943551</v>
      </c>
      <c r="I6" s="25" t="s">
        <v>19</v>
      </c>
      <c r="J6" s="42">
        <f>G15</f>
        <v>11.17698080878732</v>
      </c>
      <c r="K6" s="42">
        <f>G16</f>
        <v>11.530017346040726</v>
      </c>
      <c r="L6" s="42">
        <f>G17</f>
        <v>31.662616758568777</v>
      </c>
      <c r="M6" s="42">
        <f>G18</f>
        <v>40.033018871926217</v>
      </c>
      <c r="N6" s="42">
        <f>G19</f>
        <v>6.4835329874999514</v>
      </c>
      <c r="O6" s="42">
        <f>G20</f>
        <v>49.023370957126161</v>
      </c>
    </row>
    <row r="7" spans="1:20" x14ac:dyDescent="0.35">
      <c r="A7" s="17" t="s">
        <v>17</v>
      </c>
      <c r="B7" s="18" t="s">
        <v>9</v>
      </c>
      <c r="C7" s="19">
        <v>29.4</v>
      </c>
      <c r="D7" s="20">
        <v>-67.31</v>
      </c>
      <c r="E7" s="21">
        <v>40.619999999999997</v>
      </c>
      <c r="F7" s="22">
        <v>-112.58</v>
      </c>
      <c r="G7" s="41">
        <f t="shared" si="0"/>
        <v>46.639696611363156</v>
      </c>
      <c r="I7" s="25" t="s">
        <v>20</v>
      </c>
      <c r="J7" s="42">
        <f>G21</f>
        <v>20.290889581287455</v>
      </c>
      <c r="K7" s="42">
        <f>G22</f>
        <v>16.876978402545873</v>
      </c>
      <c r="L7" s="42">
        <f>G23</f>
        <v>18.662615036484041</v>
      </c>
      <c r="M7" s="42">
        <f>G24</f>
        <v>30.231911947476959</v>
      </c>
      <c r="N7" s="42">
        <f>G25</f>
        <v>14.184403406558904</v>
      </c>
      <c r="O7" s="42">
        <f>G26</f>
        <v>38.987816045528895</v>
      </c>
    </row>
    <row r="8" spans="1:20" x14ac:dyDescent="0.35">
      <c r="A8" s="17" t="s">
        <v>17</v>
      </c>
      <c r="B8" s="18" t="s">
        <v>10</v>
      </c>
      <c r="C8" s="19">
        <v>29.4</v>
      </c>
      <c r="D8" s="20">
        <v>-67.31</v>
      </c>
      <c r="E8" s="21">
        <v>25.26</v>
      </c>
      <c r="F8" s="22">
        <v>-67.19</v>
      </c>
      <c r="G8" s="41">
        <f t="shared" si="0"/>
        <v>4.1417387653013531</v>
      </c>
      <c r="I8" s="31" t="s">
        <v>50</v>
      </c>
      <c r="J8" s="32">
        <f>SUM(J4:J7)</f>
        <v>117.1236074339851</v>
      </c>
      <c r="K8" s="32">
        <f t="shared" ref="K8:O8" si="1">SUM(K4:K7)</f>
        <v>77.564892745353248</v>
      </c>
      <c r="L8" s="32">
        <f t="shared" si="1"/>
        <v>79.511099492953235</v>
      </c>
      <c r="M8" s="32">
        <f t="shared" si="1"/>
        <v>95.86973216451841</v>
      </c>
      <c r="N8" s="32">
        <f t="shared" si="1"/>
        <v>89.556520618064582</v>
      </c>
      <c r="O8" s="32">
        <f t="shared" si="1"/>
        <v>118.20509074517088</v>
      </c>
    </row>
    <row r="9" spans="1:20" x14ac:dyDescent="0.35">
      <c r="A9" s="17" t="s">
        <v>18</v>
      </c>
      <c r="B9" s="18" t="s">
        <v>5</v>
      </c>
      <c r="C9" s="19">
        <v>30.69</v>
      </c>
      <c r="D9" s="20">
        <v>-92.67</v>
      </c>
      <c r="E9" s="21">
        <v>44.88</v>
      </c>
      <c r="F9" s="22">
        <v>-119.97</v>
      </c>
      <c r="G9" s="41">
        <f t="shared" si="0"/>
        <v>30.767614467163359</v>
      </c>
      <c r="Q9" s="34" t="s">
        <v>53</v>
      </c>
      <c r="R9" s="34"/>
      <c r="S9" s="35" t="s">
        <v>54</v>
      </c>
      <c r="T9" s="35"/>
    </row>
    <row r="10" spans="1:20" x14ac:dyDescent="0.35">
      <c r="A10" s="17" t="s">
        <v>18</v>
      </c>
      <c r="B10" s="18" t="s">
        <v>6</v>
      </c>
      <c r="C10" s="19">
        <v>30.69</v>
      </c>
      <c r="D10" s="20">
        <v>-92.67</v>
      </c>
      <c r="E10" s="21">
        <v>30.51</v>
      </c>
      <c r="F10" s="22">
        <v>-104.56</v>
      </c>
      <c r="G10" s="41">
        <f t="shared" si="0"/>
        <v>11.891362411431249</v>
      </c>
      <c r="I10" s="25" t="s">
        <v>45</v>
      </c>
      <c r="J10" s="25" t="s">
        <v>5</v>
      </c>
      <c r="K10" s="25" t="s">
        <v>46</v>
      </c>
      <c r="L10" s="25" t="s">
        <v>7</v>
      </c>
      <c r="M10" s="25" t="s">
        <v>8</v>
      </c>
      <c r="N10" s="25" t="s">
        <v>9</v>
      </c>
      <c r="O10" s="25" t="s">
        <v>10</v>
      </c>
      <c r="P10" s="33" t="s">
        <v>49</v>
      </c>
      <c r="Q10" s="30" t="s">
        <v>51</v>
      </c>
      <c r="R10" s="30" t="s">
        <v>52</v>
      </c>
      <c r="S10" s="30" t="s">
        <v>55</v>
      </c>
      <c r="T10" s="30" t="s">
        <v>56</v>
      </c>
    </row>
    <row r="11" spans="1:20" x14ac:dyDescent="0.35">
      <c r="A11" s="17" t="s">
        <v>18</v>
      </c>
      <c r="B11" s="18" t="s">
        <v>7</v>
      </c>
      <c r="C11" s="19">
        <v>30.69</v>
      </c>
      <c r="D11" s="20">
        <v>-92.67</v>
      </c>
      <c r="E11" s="21">
        <v>37.15</v>
      </c>
      <c r="F11" s="22">
        <v>-83.72</v>
      </c>
      <c r="G11" s="41">
        <f t="shared" si="0"/>
        <v>11.037848522243817</v>
      </c>
      <c r="I11" s="25" t="s">
        <v>17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33">
        <f>SUM(J11:O11)</f>
        <v>0</v>
      </c>
      <c r="Q11" s="24">
        <v>0</v>
      </c>
      <c r="R11" s="24">
        <f>P11-($P$16*Q11)</f>
        <v>0</v>
      </c>
      <c r="S11" s="37">
        <v>1485</v>
      </c>
      <c r="T11" s="37">
        <f>S11*Q11</f>
        <v>0</v>
      </c>
    </row>
    <row r="12" spans="1:20" x14ac:dyDescent="0.35">
      <c r="A12" s="17" t="s">
        <v>18</v>
      </c>
      <c r="B12" s="18" t="s">
        <v>8</v>
      </c>
      <c r="C12" s="19">
        <v>30.69</v>
      </c>
      <c r="D12" s="20">
        <v>-92.67</v>
      </c>
      <c r="E12" s="21">
        <v>28.28</v>
      </c>
      <c r="F12" s="22">
        <v>-75.78</v>
      </c>
      <c r="G12" s="41">
        <f t="shared" si="0"/>
        <v>17.06107265092087</v>
      </c>
      <c r="I12" s="25" t="s">
        <v>18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33">
        <f t="shared" ref="P12:P14" si="2">SUM(J12:O12)</f>
        <v>0</v>
      </c>
      <c r="Q12" s="24">
        <v>0</v>
      </c>
      <c r="R12" s="24">
        <f t="shared" ref="R12:R14" si="3">P12-($P$16*Q12)</f>
        <v>0</v>
      </c>
      <c r="S12" s="37">
        <v>2092</v>
      </c>
      <c r="T12" s="37">
        <f t="shared" ref="T12:T14" si="4">S12*Q12</f>
        <v>0</v>
      </c>
    </row>
    <row r="13" spans="1:20" x14ac:dyDescent="0.35">
      <c r="A13" s="17" t="s">
        <v>18</v>
      </c>
      <c r="B13" s="18" t="s">
        <v>9</v>
      </c>
      <c r="C13" s="19">
        <v>30.69</v>
      </c>
      <c r="D13" s="20">
        <v>-92.67</v>
      </c>
      <c r="E13" s="21">
        <v>40.619999999999997</v>
      </c>
      <c r="F13" s="22">
        <v>-112.58</v>
      </c>
      <c r="G13" s="41">
        <f t="shared" si="0"/>
        <v>22.248887612642566</v>
      </c>
      <c r="I13" s="25" t="s">
        <v>19</v>
      </c>
      <c r="J13" s="24">
        <v>759</v>
      </c>
      <c r="K13" s="24">
        <v>885</v>
      </c>
      <c r="L13" s="24">
        <v>0</v>
      </c>
      <c r="M13" s="24">
        <v>0</v>
      </c>
      <c r="N13" s="24">
        <v>927</v>
      </c>
      <c r="O13" s="24">
        <v>0</v>
      </c>
      <c r="P13" s="33">
        <f t="shared" si="2"/>
        <v>2571</v>
      </c>
      <c r="Q13" s="24">
        <v>1</v>
      </c>
      <c r="R13" s="24">
        <f t="shared" si="3"/>
        <v>-2318</v>
      </c>
      <c r="S13" s="37">
        <v>2187</v>
      </c>
      <c r="T13" s="37">
        <f t="shared" si="4"/>
        <v>2187</v>
      </c>
    </row>
    <row r="14" spans="1:20" x14ac:dyDescent="0.35">
      <c r="A14" s="17" t="s">
        <v>18</v>
      </c>
      <c r="B14" s="18" t="s">
        <v>10</v>
      </c>
      <c r="C14" s="19">
        <v>30.69</v>
      </c>
      <c r="D14" s="20">
        <v>-92.67</v>
      </c>
      <c r="E14" s="21">
        <v>25.26</v>
      </c>
      <c r="F14" s="22">
        <v>-67.19</v>
      </c>
      <c r="G14" s="41">
        <f t="shared" si="0"/>
        <v>26.052164977214471</v>
      </c>
      <c r="I14" s="25" t="s">
        <v>20</v>
      </c>
      <c r="J14" s="24">
        <v>0</v>
      </c>
      <c r="K14" s="24">
        <v>0</v>
      </c>
      <c r="L14" s="24">
        <v>768</v>
      </c>
      <c r="M14" s="24">
        <v>966</v>
      </c>
      <c r="N14" s="24">
        <v>0</v>
      </c>
      <c r="O14" s="24">
        <v>584</v>
      </c>
      <c r="P14" s="33">
        <f t="shared" si="2"/>
        <v>2318</v>
      </c>
      <c r="Q14" s="24">
        <v>1</v>
      </c>
      <c r="R14" s="24">
        <f t="shared" si="3"/>
        <v>-2571</v>
      </c>
      <c r="S14" s="37">
        <v>1421</v>
      </c>
      <c r="T14" s="37">
        <f t="shared" si="4"/>
        <v>1421</v>
      </c>
    </row>
    <row r="15" spans="1:20" x14ac:dyDescent="0.35">
      <c r="A15" s="17" t="s">
        <v>19</v>
      </c>
      <c r="B15" s="18" t="s">
        <v>5</v>
      </c>
      <c r="C15" s="19">
        <v>34.729999999999997</v>
      </c>
      <c r="D15" s="20">
        <v>-115.29</v>
      </c>
      <c r="E15" s="21">
        <v>44.88</v>
      </c>
      <c r="F15" s="22">
        <v>-119.97</v>
      </c>
      <c r="G15" s="41">
        <f t="shared" si="0"/>
        <v>11.17698080878732</v>
      </c>
      <c r="I15" s="26" t="s">
        <v>47</v>
      </c>
      <c r="J15" s="27">
        <f>SUM(J11:J14)</f>
        <v>759</v>
      </c>
      <c r="K15" s="27">
        <f t="shared" ref="K15:O15" si="5">SUM(K11:K14)</f>
        <v>885</v>
      </c>
      <c r="L15" s="27">
        <f t="shared" si="5"/>
        <v>768</v>
      </c>
      <c r="M15" s="27">
        <f t="shared" si="5"/>
        <v>966</v>
      </c>
      <c r="N15" s="27">
        <f t="shared" si="5"/>
        <v>927</v>
      </c>
      <c r="O15" s="27">
        <f t="shared" si="5"/>
        <v>584</v>
      </c>
      <c r="P15" s="33">
        <f>SUM(J15:O15)</f>
        <v>4889</v>
      </c>
      <c r="Q15" s="39">
        <f>SUM(Q11:Q14)</f>
        <v>2</v>
      </c>
      <c r="R15" s="24"/>
      <c r="S15" s="24"/>
      <c r="T15" s="36"/>
    </row>
    <row r="16" spans="1:20" x14ac:dyDescent="0.35">
      <c r="A16" s="17" t="s">
        <v>19</v>
      </c>
      <c r="B16" s="18" t="s">
        <v>6</v>
      </c>
      <c r="C16" s="19">
        <v>34.729999999999997</v>
      </c>
      <c r="D16" s="20">
        <v>-115.29</v>
      </c>
      <c r="E16" s="21">
        <v>30.51</v>
      </c>
      <c r="F16" s="22">
        <v>-104.56</v>
      </c>
      <c r="G16" s="41">
        <f t="shared" si="0"/>
        <v>11.530017346040726</v>
      </c>
      <c r="I16" s="28" t="s">
        <v>48</v>
      </c>
      <c r="J16" s="29">
        <v>759</v>
      </c>
      <c r="K16" s="29">
        <v>885</v>
      </c>
      <c r="L16" s="29">
        <v>768</v>
      </c>
      <c r="M16" s="29">
        <v>966</v>
      </c>
      <c r="N16" s="29">
        <v>927</v>
      </c>
      <c r="O16" s="29">
        <v>584</v>
      </c>
      <c r="P16" s="33">
        <f>SUM(J16:O16)</f>
        <v>4889</v>
      </c>
      <c r="Q16" s="24"/>
      <c r="R16" s="24"/>
      <c r="S16" s="24"/>
      <c r="T16" s="36"/>
    </row>
    <row r="17" spans="1:7" x14ac:dyDescent="0.35">
      <c r="A17" s="17" t="s">
        <v>19</v>
      </c>
      <c r="B17" s="18" t="s">
        <v>7</v>
      </c>
      <c r="C17" s="19">
        <v>34.729999999999997</v>
      </c>
      <c r="D17" s="20">
        <v>-115.29</v>
      </c>
      <c r="E17" s="21">
        <v>37.15</v>
      </c>
      <c r="F17" s="22">
        <v>-83.72</v>
      </c>
      <c r="G17" s="41">
        <f t="shared" si="0"/>
        <v>31.662616758568777</v>
      </c>
    </row>
    <row r="18" spans="1:7" x14ac:dyDescent="0.35">
      <c r="A18" s="17" t="s">
        <v>19</v>
      </c>
      <c r="B18" s="18" t="s">
        <v>8</v>
      </c>
      <c r="C18" s="19">
        <v>34.729999999999997</v>
      </c>
      <c r="D18" s="20">
        <v>-115.29</v>
      </c>
      <c r="E18" s="21">
        <v>28.28</v>
      </c>
      <c r="F18" s="22">
        <v>-75.78</v>
      </c>
      <c r="G18" s="41">
        <f t="shared" si="0"/>
        <v>40.033018871926217</v>
      </c>
    </row>
    <row r="19" spans="1:7" x14ac:dyDescent="0.35">
      <c r="A19" s="17" t="s">
        <v>19</v>
      </c>
      <c r="B19" s="18" t="s">
        <v>9</v>
      </c>
      <c r="C19" s="19">
        <v>34.729999999999997</v>
      </c>
      <c r="D19" s="20">
        <v>-115.29</v>
      </c>
      <c r="E19" s="21">
        <v>40.619999999999997</v>
      </c>
      <c r="F19" s="22">
        <v>-112.58</v>
      </c>
      <c r="G19" s="41">
        <f t="shared" si="0"/>
        <v>6.4835329874999514</v>
      </c>
    </row>
    <row r="20" spans="1:7" x14ac:dyDescent="0.35">
      <c r="A20" s="17" t="s">
        <v>19</v>
      </c>
      <c r="B20" s="18" t="s">
        <v>10</v>
      </c>
      <c r="C20" s="19">
        <v>34.729999999999997</v>
      </c>
      <c r="D20" s="20">
        <v>-115.29</v>
      </c>
      <c r="E20" s="21">
        <v>25.26</v>
      </c>
      <c r="F20" s="22">
        <v>-67.19</v>
      </c>
      <c r="G20" s="41">
        <f t="shared" si="0"/>
        <v>49.023370957126161</v>
      </c>
    </row>
    <row r="21" spans="1:7" x14ac:dyDescent="0.35">
      <c r="A21" s="17" t="s">
        <v>20</v>
      </c>
      <c r="B21" s="18" t="s">
        <v>5</v>
      </c>
      <c r="C21" s="19">
        <v>46.69</v>
      </c>
      <c r="D21" s="20">
        <v>-99.76</v>
      </c>
      <c r="E21" s="21">
        <v>44.88</v>
      </c>
      <c r="F21" s="22">
        <v>-119.97</v>
      </c>
      <c r="G21" s="41">
        <f t="shared" si="0"/>
        <v>20.290889581287455</v>
      </c>
    </row>
    <row r="22" spans="1:7" x14ac:dyDescent="0.35">
      <c r="A22" s="17" t="s">
        <v>20</v>
      </c>
      <c r="B22" s="18" t="s">
        <v>6</v>
      </c>
      <c r="C22" s="19">
        <v>46.69</v>
      </c>
      <c r="D22" s="20">
        <v>-99.76</v>
      </c>
      <c r="E22" s="21">
        <v>30.51</v>
      </c>
      <c r="F22" s="22">
        <v>-104.56</v>
      </c>
      <c r="G22" s="41">
        <f t="shared" si="0"/>
        <v>16.876978402545873</v>
      </c>
    </row>
    <row r="23" spans="1:7" x14ac:dyDescent="0.35">
      <c r="A23" s="17" t="s">
        <v>20</v>
      </c>
      <c r="B23" s="18" t="s">
        <v>7</v>
      </c>
      <c r="C23" s="19">
        <v>46.69</v>
      </c>
      <c r="D23" s="20">
        <v>-99.76</v>
      </c>
      <c r="E23" s="21">
        <v>37.15</v>
      </c>
      <c r="F23" s="22">
        <v>-83.72</v>
      </c>
      <c r="G23" s="41">
        <f t="shared" si="0"/>
        <v>18.662615036484041</v>
      </c>
    </row>
    <row r="24" spans="1:7" x14ac:dyDescent="0.35">
      <c r="A24" s="17" t="s">
        <v>20</v>
      </c>
      <c r="B24" s="18" t="s">
        <v>8</v>
      </c>
      <c r="C24" s="19">
        <v>46.69</v>
      </c>
      <c r="D24" s="20">
        <v>-99.76</v>
      </c>
      <c r="E24" s="21">
        <v>28.28</v>
      </c>
      <c r="F24" s="22">
        <v>-75.78</v>
      </c>
      <c r="G24" s="41">
        <f t="shared" si="0"/>
        <v>30.231911947476959</v>
      </c>
    </row>
    <row r="25" spans="1:7" x14ac:dyDescent="0.35">
      <c r="A25" s="17" t="s">
        <v>20</v>
      </c>
      <c r="B25" s="18" t="s">
        <v>9</v>
      </c>
      <c r="C25" s="19">
        <v>46.69</v>
      </c>
      <c r="D25" s="20">
        <v>-99.76</v>
      </c>
      <c r="E25" s="21">
        <v>40.619999999999997</v>
      </c>
      <c r="F25" s="22">
        <v>-112.58</v>
      </c>
      <c r="G25" s="41">
        <f t="shared" si="0"/>
        <v>14.184403406558904</v>
      </c>
    </row>
    <row r="26" spans="1:7" x14ac:dyDescent="0.35">
      <c r="A26" s="17" t="s">
        <v>20</v>
      </c>
      <c r="B26" s="18" t="s">
        <v>10</v>
      </c>
      <c r="C26" s="19">
        <v>46.69</v>
      </c>
      <c r="D26" s="20">
        <v>-99.76</v>
      </c>
      <c r="E26" s="21">
        <v>25.26</v>
      </c>
      <c r="F26" s="22">
        <v>-67.19</v>
      </c>
      <c r="G26" s="41">
        <f t="shared" si="0"/>
        <v>38.987816045528895</v>
      </c>
    </row>
  </sheetData>
  <mergeCells count="2">
    <mergeCell ref="Q9:R9"/>
    <mergeCell ref="S9:T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CD8D-F474-489C-A9C7-E386E7CF8909}">
  <dimension ref="A3:F20"/>
  <sheetViews>
    <sheetView workbookViewId="0">
      <selection activeCell="F14" sqref="F14"/>
    </sheetView>
  </sheetViews>
  <sheetFormatPr defaultRowHeight="14.5" x14ac:dyDescent="0.35"/>
  <cols>
    <col min="1" max="1" width="16.90625" bestFit="1" customWidth="1"/>
    <col min="2" max="2" width="10.1796875" bestFit="1" customWidth="1"/>
    <col min="3" max="4" width="9" bestFit="1" customWidth="1"/>
    <col min="6" max="6" width="10" bestFit="1" customWidth="1"/>
  </cols>
  <sheetData>
    <row r="3" spans="1:6" x14ac:dyDescent="0.35">
      <c r="B3" s="1" t="s">
        <v>21</v>
      </c>
      <c r="C3" s="1" t="s">
        <v>22</v>
      </c>
      <c r="D3" s="1" t="s">
        <v>23</v>
      </c>
    </row>
    <row r="4" spans="1:6" x14ac:dyDescent="0.35">
      <c r="A4" s="2" t="s">
        <v>24</v>
      </c>
      <c r="B4" s="3">
        <v>0</v>
      </c>
      <c r="C4" s="3">
        <v>56</v>
      </c>
      <c r="D4" s="3">
        <v>32</v>
      </c>
    </row>
    <row r="5" spans="1:6" x14ac:dyDescent="0.35">
      <c r="F5" s="2" t="s">
        <v>25</v>
      </c>
    </row>
    <row r="6" spans="1:6" x14ac:dyDescent="0.35">
      <c r="A6" s="2" t="s">
        <v>26</v>
      </c>
      <c r="B6" s="4">
        <v>48</v>
      </c>
      <c r="C6" s="4">
        <v>55</v>
      </c>
      <c r="D6" s="4">
        <v>50</v>
      </c>
      <c r="F6" s="5">
        <f>SUMPRODUCT(B4:D4,B6:D6)-SUMPRODUCT(B7:D7,B14:D14)</f>
        <v>2980</v>
      </c>
    </row>
    <row r="7" spans="1:6" x14ac:dyDescent="0.35">
      <c r="A7" s="2" t="s">
        <v>27</v>
      </c>
      <c r="B7" s="4">
        <v>1000</v>
      </c>
      <c r="C7" s="4">
        <v>800</v>
      </c>
      <c r="D7" s="4">
        <v>900</v>
      </c>
    </row>
    <row r="9" spans="1:6" x14ac:dyDescent="0.35">
      <c r="A9" s="2" t="s">
        <v>28</v>
      </c>
      <c r="B9" s="6" t="s">
        <v>29</v>
      </c>
      <c r="C9" s="6"/>
      <c r="D9" s="6"/>
      <c r="E9" s="1" t="s">
        <v>30</v>
      </c>
      <c r="F9" s="1" t="s">
        <v>31</v>
      </c>
    </row>
    <row r="10" spans="1:6" x14ac:dyDescent="0.35">
      <c r="A10" s="7" t="s">
        <v>32</v>
      </c>
      <c r="B10" s="1">
        <v>2</v>
      </c>
      <c r="C10" s="1">
        <v>3</v>
      </c>
      <c r="D10" s="1">
        <v>6</v>
      </c>
      <c r="E10" s="8">
        <f>SUMPRODUCT($B$4:$D$4,B10:D10)</f>
        <v>360</v>
      </c>
      <c r="F10" s="1">
        <v>600</v>
      </c>
    </row>
    <row r="11" spans="1:6" x14ac:dyDescent="0.35">
      <c r="A11" s="7" t="s">
        <v>33</v>
      </c>
      <c r="B11" s="1">
        <v>6</v>
      </c>
      <c r="C11" s="1">
        <v>3</v>
      </c>
      <c r="D11" s="1">
        <v>4</v>
      </c>
      <c r="E11" s="8">
        <f t="shared" ref="E11:E12" si="0">SUMPRODUCT($B$4:$D$4,B11:D11)</f>
        <v>296</v>
      </c>
      <c r="F11" s="1">
        <v>300</v>
      </c>
    </row>
    <row r="12" spans="1:6" x14ac:dyDescent="0.35">
      <c r="A12" s="7" t="s">
        <v>34</v>
      </c>
      <c r="B12" s="1">
        <v>5</v>
      </c>
      <c r="C12" s="1">
        <v>6</v>
      </c>
      <c r="D12" s="1">
        <v>2</v>
      </c>
      <c r="E12" s="8">
        <f t="shared" si="0"/>
        <v>400</v>
      </c>
      <c r="F12" s="1">
        <v>400</v>
      </c>
    </row>
    <row r="14" spans="1:6" x14ac:dyDescent="0.35">
      <c r="A14" s="9" t="s">
        <v>35</v>
      </c>
      <c r="B14" s="3">
        <v>0</v>
      </c>
      <c r="C14" s="3">
        <v>1</v>
      </c>
      <c r="D14" s="3">
        <v>1</v>
      </c>
    </row>
    <row r="15" spans="1:6" x14ac:dyDescent="0.35">
      <c r="A15" s="9" t="s">
        <v>36</v>
      </c>
      <c r="B15" s="8">
        <f>B4-(B17*B14)</f>
        <v>0</v>
      </c>
      <c r="C15" s="8">
        <f t="shared" ref="C15:D15" si="1">C4-(C17*C14)</f>
        <v>-11</v>
      </c>
      <c r="D15" s="8">
        <f t="shared" si="1"/>
        <v>-43</v>
      </c>
    </row>
    <row r="17" spans="1:4" x14ac:dyDescent="0.35">
      <c r="A17" s="2" t="s">
        <v>37</v>
      </c>
      <c r="B17" s="1">
        <f>MIN(B18:B20)</f>
        <v>50</v>
      </c>
      <c r="C17" s="1">
        <f t="shared" ref="C17:D17" si="2">MIN(C18:C20)</f>
        <v>67</v>
      </c>
      <c r="D17" s="1">
        <f t="shared" si="2"/>
        <v>75</v>
      </c>
    </row>
    <row r="18" spans="1:4" x14ac:dyDescent="0.35">
      <c r="A18" s="7" t="s">
        <v>32</v>
      </c>
      <c r="B18">
        <f>ROUNDUP($F10/B10, 0)</f>
        <v>300</v>
      </c>
      <c r="C18">
        <f t="shared" ref="C18:D18" si="3">ROUNDUP($F10/C10, 0)</f>
        <v>200</v>
      </c>
      <c r="D18">
        <f t="shared" si="3"/>
        <v>100</v>
      </c>
    </row>
    <row r="19" spans="1:4" x14ac:dyDescent="0.35">
      <c r="A19" s="7" t="s">
        <v>33</v>
      </c>
      <c r="B19">
        <f t="shared" ref="B19:D20" si="4">ROUNDUP($F11/B11, 0)</f>
        <v>50</v>
      </c>
      <c r="C19">
        <f t="shared" si="4"/>
        <v>100</v>
      </c>
      <c r="D19">
        <f t="shared" si="4"/>
        <v>75</v>
      </c>
    </row>
    <row r="20" spans="1:4" x14ac:dyDescent="0.35">
      <c r="A20" s="7" t="s">
        <v>34</v>
      </c>
      <c r="B20">
        <f t="shared" si="4"/>
        <v>80</v>
      </c>
      <c r="C20">
        <f t="shared" si="4"/>
        <v>67</v>
      </c>
      <c r="D20">
        <f t="shared" si="4"/>
        <v>200</v>
      </c>
    </row>
  </sheetData>
  <mergeCells count="1"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Centers</vt:lpstr>
      <vt:lpstr>Cost and Method</vt:lpstr>
      <vt:lpstr>Warehouses</vt:lpstr>
      <vt:lpstr>Model</vt:lpstr>
      <vt:lpstr>Fish and Murr Candy Module 9 Mo</vt:lpstr>
      <vt:lpstr>Ex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Steven Fisher</cp:lastModifiedBy>
  <dcterms:created xsi:type="dcterms:W3CDTF">2025-04-10T02:06:06Z</dcterms:created>
  <dcterms:modified xsi:type="dcterms:W3CDTF">2025-04-10T02:06:30Z</dcterms:modified>
</cp:coreProperties>
</file>