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udent\Downloads\GSCM 330\Module 10- Multiple Linear Programing\"/>
    </mc:Choice>
  </mc:AlternateContent>
  <xr:revisionPtr revIDLastSave="0" documentId="8_{24A8FAB2-78D3-433B-838C-28149149C726}" xr6:coauthVersionLast="47" xr6:coauthVersionMax="47" xr10:uidLastSave="{00000000-0000-0000-0000-000000000000}"/>
  <bookViews>
    <workbookView xWindow="-110" yWindow="-110" windowWidth="19420" windowHeight="10300" activeTab="3" xr2:uid="{AE9D790C-D817-4546-93E2-3AFBEAC606DC}"/>
  </bookViews>
  <sheets>
    <sheet name="Connections" sheetId="1" r:id="rId1"/>
    <sheet name="Locations" sheetId="2" r:id="rId2"/>
    <sheet name="Latitude and Longitude" sheetId="6" r:id="rId3"/>
    <sheet name="Model" sheetId="4" r:id="rId4"/>
  </sheets>
  <definedNames>
    <definedName name="solver_adj" localSheetId="3" hidden="1">Model!$B$3:$B$26,Model!$K$33</definedName>
    <definedName name="solver_cvg" localSheetId="3" hidden="1">0.0001</definedName>
    <definedName name="solver_drv" localSheetId="3" hidden="1">2</definedName>
    <definedName name="solver_eng" localSheetId="3" hidden="1">2</definedName>
    <definedName name="solver_est" localSheetId="3" hidden="1">1</definedName>
    <definedName name="solver_itr" localSheetId="3" hidden="1">2147483647</definedName>
    <definedName name="solver_lhs1" localSheetId="3" hidden="1">Model!$B$3:$B$26</definedName>
    <definedName name="solver_lhs2" localSheetId="3" hidden="1">Model!$P$28:$P$31</definedName>
    <definedName name="solver_lhs3" localSheetId="3" hidden="1">Model!$R$5:$R$11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3</definedName>
    <definedName name="solver_nwt" localSheetId="3" hidden="1">1</definedName>
    <definedName name="solver_opt" localSheetId="3" hidden="1">Model!$K$33</definedName>
    <definedName name="solver_pre" localSheetId="3" hidden="1">0.000001</definedName>
    <definedName name="solver_rbv" localSheetId="3" hidden="1">2</definedName>
    <definedName name="solver_rel1" localSheetId="3" hidden="1">3</definedName>
    <definedName name="solver_rel2" localSheetId="3" hidden="1">1</definedName>
    <definedName name="solver_rel3" localSheetId="3" hidden="1">3</definedName>
    <definedName name="solver_rhs1" localSheetId="3" hidden="1">0</definedName>
    <definedName name="solver_rhs2" localSheetId="3" hidden="1">Model!$K$33</definedName>
    <definedName name="solver_rhs3" localSheetId="3" hidden="1">Model!$S$5:$S$11</definedName>
    <definedName name="solver_rlx" localSheetId="3" hidden="1">2</definedName>
    <definedName name="solver_rsd" localSheetId="3" hidden="1">0</definedName>
    <definedName name="solver_scl" localSheetId="3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</definedName>
    <definedName name="solver_typ" localSheetId="3" hidden="1">2</definedName>
    <definedName name="solver_val" localSheetId="3" hidden="1">0</definedName>
    <definedName name="solver_ver" localSheetId="3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0" i="4" l="1"/>
  <c r="M30" i="4" s="1"/>
  <c r="N30" i="4" s="1"/>
  <c r="P30" i="4" s="1"/>
  <c r="K29" i="4"/>
  <c r="M29" i="4" s="1"/>
  <c r="N29" i="4" s="1"/>
  <c r="P29" i="4" s="1"/>
  <c r="K28" i="4"/>
  <c r="M28" i="4" s="1"/>
  <c r="N28" i="4" s="1"/>
  <c r="P28" i="4" s="1"/>
  <c r="M4" i="4"/>
  <c r="L4" i="4" s="1"/>
  <c r="M5" i="4"/>
  <c r="L5" i="4" s="1"/>
  <c r="M6" i="4"/>
  <c r="L6" i="4" s="1"/>
  <c r="M7" i="4"/>
  <c r="L7" i="4" s="1"/>
  <c r="M8" i="4"/>
  <c r="L8" i="4" s="1"/>
  <c r="M9" i="4"/>
  <c r="L9" i="4" s="1"/>
  <c r="M10" i="4"/>
  <c r="L10" i="4" s="1"/>
  <c r="M11" i="4"/>
  <c r="L11" i="4" s="1"/>
  <c r="M12" i="4"/>
  <c r="L12" i="4" s="1"/>
  <c r="M13" i="4"/>
  <c r="L13" i="4" s="1"/>
  <c r="M14" i="4"/>
  <c r="L14" i="4" s="1"/>
  <c r="M15" i="4"/>
  <c r="L15" i="4" s="1"/>
  <c r="M16" i="4"/>
  <c r="L16" i="4" s="1"/>
  <c r="M17" i="4"/>
  <c r="L17" i="4" s="1"/>
  <c r="M18" i="4"/>
  <c r="L18" i="4" s="1"/>
  <c r="M19" i="4"/>
  <c r="L19" i="4" s="1"/>
  <c r="M20" i="4"/>
  <c r="L20" i="4" s="1"/>
  <c r="M21" i="4"/>
  <c r="L21" i="4" s="1"/>
  <c r="M22" i="4"/>
  <c r="L22" i="4" s="1"/>
  <c r="M23" i="4"/>
  <c r="L23" i="4" s="1"/>
  <c r="M24" i="4"/>
  <c r="L24" i="4" s="1"/>
  <c r="M25" i="4"/>
  <c r="L25" i="4" s="1"/>
  <c r="M26" i="4"/>
  <c r="L26" i="4" s="1"/>
  <c r="M3" i="4"/>
  <c r="L3" i="4" s="1"/>
  <c r="H4" i="6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3" i="6"/>
  <c r="G4" i="6"/>
  <c r="G5" i="6"/>
  <c r="G6" i="6"/>
  <c r="I6" i="6" s="1"/>
  <c r="G7" i="6"/>
  <c r="G8" i="6"/>
  <c r="G9" i="6"/>
  <c r="G10" i="6"/>
  <c r="G11" i="6"/>
  <c r="I11" i="6" s="1"/>
  <c r="G12" i="6"/>
  <c r="G13" i="6"/>
  <c r="G14" i="6"/>
  <c r="I14" i="6" s="1"/>
  <c r="G15" i="6"/>
  <c r="G16" i="6"/>
  <c r="G17" i="6"/>
  <c r="G18" i="6"/>
  <c r="G19" i="6"/>
  <c r="I19" i="6" s="1"/>
  <c r="G20" i="6"/>
  <c r="G21" i="6"/>
  <c r="G22" i="6"/>
  <c r="I22" i="6" s="1"/>
  <c r="G23" i="6"/>
  <c r="G24" i="6"/>
  <c r="G25" i="6"/>
  <c r="G26" i="6"/>
  <c r="G3" i="6"/>
  <c r="I3" i="6" s="1"/>
  <c r="E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3" i="6"/>
  <c r="E4" i="6"/>
  <c r="I4" i="6" s="1"/>
  <c r="E5" i="6"/>
  <c r="I5" i="6" s="1"/>
  <c r="E6" i="6"/>
  <c r="E7" i="6"/>
  <c r="I7" i="6" s="1"/>
  <c r="E8" i="6"/>
  <c r="I8" i="6" s="1"/>
  <c r="E9" i="6"/>
  <c r="I9" i="6" s="1"/>
  <c r="E10" i="6"/>
  <c r="I10" i="6" s="1"/>
  <c r="E11" i="6"/>
  <c r="E12" i="6"/>
  <c r="I12" i="6" s="1"/>
  <c r="E13" i="6"/>
  <c r="I13" i="6" s="1"/>
  <c r="E14" i="6"/>
  <c r="E15" i="6"/>
  <c r="I15" i="6" s="1"/>
  <c r="E16" i="6"/>
  <c r="I16" i="6" s="1"/>
  <c r="E17" i="6"/>
  <c r="I17" i="6" s="1"/>
  <c r="E18" i="6"/>
  <c r="I18" i="6" s="1"/>
  <c r="E19" i="6"/>
  <c r="E20" i="6"/>
  <c r="I20" i="6" s="1"/>
  <c r="E21" i="6"/>
  <c r="I21" i="6" s="1"/>
  <c r="E22" i="6"/>
  <c r="E23" i="6"/>
  <c r="I23" i="6" s="1"/>
  <c r="E24" i="6"/>
  <c r="I24" i="6" s="1"/>
  <c r="E25" i="6"/>
  <c r="I25" i="6" s="1"/>
  <c r="E26" i="6"/>
  <c r="I26" i="6" s="1"/>
  <c r="P6" i="4"/>
  <c r="P7" i="4"/>
  <c r="P8" i="4"/>
  <c r="P9" i="4"/>
  <c r="P10" i="4"/>
  <c r="P11" i="4"/>
  <c r="Q6" i="4"/>
  <c r="Q7" i="4"/>
  <c r="Q8" i="4"/>
  <c r="Q9" i="4"/>
  <c r="Q10" i="4"/>
  <c r="Q11" i="4"/>
  <c r="Q5" i="4"/>
  <c r="P5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3" i="4"/>
  <c r="K31" i="4" l="1"/>
  <c r="M31" i="4" s="1"/>
  <c r="N31" i="4" s="1"/>
  <c r="P31" i="4" s="1"/>
  <c r="R7" i="4"/>
  <c r="R6" i="4"/>
  <c r="R9" i="4"/>
  <c r="R8" i="4"/>
  <c r="R11" i="4"/>
  <c r="R10" i="4"/>
  <c r="R5" i="4"/>
</calcChain>
</file>

<file path=xl/sharedStrings.xml><?xml version="1.0" encoding="utf-8"?>
<sst xmlns="http://schemas.openxmlformats.org/spreadsheetml/2006/main" count="109" uniqueCount="55">
  <si>
    <t>from</t>
  </si>
  <si>
    <t>to</t>
  </si>
  <si>
    <t>cost_per_unit_shipped</t>
  </si>
  <si>
    <t>transportation_method</t>
  </si>
  <si>
    <t>congestion_level</t>
  </si>
  <si>
    <t>Air Freight</t>
  </si>
  <si>
    <t>Cargo Ships (Heavy Fuel Oil)</t>
  </si>
  <si>
    <t>Diesel Rail</t>
  </si>
  <si>
    <t>Diesel Trucks</t>
  </si>
  <si>
    <t>Wind-powered Ships</t>
  </si>
  <si>
    <t>Electric/Hybrid Trucks</t>
  </si>
  <si>
    <t>Electrified Rail</t>
  </si>
  <si>
    <t>location_id</t>
  </si>
  <si>
    <t>location_name</t>
  </si>
  <si>
    <t>latitude</t>
  </si>
  <si>
    <t>longitude</t>
  </si>
  <si>
    <t>supply</t>
  </si>
  <si>
    <t>demand</t>
  </si>
  <si>
    <t>Chocolate Chip Cliffs</t>
  </si>
  <si>
    <t>Cotton Candy Clouds</t>
  </si>
  <si>
    <t>Lava Lollipop Land</t>
  </si>
  <si>
    <t>Licorice Lanes</t>
  </si>
  <si>
    <t>Pudding Peaks</t>
  </si>
  <si>
    <t>Starburst Starlit Skies</t>
  </si>
  <si>
    <t>Tartberry Thicket</t>
  </si>
  <si>
    <t>Ship</t>
  </si>
  <si>
    <t>From</t>
  </si>
  <si>
    <t>To</t>
  </si>
  <si>
    <t>Unit Shipping Cost</t>
  </si>
  <si>
    <t>Nodes</t>
  </si>
  <si>
    <t>Inflow</t>
  </si>
  <si>
    <t>Outflow</t>
  </si>
  <si>
    <t>Net Flow</t>
  </si>
  <si>
    <t>Supply/Demand</t>
  </si>
  <si>
    <t>Candy To Be Transported</t>
  </si>
  <si>
    <t>Objectives</t>
  </si>
  <si>
    <t xml:space="preserve">      Total Transportation Cost</t>
  </si>
  <si>
    <t xml:space="preserve">      Total Distance Traveled</t>
  </si>
  <si>
    <t xml:space="preserve">      ECO-Friendliness</t>
  </si>
  <si>
    <t xml:space="preserve">      Congestion</t>
  </si>
  <si>
    <t>Distance Traveled (Euclidean)</t>
  </si>
  <si>
    <t>Latitude</t>
  </si>
  <si>
    <t>Longitude</t>
  </si>
  <si>
    <t>Distance(Euclidean)</t>
  </si>
  <si>
    <t>Transportation Method</t>
  </si>
  <si>
    <t>Target Value</t>
  </si>
  <si>
    <t>Totals</t>
  </si>
  <si>
    <t>Non Environment Friendly?</t>
  </si>
  <si>
    <t>Congestion Level</t>
  </si>
  <si>
    <t>Congestion Binary</t>
  </si>
  <si>
    <t>Deviation</t>
  </si>
  <si>
    <t>% Deviation</t>
  </si>
  <si>
    <t>Weighted% Deviation</t>
  </si>
  <si>
    <t>Weight</t>
  </si>
  <si>
    <t>MiniMax Variable-&gt;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</si>
</sst>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2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6"/>
      <name val="Aptos Narrow"/>
      <family val="2"/>
      <scheme val="minor"/>
    </font>
    <font>
      <b/>
      <sz val="11"/>
      <color theme="4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color rgb="FFC00000"/>
      <name val="Aptos Narrow"/>
      <family val="2"/>
      <scheme val="minor"/>
    </font>
    <font>
      <b/>
      <sz val="11"/>
      <color theme="8"/>
      <name val="Aptos Narrow"/>
      <family val="2"/>
      <scheme val="minor"/>
    </font>
  </fonts>
  <fills count="4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16" fillId="34" borderId="10" xfId="0" applyFont="1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  <xf numFmtId="0" fontId="16" fillId="37" borderId="10" xfId="0" applyFont="1" applyFill="1" applyBorder="1" applyAlignment="1">
      <alignment horizontal="center"/>
    </xf>
    <xf numFmtId="0" fontId="18" fillId="0" borderId="10" xfId="0" applyFont="1" applyBorder="1"/>
    <xf numFmtId="0" fontId="0" fillId="0" borderId="10" xfId="0" applyBorder="1"/>
    <xf numFmtId="164" fontId="0" fillId="0" borderId="10" xfId="2" applyNumberFormat="1" applyFont="1" applyBorder="1"/>
    <xf numFmtId="0" fontId="16" fillId="0" borderId="0" xfId="0" applyFont="1"/>
    <xf numFmtId="0" fontId="16" fillId="38" borderId="10" xfId="0" applyFont="1" applyFill="1" applyBorder="1"/>
    <xf numFmtId="0" fontId="16" fillId="39" borderId="10" xfId="0" applyFont="1" applyFill="1" applyBorder="1"/>
    <xf numFmtId="0" fontId="0" fillId="38" borderId="10" xfId="0" applyFill="1" applyBorder="1"/>
    <xf numFmtId="0" fontId="0" fillId="35" borderId="10" xfId="0" applyFill="1" applyBorder="1"/>
    <xf numFmtId="0" fontId="0" fillId="36" borderId="10" xfId="0" applyFill="1" applyBorder="1"/>
    <xf numFmtId="2" fontId="0" fillId="0" borderId="10" xfId="0" applyNumberFormat="1" applyBorder="1"/>
    <xf numFmtId="0" fontId="16" fillId="40" borderId="10" xfId="0" applyFont="1" applyFill="1" applyBorder="1"/>
    <xf numFmtId="0" fontId="16" fillId="41" borderId="10" xfId="0" applyFont="1" applyFill="1" applyBorder="1"/>
    <xf numFmtId="165" fontId="20" fillId="0" borderId="10" xfId="1" applyNumberFormat="1" applyFont="1" applyFill="1" applyBorder="1"/>
    <xf numFmtId="165" fontId="20" fillId="0" borderId="10" xfId="1" applyNumberFormat="1" applyFont="1" applyBorder="1"/>
    <xf numFmtId="164" fontId="19" fillId="0" borderId="0" xfId="2" applyNumberFormat="1" applyFont="1" applyFill="1"/>
    <xf numFmtId="0" fontId="19" fillId="0" borderId="0" xfId="0" applyFont="1"/>
    <xf numFmtId="0" fontId="16" fillId="42" borderId="10" xfId="0" applyFont="1" applyFill="1" applyBorder="1"/>
    <xf numFmtId="0" fontId="16" fillId="43" borderId="0" xfId="0" applyFont="1" applyFill="1"/>
    <xf numFmtId="0" fontId="0" fillId="0" borderId="11" xfId="0" applyBorder="1"/>
    <xf numFmtId="44" fontId="19" fillId="33" borderId="10" xfId="2" applyFont="1" applyFill="1" applyBorder="1" applyAlignment="1">
      <alignment horizontal="center"/>
    </xf>
    <xf numFmtId="44" fontId="22" fillId="0" borderId="10" xfId="2" applyFont="1" applyFill="1" applyBorder="1"/>
    <xf numFmtId="44" fontId="0" fillId="0" borderId="10" xfId="2" applyFont="1" applyBorder="1"/>
    <xf numFmtId="10" fontId="0" fillId="0" borderId="10" xfId="3" applyNumberFormat="1" applyFont="1" applyBorder="1"/>
    <xf numFmtId="9" fontId="21" fillId="0" borderId="10" xfId="3" applyFont="1" applyBorder="1"/>
    <xf numFmtId="165" fontId="19" fillId="33" borderId="10" xfId="1" applyNumberFormat="1" applyFont="1" applyFill="1" applyBorder="1" applyAlignment="1">
      <alignment horizontal="center"/>
    </xf>
    <xf numFmtId="165" fontId="22" fillId="0" borderId="10" xfId="1" applyNumberFormat="1" applyFont="1" applyFill="1" applyBorder="1"/>
    <xf numFmtId="165" fontId="0" fillId="0" borderId="10" xfId="1" applyNumberFormat="1" applyFont="1" applyBorder="1"/>
    <xf numFmtId="0" fontId="16" fillId="33" borderId="10" xfId="0" applyFont="1" applyFill="1" applyBorder="1"/>
    <xf numFmtId="0" fontId="16" fillId="33" borderId="10" xfId="0" applyFont="1" applyFill="1" applyBorder="1" applyAlignment="1">
      <alignment vertical="center"/>
    </xf>
    <xf numFmtId="0" fontId="16" fillId="33" borderId="10" xfId="0" applyFont="1" applyFill="1" applyBorder="1" applyAlignment="1">
      <alignment vertical="center" wrapText="1"/>
    </xf>
    <xf numFmtId="0" fontId="16" fillId="44" borderId="10" xfId="0" applyFont="1" applyFill="1" applyBorder="1"/>
    <xf numFmtId="9" fontId="16" fillId="44" borderId="10" xfId="3" applyFont="1" applyFill="1" applyBorder="1"/>
    <xf numFmtId="0" fontId="0" fillId="35" borderId="10" xfId="0" applyFill="1" applyBorder="1" applyAlignment="1">
      <alignment horizontal="center"/>
    </xf>
    <xf numFmtId="0" fontId="0" fillId="36" borderId="10" xfId="0" applyFill="1" applyBorder="1" applyAlignment="1">
      <alignment horizontal="center"/>
    </xf>
    <xf numFmtId="0" fontId="16" fillId="35" borderId="10" xfId="0" applyFont="1" applyFill="1" applyBorder="1" applyAlignment="1">
      <alignment horizontal="center"/>
    </xf>
    <xf numFmtId="0" fontId="16" fillId="36" borderId="10" xfId="0" applyFont="1" applyFill="1" applyBorder="1" applyAlignment="1">
      <alignment horizontal="center"/>
    </xf>
  </cellXfs>
  <cellStyles count="45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2" xfId="28" builtinId="36" customBuiltin="1"/>
    <cellStyle name="60% - Accent3" xfId="32" builtinId="40" customBuiltin="1"/>
    <cellStyle name="60% - Accent4" xfId="36" builtinId="44" customBuiltin="1"/>
    <cellStyle name="60% - Accent5" xfId="40" builtinId="48" customBuiltin="1"/>
    <cellStyle name="60% - Accent6" xfId="44" builtinId="52" customBuiltin="1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heck Cell" xfId="16" builtinId="23" customBuiltin="1"/>
    <cellStyle name="Comma" xfId="1" builtinId="3"/>
    <cellStyle name="Currency" xfId="2" builtinId="4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Input" xfId="12" builtinId="20" customBuiltin="1"/>
    <cellStyle name="Linked Cell" xfId="15" builtinId="24" customBuiltin="1"/>
    <cellStyle name="Neutral" xfId="11" builtinId="28" customBuiltin="1"/>
    <cellStyle name="Normal" xfId="0" builtinId="0"/>
    <cellStyle name="Note" xfId="18" builtinId="10" customBuiltin="1"/>
    <cellStyle name="Output" xfId="13" builtinId="21" customBuiltin="1"/>
    <cellStyle name="Percent" xfId="3" builtinId="5"/>
    <cellStyle name="Title" xfId="4" builtinId="15" customBuiltin="1"/>
    <cellStyle name="Total" xfId="20" builtinId="25" customBuiltin="1"/>
    <cellStyle name="Warning Text" xfId="17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1CAC5-EFD5-4932-9F32-6B2ED0AF6C70}">
  <dimension ref="A1:E25"/>
  <sheetViews>
    <sheetView topLeftCell="C8" workbookViewId="0">
      <selection activeCell="F5" sqref="F5"/>
    </sheetView>
  </sheetViews>
  <sheetFormatPr defaultRowHeight="14.5" x14ac:dyDescent="0.35"/>
  <cols>
    <col min="3" max="3" width="19.08984375" bestFit="1" customWidth="1"/>
    <col min="4" max="4" width="23.6328125" bestFit="1" customWidth="1"/>
    <col min="5" max="5" width="14.36328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4</v>
      </c>
      <c r="C2">
        <v>17</v>
      </c>
      <c r="D2" t="s">
        <v>5</v>
      </c>
      <c r="E2">
        <v>102</v>
      </c>
    </row>
    <row r="3" spans="1:5" x14ac:dyDescent="0.35">
      <c r="A3">
        <v>1</v>
      </c>
      <c r="B3">
        <v>5</v>
      </c>
      <c r="C3">
        <v>24</v>
      </c>
      <c r="D3" t="s">
        <v>6</v>
      </c>
      <c r="E3">
        <v>95</v>
      </c>
    </row>
    <row r="4" spans="1:5" x14ac:dyDescent="0.35">
      <c r="A4">
        <v>1</v>
      </c>
      <c r="B4">
        <v>6</v>
      </c>
      <c r="C4">
        <v>24</v>
      </c>
      <c r="D4" t="s">
        <v>7</v>
      </c>
      <c r="E4">
        <v>98</v>
      </c>
    </row>
    <row r="5" spans="1:5" x14ac:dyDescent="0.35">
      <c r="A5">
        <v>1</v>
      </c>
      <c r="B5">
        <v>7</v>
      </c>
      <c r="C5">
        <v>10</v>
      </c>
      <c r="D5" t="s">
        <v>7</v>
      </c>
      <c r="E5">
        <v>26</v>
      </c>
    </row>
    <row r="6" spans="1:5" x14ac:dyDescent="0.35">
      <c r="A6">
        <v>2</v>
      </c>
      <c r="B6">
        <v>3</v>
      </c>
      <c r="C6">
        <v>20</v>
      </c>
      <c r="D6" t="s">
        <v>6</v>
      </c>
      <c r="E6">
        <v>70</v>
      </c>
    </row>
    <row r="7" spans="1:5" x14ac:dyDescent="0.35">
      <c r="A7">
        <v>2</v>
      </c>
      <c r="B7">
        <v>4</v>
      </c>
      <c r="C7">
        <v>10</v>
      </c>
      <c r="D7" t="s">
        <v>8</v>
      </c>
      <c r="E7">
        <v>95</v>
      </c>
    </row>
    <row r="8" spans="1:5" x14ac:dyDescent="0.35">
      <c r="A8">
        <v>3</v>
      </c>
      <c r="B8">
        <v>2</v>
      </c>
      <c r="C8">
        <v>19</v>
      </c>
      <c r="D8" t="s">
        <v>7</v>
      </c>
      <c r="E8">
        <v>27</v>
      </c>
    </row>
    <row r="9" spans="1:5" x14ac:dyDescent="0.35">
      <c r="A9">
        <v>3</v>
      </c>
      <c r="B9">
        <v>4</v>
      </c>
      <c r="C9">
        <v>14</v>
      </c>
      <c r="D9" t="s">
        <v>9</v>
      </c>
      <c r="E9">
        <v>28</v>
      </c>
    </row>
    <row r="10" spans="1:5" x14ac:dyDescent="0.35">
      <c r="A10">
        <v>3</v>
      </c>
      <c r="B10">
        <v>7</v>
      </c>
      <c r="C10">
        <v>10</v>
      </c>
      <c r="D10" t="s">
        <v>6</v>
      </c>
      <c r="E10">
        <v>92</v>
      </c>
    </row>
    <row r="11" spans="1:5" x14ac:dyDescent="0.35">
      <c r="A11">
        <v>4</v>
      </c>
      <c r="B11">
        <v>5</v>
      </c>
      <c r="C11">
        <v>24</v>
      </c>
      <c r="D11" t="s">
        <v>10</v>
      </c>
      <c r="E11">
        <v>76</v>
      </c>
    </row>
    <row r="12" spans="1:5" x14ac:dyDescent="0.35">
      <c r="A12">
        <v>5</v>
      </c>
      <c r="B12">
        <v>1</v>
      </c>
      <c r="C12">
        <v>16</v>
      </c>
      <c r="D12" t="s">
        <v>7</v>
      </c>
      <c r="E12">
        <v>98</v>
      </c>
    </row>
    <row r="13" spans="1:5" x14ac:dyDescent="0.35">
      <c r="A13">
        <v>5</v>
      </c>
      <c r="B13">
        <v>2</v>
      </c>
      <c r="C13">
        <v>11</v>
      </c>
      <c r="D13" t="s">
        <v>5</v>
      </c>
      <c r="E13">
        <v>100</v>
      </c>
    </row>
    <row r="14" spans="1:5" x14ac:dyDescent="0.35">
      <c r="A14">
        <v>5</v>
      </c>
      <c r="B14">
        <v>3</v>
      </c>
      <c r="C14">
        <v>10</v>
      </c>
      <c r="D14" t="s">
        <v>6</v>
      </c>
      <c r="E14">
        <v>32</v>
      </c>
    </row>
    <row r="15" spans="1:5" x14ac:dyDescent="0.35">
      <c r="A15">
        <v>5</v>
      </c>
      <c r="B15">
        <v>4</v>
      </c>
      <c r="C15">
        <v>24</v>
      </c>
      <c r="D15" t="s">
        <v>5</v>
      </c>
      <c r="E15">
        <v>88</v>
      </c>
    </row>
    <row r="16" spans="1:5" x14ac:dyDescent="0.35">
      <c r="A16">
        <v>5</v>
      </c>
      <c r="B16">
        <v>7</v>
      </c>
      <c r="C16">
        <v>7</v>
      </c>
      <c r="D16" t="s">
        <v>6</v>
      </c>
      <c r="E16">
        <v>82</v>
      </c>
    </row>
    <row r="17" spans="1:5" x14ac:dyDescent="0.35">
      <c r="A17">
        <v>6</v>
      </c>
      <c r="B17">
        <v>1</v>
      </c>
      <c r="C17">
        <v>15</v>
      </c>
      <c r="D17" t="s">
        <v>8</v>
      </c>
      <c r="E17">
        <v>28</v>
      </c>
    </row>
    <row r="18" spans="1:5" x14ac:dyDescent="0.35">
      <c r="A18">
        <v>6</v>
      </c>
      <c r="B18">
        <v>2</v>
      </c>
      <c r="C18">
        <v>18</v>
      </c>
      <c r="D18" t="s">
        <v>5</v>
      </c>
      <c r="E18">
        <v>88</v>
      </c>
    </row>
    <row r="19" spans="1:5" x14ac:dyDescent="0.35">
      <c r="A19">
        <v>6</v>
      </c>
      <c r="B19">
        <v>3</v>
      </c>
      <c r="C19">
        <v>23</v>
      </c>
      <c r="D19" t="s">
        <v>7</v>
      </c>
      <c r="E19">
        <v>86</v>
      </c>
    </row>
    <row r="20" spans="1:5" x14ac:dyDescent="0.35">
      <c r="A20">
        <v>6</v>
      </c>
      <c r="B20">
        <v>4</v>
      </c>
      <c r="C20">
        <v>24</v>
      </c>
      <c r="D20" t="s">
        <v>8</v>
      </c>
      <c r="E20">
        <v>94</v>
      </c>
    </row>
    <row r="21" spans="1:5" x14ac:dyDescent="0.35">
      <c r="A21">
        <v>6</v>
      </c>
      <c r="B21">
        <v>5</v>
      </c>
      <c r="C21">
        <v>11</v>
      </c>
      <c r="D21" t="s">
        <v>11</v>
      </c>
      <c r="E21">
        <v>80</v>
      </c>
    </row>
    <row r="22" spans="1:5" x14ac:dyDescent="0.35">
      <c r="A22">
        <v>6</v>
      </c>
      <c r="B22">
        <v>7</v>
      </c>
      <c r="C22">
        <v>21</v>
      </c>
      <c r="D22" t="s">
        <v>5</v>
      </c>
      <c r="E22">
        <v>84</v>
      </c>
    </row>
    <row r="23" spans="1:5" x14ac:dyDescent="0.35">
      <c r="A23">
        <v>7</v>
      </c>
      <c r="B23">
        <v>1</v>
      </c>
      <c r="C23">
        <v>8</v>
      </c>
      <c r="D23" t="s">
        <v>8</v>
      </c>
      <c r="E23">
        <v>89</v>
      </c>
    </row>
    <row r="24" spans="1:5" x14ac:dyDescent="0.35">
      <c r="A24">
        <v>7</v>
      </c>
      <c r="B24">
        <v>2</v>
      </c>
      <c r="C24">
        <v>24</v>
      </c>
      <c r="D24" t="s">
        <v>7</v>
      </c>
      <c r="E24">
        <v>91</v>
      </c>
    </row>
    <row r="25" spans="1:5" x14ac:dyDescent="0.35">
      <c r="A25">
        <v>7</v>
      </c>
      <c r="B25">
        <v>3</v>
      </c>
      <c r="C25">
        <v>16</v>
      </c>
      <c r="D25" t="s">
        <v>8</v>
      </c>
      <c r="E25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5CF53D-EB40-4C68-9124-990E32AEBB85}">
  <dimension ref="A1:F8"/>
  <sheetViews>
    <sheetView workbookViewId="0">
      <selection activeCell="D8" sqref="D8"/>
    </sheetView>
  </sheetViews>
  <sheetFormatPr defaultRowHeight="14.5" x14ac:dyDescent="0.35"/>
  <cols>
    <col min="1" max="1" width="9.6328125" bestFit="1" customWidth="1"/>
    <col min="2" max="2" width="18.26953125" bestFit="1" customWidth="1"/>
    <col min="3" max="3" width="7" bestFit="1" customWidth="1"/>
    <col min="4" max="4" width="8.26953125" bestFit="1" customWidth="1"/>
  </cols>
  <sheetData>
    <row r="1" spans="1:6" x14ac:dyDescent="0.3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</row>
    <row r="2" spans="1:6" x14ac:dyDescent="0.35">
      <c r="A2">
        <v>1</v>
      </c>
      <c r="B2" t="s">
        <v>18</v>
      </c>
      <c r="C2">
        <v>37.5</v>
      </c>
      <c r="D2">
        <v>-102.5</v>
      </c>
      <c r="E2">
        <v>9774</v>
      </c>
    </row>
    <row r="3" spans="1:6" x14ac:dyDescent="0.35">
      <c r="A3">
        <v>2</v>
      </c>
      <c r="B3" t="s">
        <v>19</v>
      </c>
      <c r="C3">
        <v>41.56</v>
      </c>
      <c r="D3">
        <v>-87.37</v>
      </c>
      <c r="F3">
        <v>1884</v>
      </c>
    </row>
    <row r="4" spans="1:6" x14ac:dyDescent="0.35">
      <c r="A4">
        <v>3</v>
      </c>
      <c r="B4" t="s">
        <v>20</v>
      </c>
      <c r="C4">
        <v>38.19</v>
      </c>
      <c r="D4">
        <v>-112.63</v>
      </c>
      <c r="F4">
        <v>1335</v>
      </c>
    </row>
    <row r="5" spans="1:6" x14ac:dyDescent="0.35">
      <c r="A5">
        <v>4</v>
      </c>
      <c r="B5" t="s">
        <v>21</v>
      </c>
      <c r="C5">
        <v>32.950000000000003</v>
      </c>
      <c r="D5">
        <v>-85.22</v>
      </c>
      <c r="F5">
        <v>1845</v>
      </c>
    </row>
    <row r="6" spans="1:6" x14ac:dyDescent="0.35">
      <c r="A6">
        <v>5</v>
      </c>
      <c r="B6" t="s">
        <v>22</v>
      </c>
      <c r="C6">
        <v>38.33</v>
      </c>
      <c r="D6">
        <v>-105.62</v>
      </c>
      <c r="F6">
        <v>1398</v>
      </c>
    </row>
    <row r="7" spans="1:6" x14ac:dyDescent="0.35">
      <c r="A7">
        <v>6</v>
      </c>
      <c r="B7" t="s">
        <v>23</v>
      </c>
      <c r="C7">
        <v>32.46</v>
      </c>
      <c r="D7">
        <v>-88.78</v>
      </c>
      <c r="F7">
        <v>1766</v>
      </c>
    </row>
    <row r="8" spans="1:6" x14ac:dyDescent="0.35">
      <c r="A8">
        <v>7</v>
      </c>
      <c r="B8" t="s">
        <v>24</v>
      </c>
      <c r="C8">
        <v>42.28</v>
      </c>
      <c r="D8">
        <v>-117.1</v>
      </c>
      <c r="F8">
        <v>1546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785F6-4B87-4ADF-88F9-80F030E8E914}">
  <dimension ref="C1:I26"/>
  <sheetViews>
    <sheetView workbookViewId="0">
      <selection activeCell="E3" sqref="E3"/>
    </sheetView>
  </sheetViews>
  <sheetFormatPr defaultRowHeight="14.5" x14ac:dyDescent="0.35"/>
  <cols>
    <col min="5" max="5" width="12" bestFit="1" customWidth="1"/>
    <col min="9" max="9" width="17.453125" bestFit="1" customWidth="1"/>
  </cols>
  <sheetData>
    <row r="1" spans="3:9" x14ac:dyDescent="0.35">
      <c r="C1" s="5"/>
      <c r="D1" s="5"/>
      <c r="E1" s="36" t="s">
        <v>26</v>
      </c>
      <c r="F1" s="36"/>
      <c r="G1" s="37" t="s">
        <v>27</v>
      </c>
      <c r="H1" s="37"/>
      <c r="I1" s="5"/>
    </row>
    <row r="2" spans="3:9" x14ac:dyDescent="0.35">
      <c r="C2" s="11" t="s">
        <v>26</v>
      </c>
      <c r="D2" s="12" t="s">
        <v>27</v>
      </c>
      <c r="E2" s="5" t="s">
        <v>41</v>
      </c>
      <c r="F2" s="5" t="s">
        <v>42</v>
      </c>
      <c r="G2" s="5" t="s">
        <v>41</v>
      </c>
      <c r="H2" s="5" t="s">
        <v>42</v>
      </c>
      <c r="I2" s="10" t="s">
        <v>43</v>
      </c>
    </row>
    <row r="3" spans="3:9" x14ac:dyDescent="0.35">
      <c r="C3" s="5">
        <v>1</v>
      </c>
      <c r="D3" s="5">
        <v>4</v>
      </c>
      <c r="E3" s="5">
        <f>_xlfn.XLOOKUP(C3,Locations!$A$2:$A$8,Locations!$C$2:$C$8)</f>
        <v>37.5</v>
      </c>
      <c r="F3" s="5">
        <f>_xlfn.XLOOKUP(C3,Locations!$A$2:$A$8,Locations!$D$2:$D$8)</f>
        <v>-102.5</v>
      </c>
      <c r="G3" s="5">
        <f>_xlfn.XLOOKUP(D3,Locations!$A$2:$A$8,Locations!$C$2:$C$8)</f>
        <v>32.950000000000003</v>
      </c>
      <c r="H3" s="5">
        <f>_xlfn.XLOOKUP(D3,Locations!$A$2:$A$8,Locations!$D$2:$D$8)</f>
        <v>-85.22</v>
      </c>
      <c r="I3" s="13">
        <f>SQRT(ABS((E3-G3)^2+(F3-H3)^2))</f>
        <v>17.868992696847801</v>
      </c>
    </row>
    <row r="4" spans="3:9" x14ac:dyDescent="0.35">
      <c r="C4" s="5">
        <v>1</v>
      </c>
      <c r="D4" s="5">
        <v>5</v>
      </c>
      <c r="E4" s="5">
        <f>_xlfn.XLOOKUP(C4,Locations!$A$2:$A$8,Locations!$C$2:$C$8)</f>
        <v>37.5</v>
      </c>
      <c r="F4" s="5">
        <f>_xlfn.XLOOKUP(C4,Locations!$A$2:$A$8,Locations!$D$2:$D$8)</f>
        <v>-102.5</v>
      </c>
      <c r="G4" s="5">
        <f>_xlfn.XLOOKUP(D4,Locations!$A$2:$A$8,Locations!$C$2:$C$8)</f>
        <v>38.33</v>
      </c>
      <c r="H4" s="5">
        <f>_xlfn.XLOOKUP(D4,Locations!$A$2:$A$8,Locations!$D$2:$D$8)</f>
        <v>-105.62</v>
      </c>
      <c r="I4" s="13">
        <f t="shared" ref="I4:I26" si="0">SQRT(ABS((E4-G4)^2+(F4-H4)^2))</f>
        <v>3.2285135898738333</v>
      </c>
    </row>
    <row r="5" spans="3:9" x14ac:dyDescent="0.35">
      <c r="C5" s="5">
        <v>1</v>
      </c>
      <c r="D5" s="5">
        <v>6</v>
      </c>
      <c r="E5" s="5">
        <f>_xlfn.XLOOKUP(C5,Locations!$A$2:$A$8,Locations!$C$2:$C$8)</f>
        <v>37.5</v>
      </c>
      <c r="F5" s="5">
        <f>_xlfn.XLOOKUP(C5,Locations!$A$2:$A$8,Locations!$D$2:$D$8)</f>
        <v>-102.5</v>
      </c>
      <c r="G5" s="5">
        <f>_xlfn.XLOOKUP(D5,Locations!$A$2:$A$8,Locations!$C$2:$C$8)</f>
        <v>32.46</v>
      </c>
      <c r="H5" s="5">
        <f>_xlfn.XLOOKUP(D5,Locations!$A$2:$A$8,Locations!$D$2:$D$8)</f>
        <v>-88.78</v>
      </c>
      <c r="I5" s="13">
        <f t="shared" si="0"/>
        <v>14.616429112474769</v>
      </c>
    </row>
    <row r="6" spans="3:9" x14ac:dyDescent="0.35">
      <c r="C6" s="5">
        <v>1</v>
      </c>
      <c r="D6" s="5">
        <v>7</v>
      </c>
      <c r="E6" s="5">
        <f>_xlfn.XLOOKUP(C6,Locations!$A$2:$A$8,Locations!$C$2:$C$8)</f>
        <v>37.5</v>
      </c>
      <c r="F6" s="5">
        <f>_xlfn.XLOOKUP(C6,Locations!$A$2:$A$8,Locations!$D$2:$D$8)</f>
        <v>-102.5</v>
      </c>
      <c r="G6" s="5">
        <f>_xlfn.XLOOKUP(D6,Locations!$A$2:$A$8,Locations!$C$2:$C$8)</f>
        <v>42.28</v>
      </c>
      <c r="H6" s="5">
        <f>_xlfn.XLOOKUP(D6,Locations!$A$2:$A$8,Locations!$D$2:$D$8)</f>
        <v>-117.1</v>
      </c>
      <c r="I6" s="13">
        <f t="shared" si="0"/>
        <v>15.362564890017547</v>
      </c>
    </row>
    <row r="7" spans="3:9" x14ac:dyDescent="0.35">
      <c r="C7" s="5">
        <v>2</v>
      </c>
      <c r="D7" s="5">
        <v>3</v>
      </c>
      <c r="E7" s="5">
        <f>_xlfn.XLOOKUP(C7,Locations!$A$2:$A$8,Locations!$C$2:$C$8)</f>
        <v>41.56</v>
      </c>
      <c r="F7" s="5">
        <f>_xlfn.XLOOKUP(C7,Locations!$A$2:$A$8,Locations!$D$2:$D$8)</f>
        <v>-87.37</v>
      </c>
      <c r="G7" s="5">
        <f>_xlfn.XLOOKUP(D7,Locations!$A$2:$A$8,Locations!$C$2:$C$8)</f>
        <v>38.19</v>
      </c>
      <c r="H7" s="5">
        <f>_xlfn.XLOOKUP(D7,Locations!$A$2:$A$8,Locations!$D$2:$D$8)</f>
        <v>-112.63</v>
      </c>
      <c r="I7" s="13">
        <f t="shared" si="0"/>
        <v>25.483808585060427</v>
      </c>
    </row>
    <row r="8" spans="3:9" x14ac:dyDescent="0.35">
      <c r="C8" s="5">
        <v>2</v>
      </c>
      <c r="D8" s="5">
        <v>4</v>
      </c>
      <c r="E8" s="5">
        <f>_xlfn.XLOOKUP(C8,Locations!$A$2:$A$8,Locations!$C$2:$C$8)</f>
        <v>41.56</v>
      </c>
      <c r="F8" s="5">
        <f>_xlfn.XLOOKUP(C8,Locations!$A$2:$A$8,Locations!$D$2:$D$8)</f>
        <v>-87.37</v>
      </c>
      <c r="G8" s="5">
        <f>_xlfn.XLOOKUP(D8,Locations!$A$2:$A$8,Locations!$C$2:$C$8)</f>
        <v>32.950000000000003</v>
      </c>
      <c r="H8" s="5">
        <f>_xlfn.XLOOKUP(D8,Locations!$A$2:$A$8,Locations!$D$2:$D$8)</f>
        <v>-85.22</v>
      </c>
      <c r="I8" s="13">
        <f t="shared" si="0"/>
        <v>8.8743788515027919</v>
      </c>
    </row>
    <row r="9" spans="3:9" x14ac:dyDescent="0.35">
      <c r="C9" s="5">
        <v>3</v>
      </c>
      <c r="D9" s="5">
        <v>2</v>
      </c>
      <c r="E9" s="5">
        <f>_xlfn.XLOOKUP(C9,Locations!$A$2:$A$8,Locations!$C$2:$C$8)</f>
        <v>38.19</v>
      </c>
      <c r="F9" s="5">
        <f>_xlfn.XLOOKUP(C9,Locations!$A$2:$A$8,Locations!$D$2:$D$8)</f>
        <v>-112.63</v>
      </c>
      <c r="G9" s="5">
        <f>_xlfn.XLOOKUP(D9,Locations!$A$2:$A$8,Locations!$C$2:$C$8)</f>
        <v>41.56</v>
      </c>
      <c r="H9" s="5">
        <f>_xlfn.XLOOKUP(D9,Locations!$A$2:$A$8,Locations!$D$2:$D$8)</f>
        <v>-87.37</v>
      </c>
      <c r="I9" s="13">
        <f t="shared" si="0"/>
        <v>25.483808585060427</v>
      </c>
    </row>
    <row r="10" spans="3:9" x14ac:dyDescent="0.35">
      <c r="C10" s="5">
        <v>3</v>
      </c>
      <c r="D10" s="5">
        <v>4</v>
      </c>
      <c r="E10" s="5">
        <f>_xlfn.XLOOKUP(C10,Locations!$A$2:$A$8,Locations!$C$2:$C$8)</f>
        <v>38.19</v>
      </c>
      <c r="F10" s="5">
        <f>_xlfn.XLOOKUP(C10,Locations!$A$2:$A$8,Locations!$D$2:$D$8)</f>
        <v>-112.63</v>
      </c>
      <c r="G10" s="5">
        <f>_xlfn.XLOOKUP(D10,Locations!$A$2:$A$8,Locations!$C$2:$C$8)</f>
        <v>32.950000000000003</v>
      </c>
      <c r="H10" s="5">
        <f>_xlfn.XLOOKUP(D10,Locations!$A$2:$A$8,Locations!$D$2:$D$8)</f>
        <v>-85.22</v>
      </c>
      <c r="I10" s="13">
        <f t="shared" si="0"/>
        <v>27.906373823913416</v>
      </c>
    </row>
    <row r="11" spans="3:9" x14ac:dyDescent="0.35">
      <c r="C11" s="5">
        <v>3</v>
      </c>
      <c r="D11" s="5">
        <v>7</v>
      </c>
      <c r="E11" s="5">
        <f>_xlfn.XLOOKUP(C11,Locations!$A$2:$A$8,Locations!$C$2:$C$8)</f>
        <v>38.19</v>
      </c>
      <c r="F11" s="5">
        <f>_xlfn.XLOOKUP(C11,Locations!$A$2:$A$8,Locations!$D$2:$D$8)</f>
        <v>-112.63</v>
      </c>
      <c r="G11" s="5">
        <f>_xlfn.XLOOKUP(D11,Locations!$A$2:$A$8,Locations!$C$2:$C$8)</f>
        <v>42.28</v>
      </c>
      <c r="H11" s="5">
        <f>_xlfn.XLOOKUP(D11,Locations!$A$2:$A$8,Locations!$D$2:$D$8)</f>
        <v>-117.1</v>
      </c>
      <c r="I11" s="13">
        <f t="shared" si="0"/>
        <v>6.0587952597855637</v>
      </c>
    </row>
    <row r="12" spans="3:9" x14ac:dyDescent="0.35">
      <c r="C12" s="5">
        <v>4</v>
      </c>
      <c r="D12" s="5">
        <v>5</v>
      </c>
      <c r="E12" s="5">
        <f>_xlfn.XLOOKUP(C12,Locations!$A$2:$A$8,Locations!$C$2:$C$8)</f>
        <v>32.950000000000003</v>
      </c>
      <c r="F12" s="5">
        <f>_xlfn.XLOOKUP(C12,Locations!$A$2:$A$8,Locations!$D$2:$D$8)</f>
        <v>-85.22</v>
      </c>
      <c r="G12" s="5">
        <f>_xlfn.XLOOKUP(D12,Locations!$A$2:$A$8,Locations!$C$2:$C$8)</f>
        <v>38.33</v>
      </c>
      <c r="H12" s="5">
        <f>_xlfn.XLOOKUP(D12,Locations!$A$2:$A$8,Locations!$D$2:$D$8)</f>
        <v>-105.62</v>
      </c>
      <c r="I12" s="13">
        <f t="shared" si="0"/>
        <v>21.097497481928993</v>
      </c>
    </row>
    <row r="13" spans="3:9" x14ac:dyDescent="0.35">
      <c r="C13" s="5">
        <v>5</v>
      </c>
      <c r="D13" s="5">
        <v>1</v>
      </c>
      <c r="E13" s="5">
        <f>_xlfn.XLOOKUP(C13,Locations!$A$2:$A$8,Locations!$C$2:$C$8)</f>
        <v>38.33</v>
      </c>
      <c r="F13" s="5">
        <f>_xlfn.XLOOKUP(C13,Locations!$A$2:$A$8,Locations!$D$2:$D$8)</f>
        <v>-105.62</v>
      </c>
      <c r="G13" s="5">
        <f>_xlfn.XLOOKUP(D13,Locations!$A$2:$A$8,Locations!$C$2:$C$8)</f>
        <v>37.5</v>
      </c>
      <c r="H13" s="5">
        <f>_xlfn.XLOOKUP(D13,Locations!$A$2:$A$8,Locations!$D$2:$D$8)</f>
        <v>-102.5</v>
      </c>
      <c r="I13" s="13">
        <f t="shared" si="0"/>
        <v>3.2285135898738333</v>
      </c>
    </row>
    <row r="14" spans="3:9" x14ac:dyDescent="0.35">
      <c r="C14" s="5">
        <v>5</v>
      </c>
      <c r="D14" s="5">
        <v>2</v>
      </c>
      <c r="E14" s="5">
        <f>_xlfn.XLOOKUP(C14,Locations!$A$2:$A$8,Locations!$C$2:$C$8)</f>
        <v>38.33</v>
      </c>
      <c r="F14" s="5">
        <f>_xlfn.XLOOKUP(C14,Locations!$A$2:$A$8,Locations!$D$2:$D$8)</f>
        <v>-105.62</v>
      </c>
      <c r="G14" s="5">
        <f>_xlfn.XLOOKUP(D14,Locations!$A$2:$A$8,Locations!$C$2:$C$8)</f>
        <v>41.56</v>
      </c>
      <c r="H14" s="5">
        <f>_xlfn.XLOOKUP(D14,Locations!$A$2:$A$8,Locations!$D$2:$D$8)</f>
        <v>-87.37</v>
      </c>
      <c r="I14" s="13">
        <f t="shared" si="0"/>
        <v>18.533628894525755</v>
      </c>
    </row>
    <row r="15" spans="3:9" x14ac:dyDescent="0.35">
      <c r="C15" s="5">
        <v>5</v>
      </c>
      <c r="D15" s="5">
        <v>3</v>
      </c>
      <c r="E15" s="5">
        <f>_xlfn.XLOOKUP(C15,Locations!$A$2:$A$8,Locations!$C$2:$C$8)</f>
        <v>38.33</v>
      </c>
      <c r="F15" s="5">
        <f>_xlfn.XLOOKUP(C15,Locations!$A$2:$A$8,Locations!$D$2:$D$8)</f>
        <v>-105.62</v>
      </c>
      <c r="G15" s="5">
        <f>_xlfn.XLOOKUP(D15,Locations!$A$2:$A$8,Locations!$C$2:$C$8)</f>
        <v>38.19</v>
      </c>
      <c r="H15" s="5">
        <f>_xlfn.XLOOKUP(D15,Locations!$A$2:$A$8,Locations!$D$2:$D$8)</f>
        <v>-112.63</v>
      </c>
      <c r="I15" s="13">
        <f t="shared" si="0"/>
        <v>7.0113978634791421</v>
      </c>
    </row>
    <row r="16" spans="3:9" x14ac:dyDescent="0.35">
      <c r="C16" s="5">
        <v>5</v>
      </c>
      <c r="D16" s="5">
        <v>4</v>
      </c>
      <c r="E16" s="5">
        <f>_xlfn.XLOOKUP(C16,Locations!$A$2:$A$8,Locations!$C$2:$C$8)</f>
        <v>38.33</v>
      </c>
      <c r="F16" s="5">
        <f>_xlfn.XLOOKUP(C16,Locations!$A$2:$A$8,Locations!$D$2:$D$8)</f>
        <v>-105.62</v>
      </c>
      <c r="G16" s="5">
        <f>_xlfn.XLOOKUP(D16,Locations!$A$2:$A$8,Locations!$C$2:$C$8)</f>
        <v>32.950000000000003</v>
      </c>
      <c r="H16" s="5">
        <f>_xlfn.XLOOKUP(D16,Locations!$A$2:$A$8,Locations!$D$2:$D$8)</f>
        <v>-85.22</v>
      </c>
      <c r="I16" s="13">
        <f t="shared" si="0"/>
        <v>21.097497481928993</v>
      </c>
    </row>
    <row r="17" spans="3:9" x14ac:dyDescent="0.35">
      <c r="C17" s="5">
        <v>5</v>
      </c>
      <c r="D17" s="5">
        <v>7</v>
      </c>
      <c r="E17" s="5">
        <f>_xlfn.XLOOKUP(C17,Locations!$A$2:$A$8,Locations!$C$2:$C$8)</f>
        <v>38.33</v>
      </c>
      <c r="F17" s="5">
        <f>_xlfn.XLOOKUP(C17,Locations!$A$2:$A$8,Locations!$D$2:$D$8)</f>
        <v>-105.62</v>
      </c>
      <c r="G17" s="5">
        <f>_xlfn.XLOOKUP(D17,Locations!$A$2:$A$8,Locations!$C$2:$C$8)</f>
        <v>42.28</v>
      </c>
      <c r="H17" s="5">
        <f>_xlfn.XLOOKUP(D17,Locations!$A$2:$A$8,Locations!$D$2:$D$8)</f>
        <v>-117.1</v>
      </c>
      <c r="I17" s="13">
        <f t="shared" si="0"/>
        <v>12.140547763589574</v>
      </c>
    </row>
    <row r="18" spans="3:9" x14ac:dyDescent="0.35">
      <c r="C18" s="5">
        <v>6</v>
      </c>
      <c r="D18" s="5">
        <v>1</v>
      </c>
      <c r="E18" s="5">
        <f>_xlfn.XLOOKUP(C18,Locations!$A$2:$A$8,Locations!$C$2:$C$8)</f>
        <v>32.46</v>
      </c>
      <c r="F18" s="5">
        <f>_xlfn.XLOOKUP(C18,Locations!$A$2:$A$8,Locations!$D$2:$D$8)</f>
        <v>-88.78</v>
      </c>
      <c r="G18" s="5">
        <f>_xlfn.XLOOKUP(D18,Locations!$A$2:$A$8,Locations!$C$2:$C$8)</f>
        <v>37.5</v>
      </c>
      <c r="H18" s="5">
        <f>_xlfn.XLOOKUP(D18,Locations!$A$2:$A$8,Locations!$D$2:$D$8)</f>
        <v>-102.5</v>
      </c>
      <c r="I18" s="13">
        <f t="shared" si="0"/>
        <v>14.616429112474769</v>
      </c>
    </row>
    <row r="19" spans="3:9" x14ac:dyDescent="0.35">
      <c r="C19" s="5">
        <v>6</v>
      </c>
      <c r="D19" s="5">
        <v>2</v>
      </c>
      <c r="E19" s="5">
        <f>_xlfn.XLOOKUP(C19,Locations!$A$2:$A$8,Locations!$C$2:$C$8)</f>
        <v>32.46</v>
      </c>
      <c r="F19" s="5">
        <f>_xlfn.XLOOKUP(C19,Locations!$A$2:$A$8,Locations!$D$2:$D$8)</f>
        <v>-88.78</v>
      </c>
      <c r="G19" s="5">
        <f>_xlfn.XLOOKUP(D19,Locations!$A$2:$A$8,Locations!$C$2:$C$8)</f>
        <v>41.56</v>
      </c>
      <c r="H19" s="5">
        <f>_xlfn.XLOOKUP(D19,Locations!$A$2:$A$8,Locations!$D$2:$D$8)</f>
        <v>-87.37</v>
      </c>
      <c r="I19" s="13">
        <f t="shared" si="0"/>
        <v>9.2085883825915484</v>
      </c>
    </row>
    <row r="20" spans="3:9" x14ac:dyDescent="0.35">
      <c r="C20" s="5">
        <v>6</v>
      </c>
      <c r="D20" s="5">
        <v>3</v>
      </c>
      <c r="E20" s="5">
        <f>_xlfn.XLOOKUP(C20,Locations!$A$2:$A$8,Locations!$C$2:$C$8)</f>
        <v>32.46</v>
      </c>
      <c r="F20" s="5">
        <f>_xlfn.XLOOKUP(C20,Locations!$A$2:$A$8,Locations!$D$2:$D$8)</f>
        <v>-88.78</v>
      </c>
      <c r="G20" s="5">
        <f>_xlfn.XLOOKUP(D20,Locations!$A$2:$A$8,Locations!$C$2:$C$8)</f>
        <v>38.19</v>
      </c>
      <c r="H20" s="5">
        <f>_xlfn.XLOOKUP(D20,Locations!$A$2:$A$8,Locations!$D$2:$D$8)</f>
        <v>-112.63</v>
      </c>
      <c r="I20" s="13">
        <f t="shared" si="0"/>
        <v>24.528664863787423</v>
      </c>
    </row>
    <row r="21" spans="3:9" x14ac:dyDescent="0.35">
      <c r="C21" s="5">
        <v>6</v>
      </c>
      <c r="D21" s="5">
        <v>4</v>
      </c>
      <c r="E21" s="5">
        <f>_xlfn.XLOOKUP(C21,Locations!$A$2:$A$8,Locations!$C$2:$C$8)</f>
        <v>32.46</v>
      </c>
      <c r="F21" s="5">
        <f>_xlfn.XLOOKUP(C21,Locations!$A$2:$A$8,Locations!$D$2:$D$8)</f>
        <v>-88.78</v>
      </c>
      <c r="G21" s="5">
        <f>_xlfn.XLOOKUP(D21,Locations!$A$2:$A$8,Locations!$C$2:$C$8)</f>
        <v>32.950000000000003</v>
      </c>
      <c r="H21" s="5">
        <f>_xlfn.XLOOKUP(D21,Locations!$A$2:$A$8,Locations!$D$2:$D$8)</f>
        <v>-85.22</v>
      </c>
      <c r="I21" s="13">
        <f t="shared" si="0"/>
        <v>3.5935636908228048</v>
      </c>
    </row>
    <row r="22" spans="3:9" x14ac:dyDescent="0.35">
      <c r="C22" s="5">
        <v>6</v>
      </c>
      <c r="D22" s="5">
        <v>5</v>
      </c>
      <c r="E22" s="5">
        <f>_xlfn.XLOOKUP(C22,Locations!$A$2:$A$8,Locations!$C$2:$C$8)</f>
        <v>32.46</v>
      </c>
      <c r="F22" s="5">
        <f>_xlfn.XLOOKUP(C22,Locations!$A$2:$A$8,Locations!$D$2:$D$8)</f>
        <v>-88.78</v>
      </c>
      <c r="G22" s="5">
        <f>_xlfn.XLOOKUP(D22,Locations!$A$2:$A$8,Locations!$C$2:$C$8)</f>
        <v>38.33</v>
      </c>
      <c r="H22" s="5">
        <f>_xlfn.XLOOKUP(D22,Locations!$A$2:$A$8,Locations!$D$2:$D$8)</f>
        <v>-105.62</v>
      </c>
      <c r="I22" s="13">
        <f t="shared" si="0"/>
        <v>17.833746101142072</v>
      </c>
    </row>
    <row r="23" spans="3:9" x14ac:dyDescent="0.35">
      <c r="C23" s="5">
        <v>6</v>
      </c>
      <c r="D23" s="5">
        <v>7</v>
      </c>
      <c r="E23" s="5">
        <f>_xlfn.XLOOKUP(C23,Locations!$A$2:$A$8,Locations!$C$2:$C$8)</f>
        <v>32.46</v>
      </c>
      <c r="F23" s="5">
        <f>_xlfn.XLOOKUP(C23,Locations!$A$2:$A$8,Locations!$D$2:$D$8)</f>
        <v>-88.78</v>
      </c>
      <c r="G23" s="5">
        <f>_xlfn.XLOOKUP(D23,Locations!$A$2:$A$8,Locations!$C$2:$C$8)</f>
        <v>42.28</v>
      </c>
      <c r="H23" s="5">
        <f>_xlfn.XLOOKUP(D23,Locations!$A$2:$A$8,Locations!$D$2:$D$8)</f>
        <v>-117.1</v>
      </c>
      <c r="I23" s="13">
        <f t="shared" si="0"/>
        <v>29.97423560326434</v>
      </c>
    </row>
    <row r="24" spans="3:9" x14ac:dyDescent="0.35">
      <c r="C24" s="5">
        <v>7</v>
      </c>
      <c r="D24" s="5">
        <v>1</v>
      </c>
      <c r="E24" s="5">
        <f>_xlfn.XLOOKUP(C24,Locations!$A$2:$A$8,Locations!$C$2:$C$8)</f>
        <v>42.28</v>
      </c>
      <c r="F24" s="5">
        <f>_xlfn.XLOOKUP(C24,Locations!$A$2:$A$8,Locations!$D$2:$D$8)</f>
        <v>-117.1</v>
      </c>
      <c r="G24" s="5">
        <f>_xlfn.XLOOKUP(D24,Locations!$A$2:$A$8,Locations!$C$2:$C$8)</f>
        <v>37.5</v>
      </c>
      <c r="H24" s="5">
        <f>_xlfn.XLOOKUP(D24,Locations!$A$2:$A$8,Locations!$D$2:$D$8)</f>
        <v>-102.5</v>
      </c>
      <c r="I24" s="13">
        <f t="shared" si="0"/>
        <v>15.362564890017547</v>
      </c>
    </row>
    <row r="25" spans="3:9" x14ac:dyDescent="0.35">
      <c r="C25" s="5">
        <v>7</v>
      </c>
      <c r="D25" s="5">
        <v>2</v>
      </c>
      <c r="E25" s="5">
        <f>_xlfn.XLOOKUP(C25,Locations!$A$2:$A$8,Locations!$C$2:$C$8)</f>
        <v>42.28</v>
      </c>
      <c r="F25" s="5">
        <f>_xlfn.XLOOKUP(C25,Locations!$A$2:$A$8,Locations!$D$2:$D$8)</f>
        <v>-117.1</v>
      </c>
      <c r="G25" s="5">
        <f>_xlfn.XLOOKUP(D25,Locations!$A$2:$A$8,Locations!$C$2:$C$8)</f>
        <v>41.56</v>
      </c>
      <c r="H25" s="5">
        <f>_xlfn.XLOOKUP(D25,Locations!$A$2:$A$8,Locations!$D$2:$D$8)</f>
        <v>-87.37</v>
      </c>
      <c r="I25" s="13">
        <f t="shared" si="0"/>
        <v>29.738717188204326</v>
      </c>
    </row>
    <row r="26" spans="3:9" x14ac:dyDescent="0.35">
      <c r="C26" s="5">
        <v>7</v>
      </c>
      <c r="D26" s="5">
        <v>3</v>
      </c>
      <c r="E26" s="5">
        <f>_xlfn.XLOOKUP(C26,Locations!$A$2:$A$8,Locations!$C$2:$C$8)</f>
        <v>42.28</v>
      </c>
      <c r="F26" s="5">
        <f>_xlfn.XLOOKUP(C26,Locations!$A$2:$A$8,Locations!$D$2:$D$8)</f>
        <v>-117.1</v>
      </c>
      <c r="G26" s="5">
        <f>_xlfn.XLOOKUP(D26,Locations!$A$2:$A$8,Locations!$C$2:$C$8)</f>
        <v>38.19</v>
      </c>
      <c r="H26" s="5">
        <f>_xlfn.XLOOKUP(D26,Locations!$A$2:$A$8,Locations!$D$2:$D$8)</f>
        <v>-112.63</v>
      </c>
      <c r="I26" s="13">
        <f t="shared" si="0"/>
        <v>6.0587952597855637</v>
      </c>
    </row>
  </sheetData>
  <mergeCells count="2">
    <mergeCell ref="E1:F1"/>
    <mergeCell ref="G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1BC6F-7A50-4054-A943-5234E9CB3D92}">
  <dimension ref="B2:S33"/>
  <sheetViews>
    <sheetView tabSelected="1" topLeftCell="A10" zoomScale="66" zoomScaleNormal="60" workbookViewId="0">
      <selection activeCell="O36" sqref="O36"/>
    </sheetView>
  </sheetViews>
  <sheetFormatPr defaultRowHeight="14.5" x14ac:dyDescent="0.35"/>
  <cols>
    <col min="3" max="3" width="2.1796875" bestFit="1" customWidth="1"/>
    <col min="4" max="4" width="24.1796875" bestFit="1" customWidth="1"/>
    <col min="5" max="5" width="2.1796875" bestFit="1" customWidth="1"/>
    <col min="6" max="6" width="18.26953125" bestFit="1" customWidth="1"/>
    <col min="7" max="7" width="16.453125" bestFit="1" customWidth="1"/>
    <col min="8" max="8" width="21.54296875" bestFit="1" customWidth="1"/>
    <col min="9" max="9" width="25.1796875" bestFit="1" customWidth="1"/>
    <col min="10" max="10" width="23.6328125" bestFit="1" customWidth="1"/>
    <col min="11" max="11" width="19.7265625" bestFit="1" customWidth="1"/>
    <col min="12" max="12" width="30.7265625" bestFit="1" customWidth="1"/>
    <col min="13" max="13" width="19.7265625" customWidth="1"/>
    <col min="15" max="15" width="19.08984375" bestFit="1" customWidth="1"/>
    <col min="19" max="19" width="14.54296875" bestFit="1" customWidth="1"/>
  </cols>
  <sheetData>
    <row r="2" spans="2:19" x14ac:dyDescent="0.35">
      <c r="B2" s="1" t="s">
        <v>25</v>
      </c>
      <c r="C2" s="38" t="s">
        <v>26</v>
      </c>
      <c r="D2" s="38"/>
      <c r="E2" s="39" t="s">
        <v>27</v>
      </c>
      <c r="F2" s="39"/>
      <c r="G2" s="3" t="s">
        <v>28</v>
      </c>
      <c r="H2" s="8" t="s">
        <v>34</v>
      </c>
      <c r="I2" s="9" t="s">
        <v>40</v>
      </c>
      <c r="J2" s="14" t="s">
        <v>44</v>
      </c>
      <c r="K2" s="15" t="s">
        <v>47</v>
      </c>
      <c r="L2" s="20" t="s">
        <v>49</v>
      </c>
      <c r="M2" s="21" t="s">
        <v>48</v>
      </c>
    </row>
    <row r="3" spans="2:19" x14ac:dyDescent="0.35">
      <c r="B3" s="4">
        <v>1845</v>
      </c>
      <c r="C3" s="5">
        <v>1</v>
      </c>
      <c r="D3" s="5" t="str">
        <f>_xlfn.XLOOKUP(C3,Locations!$A$2:$A$8,Locations!$B$2:$B$8)</f>
        <v>Chocolate Chip Cliffs</v>
      </c>
      <c r="E3" s="5">
        <v>4</v>
      </c>
      <c r="F3" s="5" t="str">
        <f>_xlfn.XLOOKUP(E3,Locations!$A$2:$A$8,Locations!$B$2:$B$8)</f>
        <v>Licorice Lanes</v>
      </c>
      <c r="G3" s="6">
        <v>17</v>
      </c>
      <c r="H3" s="5">
        <v>0</v>
      </c>
      <c r="I3" s="13">
        <v>17.868992696847801</v>
      </c>
      <c r="J3" s="5" t="s">
        <v>5</v>
      </c>
      <c r="K3" s="5">
        <v>1</v>
      </c>
      <c r="L3" s="5">
        <f>IF(M3&gt;=70,1,0)</f>
        <v>1</v>
      </c>
      <c r="M3" s="5">
        <f>_xlfn.XLOOKUP(J3,Connections!$D$2:$D$25,Connections!$E$2:$E$25)</f>
        <v>102</v>
      </c>
    </row>
    <row r="4" spans="2:19" x14ac:dyDescent="0.35">
      <c r="B4" s="4">
        <v>3708.2943739290349</v>
      </c>
      <c r="C4" s="5">
        <v>1</v>
      </c>
      <c r="D4" s="5" t="str">
        <f>_xlfn.XLOOKUP(C4,Locations!$A$2:$A$8,Locations!$B$2:$B$8)</f>
        <v>Chocolate Chip Cliffs</v>
      </c>
      <c r="E4" s="5">
        <v>5</v>
      </c>
      <c r="F4" s="5" t="str">
        <f>_xlfn.XLOOKUP(E4,Locations!$A$2:$A$8,Locations!$B$2:$B$8)</f>
        <v>Pudding Peaks</v>
      </c>
      <c r="G4" s="6">
        <v>24</v>
      </c>
      <c r="H4" s="5">
        <v>0</v>
      </c>
      <c r="I4" s="13">
        <v>3.2285135898738333</v>
      </c>
      <c r="J4" s="5" t="s">
        <v>6</v>
      </c>
      <c r="K4" s="5">
        <v>1</v>
      </c>
      <c r="L4" s="5">
        <f t="shared" ref="L4:L26" si="0">IF(M4&gt;=70,1,0)</f>
        <v>1</v>
      </c>
      <c r="M4" s="5">
        <f>_xlfn.XLOOKUP(J4,Connections!$D$2:$D$25,Connections!$E$2:$E$25)</f>
        <v>95</v>
      </c>
      <c r="N4" s="38" t="s">
        <v>29</v>
      </c>
      <c r="O4" s="38"/>
      <c r="P4" s="2" t="s">
        <v>30</v>
      </c>
      <c r="Q4" s="2" t="s">
        <v>31</v>
      </c>
      <c r="R4" s="2" t="s">
        <v>32</v>
      </c>
      <c r="S4" s="3" t="s">
        <v>33</v>
      </c>
    </row>
    <row r="5" spans="2:19" x14ac:dyDescent="0.35">
      <c r="B5" s="4">
        <v>1766</v>
      </c>
      <c r="C5" s="5">
        <v>1</v>
      </c>
      <c r="D5" s="5" t="str">
        <f>_xlfn.XLOOKUP(C5,Locations!$A$2:$A$8,Locations!$B$2:$B$8)</f>
        <v>Chocolate Chip Cliffs</v>
      </c>
      <c r="E5" s="5">
        <v>6</v>
      </c>
      <c r="F5" s="5" t="str">
        <f>_xlfn.XLOOKUP(E5,Locations!$A$2:$A$8,Locations!$B$2:$B$8)</f>
        <v>Starburst Starlit Skies</v>
      </c>
      <c r="G5" s="6">
        <v>24</v>
      </c>
      <c r="H5" s="5">
        <v>0</v>
      </c>
      <c r="I5" s="13">
        <v>14.616429112474769</v>
      </c>
      <c r="J5" s="5" t="s">
        <v>7</v>
      </c>
      <c r="K5" s="5">
        <v>1</v>
      </c>
      <c r="L5" s="5">
        <f t="shared" si="0"/>
        <v>1</v>
      </c>
      <c r="M5" s="5">
        <f>_xlfn.XLOOKUP(J5,Connections!$D$2:$D$25,Connections!$E$2:$E$25)</f>
        <v>98</v>
      </c>
      <c r="N5" s="5">
        <v>1</v>
      </c>
      <c r="O5" s="5" t="s">
        <v>18</v>
      </c>
      <c r="P5" s="5">
        <f>SUMIF($E$3:$E$26,N5,$B$3:$B$26)</f>
        <v>0</v>
      </c>
      <c r="Q5" s="5">
        <f>SUMIF($C$3:$C$26,N5,$B$3:$B$26)</f>
        <v>9774</v>
      </c>
      <c r="R5" s="5">
        <f>P5-Q5</f>
        <v>-9774</v>
      </c>
      <c r="S5" s="5">
        <v>-9774</v>
      </c>
    </row>
    <row r="6" spans="2:19" x14ac:dyDescent="0.35">
      <c r="B6" s="4">
        <v>2454.7056260709651</v>
      </c>
      <c r="C6" s="5">
        <v>1</v>
      </c>
      <c r="D6" s="5" t="str">
        <f>_xlfn.XLOOKUP(C6,Locations!$A$2:$A$8,Locations!$B$2:$B$8)</f>
        <v>Chocolate Chip Cliffs</v>
      </c>
      <c r="E6" s="5">
        <v>7</v>
      </c>
      <c r="F6" s="5" t="str">
        <f>_xlfn.XLOOKUP(E6,Locations!$A$2:$A$8,Locations!$B$2:$B$8)</f>
        <v>Tartberry Thicket</v>
      </c>
      <c r="G6" s="6">
        <v>10</v>
      </c>
      <c r="H6" s="5">
        <v>0</v>
      </c>
      <c r="I6" s="13">
        <v>15.362564890017547</v>
      </c>
      <c r="J6" s="5" t="s">
        <v>7</v>
      </c>
      <c r="K6" s="5">
        <v>1</v>
      </c>
      <c r="L6" s="5">
        <f t="shared" si="0"/>
        <v>1</v>
      </c>
      <c r="M6" s="5">
        <f>_xlfn.XLOOKUP(J6,Connections!$D$2:$D$25,Connections!$E$2:$E$25)</f>
        <v>98</v>
      </c>
      <c r="N6" s="5">
        <v>2</v>
      </c>
      <c r="O6" s="5" t="s">
        <v>19</v>
      </c>
      <c r="P6" s="5">
        <f t="shared" ref="P6:P11" si="1">SUMIF($E$3:$E$26,N6,$B$3:$B$26)</f>
        <v>1884.0000000000002</v>
      </c>
      <c r="Q6" s="5">
        <f t="shared" ref="Q6:Q11" si="2">SUMIF($C$3:$C$26,N6,$B$3:$B$26)</f>
        <v>0</v>
      </c>
      <c r="R6" s="5">
        <f t="shared" ref="R6:R11" si="3">P6-Q6</f>
        <v>1884.0000000000002</v>
      </c>
      <c r="S6" s="5">
        <v>1884</v>
      </c>
    </row>
    <row r="7" spans="2:19" x14ac:dyDescent="0.35">
      <c r="B7" s="4">
        <v>0</v>
      </c>
      <c r="C7" s="5">
        <v>2</v>
      </c>
      <c r="D7" s="5" t="str">
        <f>_xlfn.XLOOKUP(C7,Locations!$A$2:$A$8,Locations!$B$2:$B$8)</f>
        <v>Cotton Candy Clouds</v>
      </c>
      <c r="E7" s="5">
        <v>3</v>
      </c>
      <c r="F7" s="5" t="str">
        <f>_xlfn.XLOOKUP(E7,Locations!$A$2:$A$8,Locations!$B$2:$B$8)</f>
        <v>Lava Lollipop Land</v>
      </c>
      <c r="G7" s="6">
        <v>20</v>
      </c>
      <c r="H7" s="5">
        <v>0</v>
      </c>
      <c r="I7" s="13">
        <v>25.483808585060427</v>
      </c>
      <c r="J7" s="5" t="s">
        <v>6</v>
      </c>
      <c r="K7" s="5">
        <v>1</v>
      </c>
      <c r="L7" s="5">
        <f t="shared" si="0"/>
        <v>1</v>
      </c>
      <c r="M7" s="5">
        <f>_xlfn.XLOOKUP(J7,Connections!$D$2:$D$25,Connections!$E$2:$E$25)</f>
        <v>95</v>
      </c>
      <c r="N7" s="5">
        <v>3</v>
      </c>
      <c r="O7" s="5" t="s">
        <v>20</v>
      </c>
      <c r="P7" s="5">
        <f t="shared" si="1"/>
        <v>1334.9999999999998</v>
      </c>
      <c r="Q7" s="5">
        <f t="shared" si="2"/>
        <v>0</v>
      </c>
      <c r="R7" s="5">
        <f t="shared" si="3"/>
        <v>1334.9999999999998</v>
      </c>
      <c r="S7" s="5">
        <v>1335</v>
      </c>
    </row>
    <row r="8" spans="2:19" x14ac:dyDescent="0.35">
      <c r="B8" s="4">
        <v>0</v>
      </c>
      <c r="C8" s="5">
        <v>2</v>
      </c>
      <c r="D8" s="5" t="str">
        <f>_xlfn.XLOOKUP(C8,Locations!$A$2:$A$8,Locations!$B$2:$B$8)</f>
        <v>Cotton Candy Clouds</v>
      </c>
      <c r="E8" s="5">
        <v>4</v>
      </c>
      <c r="F8" s="5" t="str">
        <f>_xlfn.XLOOKUP(E8,Locations!$A$2:$A$8,Locations!$B$2:$B$8)</f>
        <v>Licorice Lanes</v>
      </c>
      <c r="G8" s="6">
        <v>10</v>
      </c>
      <c r="H8" s="5">
        <v>0</v>
      </c>
      <c r="I8" s="13">
        <v>8.8743788515027919</v>
      </c>
      <c r="J8" s="5" t="s">
        <v>8</v>
      </c>
      <c r="K8" s="5">
        <v>1</v>
      </c>
      <c r="L8" s="5">
        <f t="shared" si="0"/>
        <v>1</v>
      </c>
      <c r="M8" s="5">
        <f>_xlfn.XLOOKUP(J8,Connections!$D$2:$D$25,Connections!$E$2:$E$25)</f>
        <v>95</v>
      </c>
      <c r="N8" s="5">
        <v>4</v>
      </c>
      <c r="O8" s="5" t="s">
        <v>21</v>
      </c>
      <c r="P8" s="5">
        <f t="shared" si="1"/>
        <v>1845</v>
      </c>
      <c r="Q8" s="5">
        <f t="shared" si="2"/>
        <v>0</v>
      </c>
      <c r="R8" s="5">
        <f t="shared" si="3"/>
        <v>1845</v>
      </c>
      <c r="S8" s="5">
        <v>1845</v>
      </c>
    </row>
    <row r="9" spans="2:19" x14ac:dyDescent="0.35">
      <c r="B9" s="4">
        <v>0</v>
      </c>
      <c r="C9" s="5">
        <v>3</v>
      </c>
      <c r="D9" s="5" t="str">
        <f>_xlfn.XLOOKUP(C9,Locations!$A$2:$A$8,Locations!$B$2:$B$8)</f>
        <v>Lava Lollipop Land</v>
      </c>
      <c r="E9" s="5">
        <v>2</v>
      </c>
      <c r="F9" s="5" t="str">
        <f>_xlfn.XLOOKUP(E9,Locations!$A$2:$A$8,Locations!$B$2:$B$8)</f>
        <v>Cotton Candy Clouds</v>
      </c>
      <c r="G9" s="6">
        <v>19</v>
      </c>
      <c r="H9" s="5">
        <v>0</v>
      </c>
      <c r="I9" s="13">
        <v>25.483808585060427</v>
      </c>
      <c r="J9" s="5" t="s">
        <v>7</v>
      </c>
      <c r="K9" s="5">
        <v>1</v>
      </c>
      <c r="L9" s="5">
        <f t="shared" si="0"/>
        <v>1</v>
      </c>
      <c r="M9" s="5">
        <f>_xlfn.XLOOKUP(J9,Connections!$D$2:$D$25,Connections!$E$2:$E$25)</f>
        <v>98</v>
      </c>
      <c r="N9" s="5">
        <v>5</v>
      </c>
      <c r="O9" s="5" t="s">
        <v>22</v>
      </c>
      <c r="P9" s="5">
        <f t="shared" si="1"/>
        <v>3708.2943739290349</v>
      </c>
      <c r="Q9" s="5">
        <f t="shared" si="2"/>
        <v>2310.2943739290349</v>
      </c>
      <c r="R9" s="5">
        <f t="shared" si="3"/>
        <v>1398</v>
      </c>
      <c r="S9" s="5">
        <v>1398</v>
      </c>
    </row>
    <row r="10" spans="2:19" x14ac:dyDescent="0.35">
      <c r="B10" s="4">
        <v>0</v>
      </c>
      <c r="C10" s="5">
        <v>3</v>
      </c>
      <c r="D10" s="5" t="str">
        <f>_xlfn.XLOOKUP(C10,Locations!$A$2:$A$8,Locations!$B$2:$B$8)</f>
        <v>Lava Lollipop Land</v>
      </c>
      <c r="E10" s="5">
        <v>4</v>
      </c>
      <c r="F10" s="5" t="str">
        <f>_xlfn.XLOOKUP(E10,Locations!$A$2:$A$8,Locations!$B$2:$B$8)</f>
        <v>Licorice Lanes</v>
      </c>
      <c r="G10" s="6">
        <v>14</v>
      </c>
      <c r="H10" s="5">
        <v>0</v>
      </c>
      <c r="I10" s="13">
        <v>27.906373823913416</v>
      </c>
      <c r="J10" s="5" t="s">
        <v>9</v>
      </c>
      <c r="K10" s="5">
        <v>0</v>
      </c>
      <c r="L10" s="5">
        <f t="shared" si="0"/>
        <v>0</v>
      </c>
      <c r="M10" s="5">
        <f>_xlfn.XLOOKUP(J10,Connections!$D$2:$D$25,Connections!$E$2:$E$25)</f>
        <v>28</v>
      </c>
      <c r="N10" s="5">
        <v>6</v>
      </c>
      <c r="O10" s="5" t="s">
        <v>23</v>
      </c>
      <c r="P10" s="5">
        <f t="shared" si="1"/>
        <v>1766</v>
      </c>
      <c r="Q10" s="5">
        <f t="shared" si="2"/>
        <v>0</v>
      </c>
      <c r="R10" s="5">
        <f t="shared" si="3"/>
        <v>1766</v>
      </c>
      <c r="S10" s="5">
        <v>1766</v>
      </c>
    </row>
    <row r="11" spans="2:19" x14ac:dyDescent="0.35">
      <c r="B11" s="4">
        <v>0</v>
      </c>
      <c r="C11" s="5">
        <v>3</v>
      </c>
      <c r="D11" s="5" t="str">
        <f>_xlfn.XLOOKUP(C11,Locations!$A$2:$A$8,Locations!$B$2:$B$8)</f>
        <v>Lava Lollipop Land</v>
      </c>
      <c r="E11" s="5">
        <v>7</v>
      </c>
      <c r="F11" s="5" t="str">
        <f>_xlfn.XLOOKUP(E11,Locations!$A$2:$A$8,Locations!$B$2:$B$8)</f>
        <v>Tartberry Thicket</v>
      </c>
      <c r="G11" s="6">
        <v>10</v>
      </c>
      <c r="H11" s="5">
        <v>0</v>
      </c>
      <c r="I11" s="13">
        <v>6.0587952597855637</v>
      </c>
      <c r="J11" s="5" t="s">
        <v>6</v>
      </c>
      <c r="K11" s="5">
        <v>1</v>
      </c>
      <c r="L11" s="5">
        <f t="shared" si="0"/>
        <v>1</v>
      </c>
      <c r="M11" s="5">
        <f>_xlfn.XLOOKUP(J11,Connections!$D$2:$D$25,Connections!$E$2:$E$25)</f>
        <v>95</v>
      </c>
      <c r="N11" s="5">
        <v>7</v>
      </c>
      <c r="O11" s="5" t="s">
        <v>24</v>
      </c>
      <c r="P11" s="5">
        <f t="shared" si="1"/>
        <v>2454.7056260709651</v>
      </c>
      <c r="Q11" s="5">
        <f t="shared" si="2"/>
        <v>908.70562607096485</v>
      </c>
      <c r="R11" s="5">
        <f t="shared" si="3"/>
        <v>1546.0000000000002</v>
      </c>
      <c r="S11" s="5">
        <v>1546</v>
      </c>
    </row>
    <row r="12" spans="2:19" x14ac:dyDescent="0.35">
      <c r="B12" s="4">
        <v>0</v>
      </c>
      <c r="C12" s="5">
        <v>4</v>
      </c>
      <c r="D12" s="5" t="str">
        <f>_xlfn.XLOOKUP(C12,Locations!$A$2:$A$8,Locations!$B$2:$B$8)</f>
        <v>Licorice Lanes</v>
      </c>
      <c r="E12" s="5">
        <v>5</v>
      </c>
      <c r="F12" s="5" t="str">
        <f>_xlfn.XLOOKUP(E12,Locations!$A$2:$A$8,Locations!$B$2:$B$8)</f>
        <v>Pudding Peaks</v>
      </c>
      <c r="G12" s="6">
        <v>24</v>
      </c>
      <c r="H12" s="5">
        <v>5</v>
      </c>
      <c r="I12" s="13">
        <v>21.097497481928993</v>
      </c>
      <c r="J12" s="5" t="s">
        <v>10</v>
      </c>
      <c r="K12" s="5">
        <v>0</v>
      </c>
      <c r="L12" s="5">
        <f t="shared" si="0"/>
        <v>1</v>
      </c>
      <c r="M12" s="5">
        <f>_xlfn.XLOOKUP(J12,Connections!$D$2:$D$25,Connections!$E$2:$E$25)</f>
        <v>76</v>
      </c>
      <c r="N12" s="7"/>
    </row>
    <row r="13" spans="2:19" x14ac:dyDescent="0.35">
      <c r="B13" s="4">
        <v>0</v>
      </c>
      <c r="C13" s="5">
        <v>5</v>
      </c>
      <c r="D13" s="5" t="str">
        <f>_xlfn.XLOOKUP(C13,Locations!$A$2:$A$8,Locations!$B$2:$B$8)</f>
        <v>Pudding Peaks</v>
      </c>
      <c r="E13" s="5">
        <v>1</v>
      </c>
      <c r="F13" s="5" t="str">
        <f>_xlfn.XLOOKUP(E13,Locations!$A$2:$A$8,Locations!$B$2:$B$8)</f>
        <v>Chocolate Chip Cliffs</v>
      </c>
      <c r="G13" s="6">
        <v>16</v>
      </c>
      <c r="H13" s="5">
        <v>0</v>
      </c>
      <c r="I13" s="13">
        <v>3.2285135898738333</v>
      </c>
      <c r="J13" s="5" t="s">
        <v>7</v>
      </c>
      <c r="K13" s="5">
        <v>1</v>
      </c>
      <c r="L13" s="5">
        <f t="shared" si="0"/>
        <v>1</v>
      </c>
      <c r="M13" s="5">
        <f>_xlfn.XLOOKUP(J13,Connections!$D$2:$D$25,Connections!$E$2:$E$25)</f>
        <v>98</v>
      </c>
      <c r="N13" s="7"/>
    </row>
    <row r="14" spans="2:19" x14ac:dyDescent="0.35">
      <c r="B14" s="4">
        <v>1884.0000000000002</v>
      </c>
      <c r="C14" s="5">
        <v>5</v>
      </c>
      <c r="D14" s="5" t="str">
        <f>_xlfn.XLOOKUP(C14,Locations!$A$2:$A$8,Locations!$B$2:$B$8)</f>
        <v>Pudding Peaks</v>
      </c>
      <c r="E14" s="5">
        <v>2</v>
      </c>
      <c r="F14" s="5" t="str">
        <f>_xlfn.XLOOKUP(E14,Locations!$A$2:$A$8,Locations!$B$2:$B$8)</f>
        <v>Cotton Candy Clouds</v>
      </c>
      <c r="G14" s="6">
        <v>11</v>
      </c>
      <c r="H14" s="5">
        <v>0</v>
      </c>
      <c r="I14" s="13">
        <v>18.533628894525755</v>
      </c>
      <c r="J14" s="5" t="s">
        <v>5</v>
      </c>
      <c r="K14" s="16">
        <v>1</v>
      </c>
      <c r="L14" s="5">
        <f t="shared" si="0"/>
        <v>1</v>
      </c>
      <c r="M14" s="5">
        <f>_xlfn.XLOOKUP(J14,Connections!$D$2:$D$25,Connections!$E$2:$E$25)</f>
        <v>102</v>
      </c>
    </row>
    <row r="15" spans="2:19" x14ac:dyDescent="0.35">
      <c r="B15" s="4">
        <v>426.29437392903492</v>
      </c>
      <c r="C15" s="5">
        <v>5</v>
      </c>
      <c r="D15" s="5" t="str">
        <f>_xlfn.XLOOKUP(C15,Locations!$A$2:$A$8,Locations!$B$2:$B$8)</f>
        <v>Pudding Peaks</v>
      </c>
      <c r="E15" s="5">
        <v>3</v>
      </c>
      <c r="F15" s="5" t="str">
        <f>_xlfn.XLOOKUP(E15,Locations!$A$2:$A$8,Locations!$B$2:$B$8)</f>
        <v>Lava Lollipop Land</v>
      </c>
      <c r="G15" s="6">
        <v>10</v>
      </c>
      <c r="H15" s="5">
        <v>0</v>
      </c>
      <c r="I15" s="13">
        <v>7.0113978634791421</v>
      </c>
      <c r="J15" s="5" t="s">
        <v>6</v>
      </c>
      <c r="K15" s="17">
        <v>1</v>
      </c>
      <c r="L15" s="5">
        <f t="shared" si="0"/>
        <v>1</v>
      </c>
      <c r="M15" s="5">
        <f>_xlfn.XLOOKUP(J15,Connections!$D$2:$D$25,Connections!$E$2:$E$25)</f>
        <v>95</v>
      </c>
    </row>
    <row r="16" spans="2:19" x14ac:dyDescent="0.35">
      <c r="B16" s="4">
        <v>0</v>
      </c>
      <c r="C16" s="5">
        <v>5</v>
      </c>
      <c r="D16" s="5" t="str">
        <f>_xlfn.XLOOKUP(C16,Locations!$A$2:$A$8,Locations!$B$2:$B$8)</f>
        <v>Pudding Peaks</v>
      </c>
      <c r="E16" s="5">
        <v>4</v>
      </c>
      <c r="F16" s="5" t="str">
        <f>_xlfn.XLOOKUP(E16,Locations!$A$2:$A$8,Locations!$B$2:$B$8)</f>
        <v>Licorice Lanes</v>
      </c>
      <c r="G16" s="6">
        <v>24</v>
      </c>
      <c r="H16" s="5">
        <v>0</v>
      </c>
      <c r="I16" s="13">
        <v>21.097497481928993</v>
      </c>
      <c r="J16" s="5" t="s">
        <v>5</v>
      </c>
      <c r="K16" s="17">
        <v>1</v>
      </c>
      <c r="L16" s="5">
        <f t="shared" si="0"/>
        <v>1</v>
      </c>
      <c r="M16" s="5">
        <f>_xlfn.XLOOKUP(J16,Connections!$D$2:$D$25,Connections!$E$2:$E$25)</f>
        <v>102</v>
      </c>
    </row>
    <row r="17" spans="2:16" x14ac:dyDescent="0.35">
      <c r="B17" s="4">
        <v>0</v>
      </c>
      <c r="C17" s="5">
        <v>5</v>
      </c>
      <c r="D17" s="5" t="str">
        <f>_xlfn.XLOOKUP(C17,Locations!$A$2:$A$8,Locations!$B$2:$B$8)</f>
        <v>Pudding Peaks</v>
      </c>
      <c r="E17" s="5">
        <v>7</v>
      </c>
      <c r="F17" s="5" t="str">
        <f>_xlfn.XLOOKUP(E17,Locations!$A$2:$A$8,Locations!$B$2:$B$8)</f>
        <v>Tartberry Thicket</v>
      </c>
      <c r="G17" s="6">
        <v>7</v>
      </c>
      <c r="H17" s="5">
        <v>0</v>
      </c>
      <c r="I17" s="13">
        <v>12.140547763589574</v>
      </c>
      <c r="J17" s="5" t="s">
        <v>6</v>
      </c>
      <c r="K17" s="17">
        <v>1</v>
      </c>
      <c r="L17" s="5">
        <f t="shared" si="0"/>
        <v>1</v>
      </c>
      <c r="M17" s="5">
        <f>_xlfn.XLOOKUP(J17,Connections!$D$2:$D$25,Connections!$E$2:$E$25)</f>
        <v>95</v>
      </c>
    </row>
    <row r="18" spans="2:16" x14ac:dyDescent="0.35">
      <c r="B18" s="4">
        <v>0</v>
      </c>
      <c r="C18" s="5">
        <v>6</v>
      </c>
      <c r="D18" s="5" t="str">
        <f>_xlfn.XLOOKUP(C18,Locations!$A$2:$A$8,Locations!$B$2:$B$8)</f>
        <v>Starburst Starlit Skies</v>
      </c>
      <c r="E18" s="5">
        <v>1</v>
      </c>
      <c r="F18" s="5" t="str">
        <f>_xlfn.XLOOKUP(E18,Locations!$A$2:$A$8,Locations!$B$2:$B$8)</f>
        <v>Chocolate Chip Cliffs</v>
      </c>
      <c r="G18" s="6">
        <v>15</v>
      </c>
      <c r="H18" s="5">
        <v>0</v>
      </c>
      <c r="I18" s="13">
        <v>14.616429112474769</v>
      </c>
      <c r="J18" s="5" t="s">
        <v>8</v>
      </c>
      <c r="K18" s="5">
        <v>1</v>
      </c>
      <c r="L18" s="5">
        <f t="shared" si="0"/>
        <v>1</v>
      </c>
      <c r="M18" s="5">
        <f>_xlfn.XLOOKUP(J18,Connections!$D$2:$D$25,Connections!$E$2:$E$25)</f>
        <v>95</v>
      </c>
    </row>
    <row r="19" spans="2:16" x14ac:dyDescent="0.35">
      <c r="B19" s="4">
        <v>0</v>
      </c>
      <c r="C19" s="5">
        <v>6</v>
      </c>
      <c r="D19" s="5" t="str">
        <f>_xlfn.XLOOKUP(C19,Locations!$A$2:$A$8,Locations!$B$2:$B$8)</f>
        <v>Starburst Starlit Skies</v>
      </c>
      <c r="E19" s="5">
        <v>2</v>
      </c>
      <c r="F19" s="5" t="str">
        <f>_xlfn.XLOOKUP(E19,Locations!$A$2:$A$8,Locations!$B$2:$B$8)</f>
        <v>Cotton Candy Clouds</v>
      </c>
      <c r="G19" s="6">
        <v>18</v>
      </c>
      <c r="H19" s="5">
        <v>0</v>
      </c>
      <c r="I19" s="13">
        <v>9.2085883825915484</v>
      </c>
      <c r="J19" s="5" t="s">
        <v>5</v>
      </c>
      <c r="K19" s="5">
        <v>1</v>
      </c>
      <c r="L19" s="5">
        <f t="shared" si="0"/>
        <v>1</v>
      </c>
      <c r="M19" s="5">
        <f>_xlfn.XLOOKUP(J19,Connections!$D$2:$D$25,Connections!$E$2:$E$25)</f>
        <v>102</v>
      </c>
    </row>
    <row r="20" spans="2:16" x14ac:dyDescent="0.35">
      <c r="B20" s="4">
        <v>0</v>
      </c>
      <c r="C20" s="5">
        <v>6</v>
      </c>
      <c r="D20" s="5" t="str">
        <f>_xlfn.XLOOKUP(C20,Locations!$A$2:$A$8,Locations!$B$2:$B$8)</f>
        <v>Starburst Starlit Skies</v>
      </c>
      <c r="E20" s="5">
        <v>3</v>
      </c>
      <c r="F20" s="5" t="str">
        <f>_xlfn.XLOOKUP(E20,Locations!$A$2:$A$8,Locations!$B$2:$B$8)</f>
        <v>Lava Lollipop Land</v>
      </c>
      <c r="G20" s="6">
        <v>23</v>
      </c>
      <c r="H20" s="5">
        <v>0</v>
      </c>
      <c r="I20" s="13">
        <v>24.528664863787423</v>
      </c>
      <c r="J20" s="5" t="s">
        <v>7</v>
      </c>
      <c r="K20" s="5">
        <v>1</v>
      </c>
      <c r="L20" s="5">
        <f t="shared" si="0"/>
        <v>1</v>
      </c>
      <c r="M20" s="5">
        <f>_xlfn.XLOOKUP(J20,Connections!$D$2:$D$25,Connections!$E$2:$E$25)</f>
        <v>98</v>
      </c>
    </row>
    <row r="21" spans="2:16" x14ac:dyDescent="0.35">
      <c r="B21" s="4">
        <v>0</v>
      </c>
      <c r="C21" s="5">
        <v>6</v>
      </c>
      <c r="D21" s="5" t="str">
        <f>_xlfn.XLOOKUP(C21,Locations!$A$2:$A$8,Locations!$B$2:$B$8)</f>
        <v>Starburst Starlit Skies</v>
      </c>
      <c r="E21" s="5">
        <v>4</v>
      </c>
      <c r="F21" s="5" t="str">
        <f>_xlfn.XLOOKUP(E21,Locations!$A$2:$A$8,Locations!$B$2:$B$8)</f>
        <v>Licorice Lanes</v>
      </c>
      <c r="G21" s="6">
        <v>24</v>
      </c>
      <c r="H21" s="5">
        <v>0</v>
      </c>
      <c r="I21" s="13">
        <v>3.5935636908228048</v>
      </c>
      <c r="J21" s="5" t="s">
        <v>8</v>
      </c>
      <c r="K21" s="5">
        <v>1</v>
      </c>
      <c r="L21" s="5">
        <f t="shared" si="0"/>
        <v>1</v>
      </c>
      <c r="M21" s="5">
        <f>_xlfn.XLOOKUP(J21,Connections!$D$2:$D$25,Connections!$E$2:$E$25)</f>
        <v>95</v>
      </c>
    </row>
    <row r="22" spans="2:16" x14ac:dyDescent="0.35">
      <c r="B22" s="4">
        <v>0</v>
      </c>
      <c r="C22" s="5">
        <v>6</v>
      </c>
      <c r="D22" s="5" t="str">
        <f>_xlfn.XLOOKUP(C22,Locations!$A$2:$A$8,Locations!$B$2:$B$8)</f>
        <v>Starburst Starlit Skies</v>
      </c>
      <c r="E22" s="5">
        <v>5</v>
      </c>
      <c r="F22" s="5" t="str">
        <f>_xlfn.XLOOKUP(E22,Locations!$A$2:$A$8,Locations!$B$2:$B$8)</f>
        <v>Pudding Peaks</v>
      </c>
      <c r="G22" s="6">
        <v>11</v>
      </c>
      <c r="H22" s="5">
        <v>0</v>
      </c>
      <c r="I22" s="13">
        <v>17.833746101142072</v>
      </c>
      <c r="J22" s="5" t="s">
        <v>11</v>
      </c>
      <c r="K22" s="5">
        <v>0</v>
      </c>
      <c r="L22" s="5">
        <f t="shared" si="0"/>
        <v>1</v>
      </c>
      <c r="M22" s="5">
        <f>_xlfn.XLOOKUP(J22,Connections!$D$2:$D$25,Connections!$E$2:$E$25)</f>
        <v>80</v>
      </c>
    </row>
    <row r="23" spans="2:16" x14ac:dyDescent="0.35">
      <c r="B23" s="4">
        <v>0</v>
      </c>
      <c r="C23" s="5">
        <v>6</v>
      </c>
      <c r="D23" s="5" t="str">
        <f>_xlfn.XLOOKUP(C23,Locations!$A$2:$A$8,Locations!$B$2:$B$8)</f>
        <v>Starburst Starlit Skies</v>
      </c>
      <c r="E23" s="5">
        <v>7</v>
      </c>
      <c r="F23" s="5" t="str">
        <f>_xlfn.XLOOKUP(E23,Locations!$A$2:$A$8,Locations!$B$2:$B$8)</f>
        <v>Tartberry Thicket</v>
      </c>
      <c r="G23" s="6">
        <v>21</v>
      </c>
      <c r="H23" s="5">
        <v>0</v>
      </c>
      <c r="I23" s="13">
        <v>29.97423560326434</v>
      </c>
      <c r="J23" s="5" t="s">
        <v>5</v>
      </c>
      <c r="K23" s="5">
        <v>1</v>
      </c>
      <c r="L23" s="5">
        <f t="shared" si="0"/>
        <v>1</v>
      </c>
      <c r="M23" s="5">
        <f>_xlfn.XLOOKUP(J23,Connections!$D$2:$D$25,Connections!$E$2:$E$25)</f>
        <v>102</v>
      </c>
    </row>
    <row r="24" spans="2:16" x14ac:dyDescent="0.35">
      <c r="B24" s="4">
        <v>0</v>
      </c>
      <c r="C24" s="5">
        <v>7</v>
      </c>
      <c r="D24" s="5" t="str">
        <f>_xlfn.XLOOKUP(C24,Locations!$A$2:$A$8,Locations!$B$2:$B$8)</f>
        <v>Tartberry Thicket</v>
      </c>
      <c r="E24" s="5">
        <v>1</v>
      </c>
      <c r="F24" s="5" t="str">
        <f>_xlfn.XLOOKUP(E24,Locations!$A$2:$A$8,Locations!$B$2:$B$8)</f>
        <v>Chocolate Chip Cliffs</v>
      </c>
      <c r="G24" s="6">
        <v>8</v>
      </c>
      <c r="H24" s="5">
        <v>0</v>
      </c>
      <c r="I24" s="13">
        <v>15.362564890017547</v>
      </c>
      <c r="J24" s="5" t="s">
        <v>8</v>
      </c>
      <c r="K24" s="5">
        <v>1</v>
      </c>
      <c r="L24" s="5">
        <f t="shared" si="0"/>
        <v>1</v>
      </c>
      <c r="M24" s="5">
        <f>_xlfn.XLOOKUP(J24,Connections!$D$2:$D$25,Connections!$E$2:$E$25)</f>
        <v>95</v>
      </c>
    </row>
    <row r="25" spans="2:16" x14ac:dyDescent="0.35">
      <c r="B25" s="4">
        <v>0</v>
      </c>
      <c r="C25" s="5">
        <v>7</v>
      </c>
      <c r="D25" s="5" t="str">
        <f>_xlfn.XLOOKUP(C25,Locations!$A$2:$A$8,Locations!$B$2:$B$8)</f>
        <v>Tartberry Thicket</v>
      </c>
      <c r="E25" s="5">
        <v>2</v>
      </c>
      <c r="F25" s="5" t="str">
        <f>_xlfn.XLOOKUP(E25,Locations!$A$2:$A$8,Locations!$B$2:$B$8)</f>
        <v>Cotton Candy Clouds</v>
      </c>
      <c r="G25" s="6">
        <v>24</v>
      </c>
      <c r="H25" s="5">
        <v>0</v>
      </c>
      <c r="I25" s="13">
        <v>29.738717188204326</v>
      </c>
      <c r="J25" s="5" t="s">
        <v>7</v>
      </c>
      <c r="K25" s="5">
        <v>1</v>
      </c>
      <c r="L25" s="5">
        <f t="shared" si="0"/>
        <v>1</v>
      </c>
      <c r="M25" s="5">
        <f>_xlfn.XLOOKUP(J25,Connections!$D$2:$D$25,Connections!$E$2:$E$25)</f>
        <v>98</v>
      </c>
    </row>
    <row r="26" spans="2:16" x14ac:dyDescent="0.35">
      <c r="B26" s="4">
        <v>908.70562607096485</v>
      </c>
      <c r="C26" s="5">
        <v>7</v>
      </c>
      <c r="D26" s="5" t="str">
        <f>_xlfn.XLOOKUP(C26,Locations!$A$2:$A$8,Locations!$B$2:$B$8)</f>
        <v>Tartberry Thicket</v>
      </c>
      <c r="E26" s="5">
        <v>3</v>
      </c>
      <c r="F26" s="5" t="str">
        <f>_xlfn.XLOOKUP(E26,Locations!$A$2:$A$8,Locations!$B$2:$B$8)</f>
        <v>Lava Lollipop Land</v>
      </c>
      <c r="G26" s="6">
        <v>16</v>
      </c>
      <c r="H26" s="5">
        <v>0</v>
      </c>
      <c r="I26" s="13">
        <v>6.0587952597855637</v>
      </c>
      <c r="J26" s="22" t="s">
        <v>8</v>
      </c>
      <c r="K26" s="22">
        <v>1</v>
      </c>
      <c r="L26" s="22">
        <f t="shared" si="0"/>
        <v>1</v>
      </c>
      <c r="M26" s="22">
        <f>_xlfn.XLOOKUP(J26,Connections!$D$2:$D$25,Connections!$E$2:$E$25)</f>
        <v>95</v>
      </c>
    </row>
    <row r="27" spans="2:16" ht="58" x14ac:dyDescent="0.35">
      <c r="J27" s="31" t="s">
        <v>35</v>
      </c>
      <c r="K27" s="31" t="s">
        <v>46</v>
      </c>
      <c r="L27" s="31" t="s">
        <v>45</v>
      </c>
      <c r="M27" s="32" t="s">
        <v>50</v>
      </c>
      <c r="N27" s="33" t="s">
        <v>51</v>
      </c>
      <c r="O27" s="31" t="s">
        <v>53</v>
      </c>
      <c r="P27" s="33" t="s">
        <v>52</v>
      </c>
    </row>
    <row r="28" spans="2:16" ht="14.5" customHeight="1" x14ac:dyDescent="0.35">
      <c r="J28" s="5" t="s">
        <v>36</v>
      </c>
      <c r="K28" s="23">
        <f>SUMPRODUCT(B3:B26,G3:G26)</f>
        <v>226821.35499143228</v>
      </c>
      <c r="L28" s="24">
        <v>221527</v>
      </c>
      <c r="M28" s="25">
        <f>K28-L28</f>
        <v>5294.3549914322793</v>
      </c>
      <c r="N28" s="26">
        <f>M28/L28</f>
        <v>2.3899366629947048E-2</v>
      </c>
      <c r="O28" s="5">
        <v>3</v>
      </c>
      <c r="P28" s="27">
        <f>O28*N28</f>
        <v>7.1698099889841146E-2</v>
      </c>
    </row>
    <row r="29" spans="2:16" x14ac:dyDescent="0.35">
      <c r="F29" s="18"/>
      <c r="J29" s="5" t="s">
        <v>37</v>
      </c>
      <c r="K29" s="28">
        <f>SUMPRODUCT(I3:I26,B3:B26)</f>
        <v>151875.69622584854</v>
      </c>
      <c r="L29" s="29">
        <v>141715</v>
      </c>
      <c r="M29" s="30">
        <f>K29-L29</f>
        <v>10160.696225848544</v>
      </c>
      <c r="N29" s="26">
        <f>M29/L29</f>
        <v>7.1698099889556818E-2</v>
      </c>
      <c r="O29" s="5">
        <v>1</v>
      </c>
      <c r="P29" s="27">
        <f t="shared" ref="P29:P30" si="4">O29*N29</f>
        <v>7.1698099889556818E-2</v>
      </c>
    </row>
    <row r="30" spans="2:16" x14ac:dyDescent="0.35">
      <c r="F30" s="19"/>
      <c r="J30" s="5" t="s">
        <v>38</v>
      </c>
      <c r="K30" s="28">
        <f>SUMPRODUCT(K3:K26,B3:B26)</f>
        <v>12993</v>
      </c>
      <c r="L30" s="29">
        <v>12993</v>
      </c>
      <c r="M30" s="30">
        <f>K30-L30</f>
        <v>0</v>
      </c>
      <c r="N30" s="26">
        <f>M30/L30</f>
        <v>0</v>
      </c>
      <c r="O30" s="5">
        <v>4</v>
      </c>
      <c r="P30" s="27">
        <f t="shared" si="4"/>
        <v>0</v>
      </c>
    </row>
    <row r="31" spans="2:16" x14ac:dyDescent="0.35">
      <c r="F31" s="19"/>
      <c r="J31" s="5" t="s">
        <v>39</v>
      </c>
      <c r="K31" s="28">
        <f>SUMPRODUCT(L3:L26,B3:B26)</f>
        <v>12993</v>
      </c>
      <c r="L31" s="29">
        <v>12993</v>
      </c>
      <c r="M31" s="30">
        <f>K31-L31</f>
        <v>0</v>
      </c>
      <c r="N31" s="26">
        <f>M31/L31</f>
        <v>0</v>
      </c>
      <c r="O31" s="5">
        <v>2</v>
      </c>
      <c r="P31" s="27">
        <f t="shared" ref="P31" si="5">O31*N31</f>
        <v>0</v>
      </c>
    </row>
    <row r="32" spans="2:16" x14ac:dyDescent="0.35">
      <c r="F32" s="19"/>
    </row>
    <row r="33" spans="10:11" x14ac:dyDescent="0.35">
      <c r="J33" s="34" t="s">
        <v>54</v>
      </c>
      <c r="K33" s="35">
        <v>7.1698099889821898E-2</v>
      </c>
    </row>
  </sheetData>
  <mergeCells count="3">
    <mergeCell ref="C2:D2"/>
    <mergeCell ref="E2:F2"/>
    <mergeCell ref="N4:O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Connections</vt:lpstr>
      <vt:lpstr>Locations</vt:lpstr>
      <vt:lpstr>Latitude and Longitude</vt:lpstr>
      <vt:lpstr>Model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Steven Fisher</cp:lastModifiedBy>
  <dcterms:created xsi:type="dcterms:W3CDTF">2025-04-17T03:23:38Z</dcterms:created>
  <dcterms:modified xsi:type="dcterms:W3CDTF">2025-04-27T04:49:35Z</dcterms:modified>
</cp:coreProperties>
</file>