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Archive working docs and progs\Development\Data Sheets\CleanUp Chnl Match sheet\"/>
    </mc:Choice>
  </mc:AlternateContent>
  <bookViews>
    <workbookView xWindow="-120" yWindow="-120" windowWidth="21840" windowHeight="13140" activeTab="2"/>
  </bookViews>
  <sheets>
    <sheet name="Data" sheetId="1" r:id="rId1"/>
    <sheet name="Gold Standard" sheetId="5" r:id="rId2"/>
    <sheet name="Chnl Match" sheetId="2" r:id="rId3"/>
    <sheet name="Chnl OT" sheetId="3" r:id="rId4"/>
    <sheet name="Data Sheet" sheetId="4" r:id="rId5"/>
    <sheet name="decoder" sheetId="7" r:id="rId6"/>
    <sheet name="J6, J7, J1-J4 tests" sheetId="10" r:id="rId7"/>
  </sheets>
  <definedNames>
    <definedName name="_xlnm.Print_Area" localSheetId="0">Data!#REF!</definedName>
    <definedName name="_xlnm.Print_Area" localSheetId="6">'J6, J7, J1-J4 tests'!$A$403:$S$446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2" l="1"/>
  <c r="F32" i="2"/>
  <c r="E32" i="2"/>
  <c r="E17" i="2"/>
  <c r="F2" i="2"/>
  <c r="G413" i="10" l="1"/>
  <c r="E412" i="10"/>
  <c r="D412" i="10"/>
  <c r="C412" i="10"/>
  <c r="B412" i="10"/>
  <c r="R411" i="10"/>
  <c r="E411" i="10"/>
  <c r="D411" i="10"/>
  <c r="C411" i="10"/>
  <c r="B411" i="10"/>
  <c r="R410" i="10"/>
  <c r="O410" i="10"/>
  <c r="L410" i="10"/>
  <c r="K410" i="10"/>
  <c r="E410" i="10"/>
  <c r="D410" i="10"/>
  <c r="C410" i="10"/>
  <c r="B410" i="10"/>
  <c r="R409" i="10"/>
  <c r="S409" i="10" s="1"/>
  <c r="O409" i="10"/>
  <c r="L409" i="10"/>
  <c r="K409" i="10"/>
  <c r="H409" i="10"/>
  <c r="E409" i="10"/>
  <c r="D409" i="10"/>
  <c r="C409" i="10"/>
  <c r="B409" i="10"/>
  <c r="A409" i="10"/>
  <c r="S408" i="10"/>
  <c r="R408" i="10"/>
  <c r="O408" i="10"/>
  <c r="L408" i="10"/>
  <c r="K408" i="10"/>
  <c r="H408" i="10"/>
  <c r="E408" i="10"/>
  <c r="D408" i="10"/>
  <c r="C408" i="10"/>
  <c r="B408" i="10"/>
  <c r="S407" i="10"/>
  <c r="R407" i="10"/>
  <c r="O407" i="10"/>
  <c r="L407" i="10"/>
  <c r="K407" i="10"/>
  <c r="H407" i="10"/>
  <c r="E407" i="10"/>
  <c r="D407" i="10"/>
  <c r="C407" i="10"/>
  <c r="B407" i="10"/>
  <c r="R406" i="10"/>
  <c r="S406" i="10" s="1"/>
  <c r="O406" i="10"/>
  <c r="L406" i="10"/>
  <c r="K406" i="10"/>
  <c r="H406" i="10"/>
  <c r="E406" i="10"/>
  <c r="D406" i="10"/>
  <c r="C406" i="10"/>
  <c r="B406" i="10"/>
  <c r="A406" i="10"/>
  <c r="A407" i="10" s="1"/>
  <c r="A408" i="10" s="1"/>
  <c r="R405" i="10"/>
  <c r="S405" i="10" s="1"/>
  <c r="O405" i="10"/>
  <c r="L405" i="10"/>
  <c r="K405" i="10"/>
  <c r="H405" i="10"/>
  <c r="E405" i="10"/>
  <c r="D405" i="10"/>
  <c r="C405" i="10"/>
  <c r="B405" i="10"/>
  <c r="Y18" i="10"/>
  <c r="Y19" i="10" s="1"/>
  <c r="Y20" i="10" s="1"/>
  <c r="Y21" i="10" s="1"/>
  <c r="Y16" i="10"/>
  <c r="Y15" i="10"/>
  <c r="Y14" i="10" s="1"/>
  <c r="Y13" i="10"/>
  <c r="T3" i="10"/>
  <c r="T2" i="10"/>
  <c r="S35" i="10" l="1"/>
  <c r="S30" i="10"/>
  <c r="S25" i="10"/>
  <c r="S18" i="10"/>
  <c r="S13" i="10"/>
  <c r="S7" i="10"/>
  <c r="S3" i="10"/>
  <c r="S399" i="10"/>
  <c r="S373" i="10"/>
  <c r="S362" i="10"/>
  <c r="S351" i="10"/>
  <c r="S330" i="10"/>
  <c r="S319" i="10"/>
  <c r="S302" i="10"/>
  <c r="S287" i="10"/>
  <c r="S281" i="10"/>
  <c r="S266" i="10"/>
  <c r="S251" i="10"/>
  <c r="S238" i="10"/>
  <c r="S223" i="10"/>
  <c r="S209" i="10"/>
  <c r="S195" i="10"/>
  <c r="S187" i="10"/>
  <c r="S174" i="10"/>
  <c r="S159" i="10"/>
  <c r="S145" i="10"/>
  <c r="S131" i="10"/>
  <c r="S117" i="10"/>
  <c r="S102" i="10"/>
  <c r="S89" i="10"/>
  <c r="S74" i="10"/>
  <c r="S63" i="10"/>
  <c r="S53" i="10"/>
  <c r="S42" i="10"/>
  <c r="S31" i="10"/>
  <c r="S383" i="10"/>
  <c r="S341" i="10"/>
  <c r="S309" i="10"/>
  <c r="S294" i="10"/>
  <c r="S273" i="10"/>
  <c r="S259" i="10"/>
  <c r="S245" i="10"/>
  <c r="S230" i="10"/>
  <c r="S217" i="10"/>
  <c r="S202" i="10"/>
  <c r="S181" i="10"/>
  <c r="S166" i="10"/>
  <c r="S153" i="10"/>
  <c r="S138" i="10"/>
  <c r="S123" i="10"/>
  <c r="S110" i="10"/>
  <c r="S95" i="10"/>
  <c r="S81" i="10"/>
  <c r="S69" i="10"/>
  <c r="S58" i="10"/>
  <c r="S47" i="10"/>
  <c r="S37" i="10"/>
  <c r="S26" i="10"/>
  <c r="S16" i="10"/>
  <c r="S9" i="10"/>
  <c r="S385" i="10"/>
  <c r="S5" i="10"/>
  <c r="S10" i="10"/>
  <c r="S14" i="10"/>
  <c r="S22" i="10"/>
  <c r="S27" i="10"/>
  <c r="S33" i="10"/>
  <c r="S38" i="10"/>
  <c r="S43" i="10"/>
  <c r="S49" i="10"/>
  <c r="S54" i="10"/>
  <c r="S59" i="10"/>
  <c r="S65" i="10"/>
  <c r="S70" i="10"/>
  <c r="S75" i="10"/>
  <c r="S83" i="10"/>
  <c r="S90" i="10"/>
  <c r="S97" i="10"/>
  <c r="S105" i="10"/>
  <c r="S111" i="10"/>
  <c r="S118" i="10"/>
  <c r="S126" i="10"/>
  <c r="S133" i="10"/>
  <c r="S139" i="10"/>
  <c r="S147" i="10"/>
  <c r="S154" i="10"/>
  <c r="S161" i="10"/>
  <c r="S169" i="10"/>
  <c r="S175" i="10"/>
  <c r="S182" i="10"/>
  <c r="S190" i="10"/>
  <c r="S197" i="10"/>
  <c r="S203" i="10"/>
  <c r="S211" i="10"/>
  <c r="S218" i="10"/>
  <c r="S225" i="10"/>
  <c r="S233" i="10"/>
  <c r="S239" i="10"/>
  <c r="S246" i="10"/>
  <c r="S254" i="10"/>
  <c r="S261" i="10"/>
  <c r="S267" i="10"/>
  <c r="S275" i="10"/>
  <c r="S282" i="10"/>
  <c r="S289" i="10"/>
  <c r="S297" i="10"/>
  <c r="S303" i="10"/>
  <c r="S310" i="10"/>
  <c r="S321" i="10"/>
  <c r="S331" i="10"/>
  <c r="S342" i="10"/>
  <c r="S353" i="10"/>
  <c r="S363" i="10"/>
  <c r="S374" i="10"/>
  <c r="S400" i="10"/>
  <c r="S396" i="10"/>
  <c r="S392" i="10"/>
  <c r="S388" i="10"/>
  <c r="S384" i="10"/>
  <c r="S380" i="10"/>
  <c r="S376" i="10"/>
  <c r="S372" i="10"/>
  <c r="S368" i="10"/>
  <c r="S364" i="10"/>
  <c r="S360" i="10"/>
  <c r="S356" i="10"/>
  <c r="S352" i="10"/>
  <c r="S348" i="10"/>
  <c r="S344" i="10"/>
  <c r="S340" i="10"/>
  <c r="S336" i="10"/>
  <c r="S332" i="10"/>
  <c r="S328" i="10"/>
  <c r="S324" i="10"/>
  <c r="S320" i="10"/>
  <c r="S316" i="10"/>
  <c r="S312" i="10"/>
  <c r="S308" i="10"/>
  <c r="S304" i="10"/>
  <c r="S300" i="10"/>
  <c r="S296" i="10"/>
  <c r="S292" i="10"/>
  <c r="S288" i="10"/>
  <c r="S284" i="10"/>
  <c r="S280" i="10"/>
  <c r="S276" i="10"/>
  <c r="S272" i="10"/>
  <c r="S268" i="10"/>
  <c r="S264" i="10"/>
  <c r="S260" i="10"/>
  <c r="S256" i="10"/>
  <c r="S252" i="10"/>
  <c r="S248" i="10"/>
  <c r="S244" i="10"/>
  <c r="S240" i="10"/>
  <c r="S236" i="10"/>
  <c r="S232" i="10"/>
  <c r="S228" i="10"/>
  <c r="S224" i="10"/>
  <c r="S220" i="10"/>
  <c r="S216" i="10"/>
  <c r="S212" i="10"/>
  <c r="S208" i="10"/>
  <c r="S204" i="10"/>
  <c r="S200" i="10"/>
  <c r="S196" i="10"/>
  <c r="S192" i="10"/>
  <c r="S188" i="10"/>
  <c r="S184" i="10"/>
  <c r="S180" i="10"/>
  <c r="S176" i="10"/>
  <c r="S172" i="10"/>
  <c r="S168" i="10"/>
  <c r="S164" i="10"/>
  <c r="S160" i="10"/>
  <c r="S156" i="10"/>
  <c r="S152" i="10"/>
  <c r="S148" i="10"/>
  <c r="S144" i="10"/>
  <c r="S140" i="10"/>
  <c r="S136" i="10"/>
  <c r="S132" i="10"/>
  <c r="S128" i="10"/>
  <c r="S124" i="10"/>
  <c r="S120" i="10"/>
  <c r="S116" i="10"/>
  <c r="S112" i="10"/>
  <c r="S108" i="10"/>
  <c r="S104" i="10"/>
  <c r="S100" i="10"/>
  <c r="S96" i="10"/>
  <c r="S92" i="10"/>
  <c r="S88" i="10"/>
  <c r="S84" i="10"/>
  <c r="S80" i="10"/>
  <c r="S76" i="10"/>
  <c r="S398" i="10"/>
  <c r="S393" i="10"/>
  <c r="S387" i="10"/>
  <c r="S382" i="10"/>
  <c r="S377" i="10"/>
  <c r="S371" i="10"/>
  <c r="S366" i="10"/>
  <c r="S361" i="10"/>
  <c r="S355" i="10"/>
  <c r="S350" i="10"/>
  <c r="S345" i="10"/>
  <c r="S339" i="10"/>
  <c r="S334" i="10"/>
  <c r="S329" i="10"/>
  <c r="S323" i="10"/>
  <c r="S318" i="10"/>
  <c r="S313" i="10"/>
  <c r="S402" i="10"/>
  <c r="S397" i="10"/>
  <c r="S391" i="10"/>
  <c r="S386" i="10"/>
  <c r="S381" i="10"/>
  <c r="S375" i="10"/>
  <c r="S370" i="10"/>
  <c r="S365" i="10"/>
  <c r="S359" i="10"/>
  <c r="S354" i="10"/>
  <c r="S349" i="10"/>
  <c r="S343" i="10"/>
  <c r="S338" i="10"/>
  <c r="S333" i="10"/>
  <c r="S327" i="10"/>
  <c r="S322" i="10"/>
  <c r="S317" i="10"/>
  <c r="S311" i="10"/>
  <c r="S306" i="10"/>
  <c r="S301" i="10"/>
  <c r="S295" i="10"/>
  <c r="S290" i="10"/>
  <c r="S285" i="10"/>
  <c r="S279" i="10"/>
  <c r="S274" i="10"/>
  <c r="S269" i="10"/>
  <c r="S263" i="10"/>
  <c r="S258" i="10"/>
  <c r="S253" i="10"/>
  <c r="S247" i="10"/>
  <c r="S242" i="10"/>
  <c r="S237" i="10"/>
  <c r="S231" i="10"/>
  <c r="S226" i="10"/>
  <c r="S221" i="10"/>
  <c r="S215" i="10"/>
  <c r="S210" i="10"/>
  <c r="S205" i="10"/>
  <c r="S199" i="10"/>
  <c r="S194" i="10"/>
  <c r="S189" i="10"/>
  <c r="S183" i="10"/>
  <c r="S178" i="10"/>
  <c r="S173" i="10"/>
  <c r="S167" i="10"/>
  <c r="S162" i="10"/>
  <c r="S157" i="10"/>
  <c r="S151" i="10"/>
  <c r="S146" i="10"/>
  <c r="S141" i="10"/>
  <c r="S135" i="10"/>
  <c r="S130" i="10"/>
  <c r="S125" i="10"/>
  <c r="S119" i="10"/>
  <c r="S114" i="10"/>
  <c r="S109" i="10"/>
  <c r="S103" i="10"/>
  <c r="S98" i="10"/>
  <c r="S93" i="10"/>
  <c r="S87" i="10"/>
  <c r="S82" i="10"/>
  <c r="S77" i="10"/>
  <c r="S72" i="10"/>
  <c r="S68" i="10"/>
  <c r="S64" i="10"/>
  <c r="S60" i="10"/>
  <c r="S56" i="10"/>
  <c r="S52" i="10"/>
  <c r="S48" i="10"/>
  <c r="S44" i="10"/>
  <c r="S40" i="10"/>
  <c r="S36" i="10"/>
  <c r="S32" i="10"/>
  <c r="S28" i="10"/>
  <c r="S24" i="10"/>
  <c r="S21" i="10"/>
  <c r="S19" i="10"/>
  <c r="S12" i="10"/>
  <c r="S8" i="10"/>
  <c r="S4" i="10"/>
  <c r="S2" i="10"/>
  <c r="S395" i="10"/>
  <c r="S401" i="10"/>
  <c r="S390" i="10"/>
  <c r="S6" i="10"/>
  <c r="S11" i="10"/>
  <c r="S15" i="10"/>
  <c r="S17" i="10"/>
  <c r="S20" i="10"/>
  <c r="S23" i="10"/>
  <c r="S29" i="10"/>
  <c r="S34" i="10"/>
  <c r="S39" i="10"/>
  <c r="S45" i="10"/>
  <c r="S50" i="10"/>
  <c r="S55" i="10"/>
  <c r="S61" i="10"/>
  <c r="S66" i="10"/>
  <c r="S71" i="10"/>
  <c r="S78" i="10"/>
  <c r="S85" i="10"/>
  <c r="S91" i="10"/>
  <c r="S99" i="10"/>
  <c r="S106" i="10"/>
  <c r="S113" i="10"/>
  <c r="S121" i="10"/>
  <c r="S127" i="10"/>
  <c r="S134" i="10"/>
  <c r="S142" i="10"/>
  <c r="S149" i="10"/>
  <c r="S155" i="10"/>
  <c r="S163" i="10"/>
  <c r="S170" i="10"/>
  <c r="S177" i="10"/>
  <c r="S185" i="10"/>
  <c r="S191" i="10"/>
  <c r="S198" i="10"/>
  <c r="S206" i="10"/>
  <c r="S213" i="10"/>
  <c r="S219" i="10"/>
  <c r="S227" i="10"/>
  <c r="S234" i="10"/>
  <c r="S241" i="10"/>
  <c r="S249" i="10"/>
  <c r="S255" i="10"/>
  <c r="S262" i="10"/>
  <c r="S270" i="10"/>
  <c r="S277" i="10"/>
  <c r="S283" i="10"/>
  <c r="S291" i="10"/>
  <c r="S298" i="10"/>
  <c r="S305" i="10"/>
  <c r="S314" i="10"/>
  <c r="S325" i="10"/>
  <c r="S335" i="10"/>
  <c r="S346" i="10"/>
  <c r="S357" i="10"/>
  <c r="S367" i="10"/>
  <c r="S378" i="10"/>
  <c r="S389" i="10"/>
  <c r="S41" i="10"/>
  <c r="S46" i="10"/>
  <c r="S51" i="10"/>
  <c r="S57" i="10"/>
  <c r="S62" i="10"/>
  <c r="S67" i="10"/>
  <c r="S73" i="10"/>
  <c r="S79" i="10"/>
  <c r="S86" i="10"/>
  <c r="S94" i="10"/>
  <c r="S101" i="10"/>
  <c r="S107" i="10"/>
  <c r="S115" i="10"/>
  <c r="S122" i="10"/>
  <c r="S129" i="10"/>
  <c r="S137" i="10"/>
  <c r="S143" i="10"/>
  <c r="S150" i="10"/>
  <c r="S158" i="10"/>
  <c r="S165" i="10"/>
  <c r="S171" i="10"/>
  <c r="S179" i="10"/>
  <c r="S186" i="10"/>
  <c r="S193" i="10"/>
  <c r="S201" i="10"/>
  <c r="S207" i="10"/>
  <c r="S214" i="10"/>
  <c r="S222" i="10"/>
  <c r="S229" i="10"/>
  <c r="S235" i="10"/>
  <c r="S243" i="10"/>
  <c r="S250" i="10"/>
  <c r="S257" i="10"/>
  <c r="S265" i="10"/>
  <c r="S271" i="10"/>
  <c r="S278" i="10"/>
  <c r="S286" i="10"/>
  <c r="S293" i="10"/>
  <c r="S299" i="10"/>
  <c r="S307" i="10"/>
  <c r="S315" i="10"/>
  <c r="S326" i="10"/>
  <c r="S337" i="10"/>
  <c r="S347" i="10"/>
  <c r="S358" i="10"/>
  <c r="S369" i="10"/>
  <c r="S379" i="10"/>
  <c r="S394" i="10"/>
  <c r="C266" i="4" a="1"/>
  <c r="C266" i="4" s="1"/>
  <c r="D266" i="4" a="1"/>
  <c r="D266" i="4" s="1"/>
  <c r="E266" i="4" a="1"/>
  <c r="E266" i="4" s="1"/>
  <c r="B266" i="4" a="1"/>
  <c r="B266" i="4" s="1"/>
  <c r="C249" i="4" a="1"/>
  <c r="C249" i="4" s="1"/>
  <c r="D249" i="4" a="1"/>
  <c r="D249" i="4" s="1"/>
  <c r="E249" i="4" a="1"/>
  <c r="E249" i="4" s="1"/>
  <c r="B249" i="4" a="1"/>
  <c r="B249" i="4" s="1"/>
  <c r="G65" i="4" l="1"/>
  <c r="E65" i="4"/>
  <c r="C65" i="4"/>
  <c r="D423" i="4"/>
  <c r="B424" i="4"/>
  <c r="E418" i="4"/>
  <c r="D427" i="4"/>
  <c r="D456" i="4"/>
  <c r="D452" i="4"/>
  <c r="C409" i="4"/>
  <c r="E425" i="4"/>
  <c r="C399" i="4"/>
  <c r="C342" i="4"/>
  <c r="G405" i="4"/>
  <c r="G418" i="4"/>
  <c r="C364" i="4"/>
  <c r="E426" i="4"/>
  <c r="C425" i="4"/>
  <c r="C422" i="4"/>
  <c r="D426" i="4"/>
  <c r="C423" i="4"/>
  <c r="E364" i="4"/>
  <c r="E424" i="4"/>
  <c r="B423" i="4"/>
  <c r="C427" i="4"/>
  <c r="D453" i="4"/>
  <c r="E422" i="4"/>
  <c r="C347" i="4"/>
  <c r="C411" i="4"/>
  <c r="D451" i="4"/>
  <c r="C405" i="4"/>
  <c r="E390" i="4"/>
  <c r="C412" i="4"/>
  <c r="E405" i="4"/>
  <c r="G364" i="4"/>
  <c r="D454" i="4"/>
  <c r="E427" i="4"/>
  <c r="G342" i="4"/>
  <c r="B425" i="4"/>
  <c r="E342" i="4"/>
  <c r="C396" i="4"/>
  <c r="D422" i="4"/>
  <c r="E423" i="4"/>
  <c r="C369" i="4"/>
  <c r="C350" i="4"/>
  <c r="G390" i="4"/>
  <c r="C368" i="4"/>
  <c r="B426" i="4"/>
  <c r="C445" i="4"/>
  <c r="C370" i="4"/>
  <c r="C371" i="4"/>
  <c r="C348" i="4"/>
  <c r="D425" i="4"/>
  <c r="D424" i="4"/>
  <c r="B427" i="4"/>
  <c r="B422" i="4"/>
  <c r="C410" i="4"/>
  <c r="C426" i="4"/>
  <c r="C398" i="4"/>
  <c r="G445" i="4"/>
  <c r="C424" i="4"/>
  <c r="C349" i="4"/>
  <c r="E445" i="4"/>
  <c r="C390" i="4"/>
  <c r="C418" i="4"/>
  <c r="C397" i="4"/>
  <c r="D455" i="4"/>
  <c r="F220" i="4" l="1"/>
  <c r="B220" i="4"/>
  <c r="F165" i="4" l="1"/>
  <c r="B165" i="4"/>
  <c r="C1" i="2" l="1"/>
  <c r="I2" i="2" l="1"/>
  <c r="H2" i="3"/>
  <c r="G1" i="2" l="1"/>
  <c r="G1" i="3"/>
  <c r="C1" i="3"/>
  <c r="D40" i="4" l="1"/>
  <c r="G5" i="4" l="1"/>
  <c r="B5" i="7" l="1"/>
  <c r="B7" i="7"/>
  <c r="B6" i="7"/>
  <c r="G441" i="4"/>
  <c r="G547" i="4"/>
  <c r="C142" i="4"/>
  <c r="D142" i="4"/>
  <c r="E142" i="4"/>
  <c r="B142" i="4"/>
  <c r="C157" i="4"/>
  <c r="D157" i="4"/>
  <c r="E157" i="4"/>
  <c r="B157" i="4"/>
  <c r="C197" i="4"/>
  <c r="D197" i="4"/>
  <c r="E197" i="4"/>
  <c r="B197" i="4"/>
  <c r="C212" i="4"/>
  <c r="D212" i="4"/>
  <c r="E212" i="4"/>
  <c r="B212" i="4"/>
  <c r="F311" i="4"/>
  <c r="F310" i="4"/>
  <c r="F309" i="4"/>
  <c r="D311" i="4"/>
  <c r="D310" i="4"/>
  <c r="D309" i="4"/>
  <c r="C211" i="4"/>
  <c r="D211" i="4"/>
  <c r="E211" i="4"/>
  <c r="B211" i="4"/>
  <c r="C196" i="4"/>
  <c r="D196" i="4"/>
  <c r="E196" i="4"/>
  <c r="B196" i="4"/>
  <c r="C156" i="4"/>
  <c r="D156" i="4"/>
  <c r="E156" i="4"/>
  <c r="B156" i="4"/>
  <c r="C141" i="4"/>
  <c r="D141" i="4"/>
  <c r="E141" i="4"/>
  <c r="B141" i="4"/>
  <c r="E86" i="4"/>
  <c r="E92" i="4"/>
  <c r="E87" i="4"/>
  <c r="C88" i="4"/>
  <c r="E93" i="4"/>
  <c r="C81" i="4"/>
  <c r="E80" i="4"/>
  <c r="C94" i="4"/>
  <c r="E79" i="4"/>
  <c r="E81" i="4" l="1" a="1"/>
  <c r="E81" i="4" s="1"/>
  <c r="E88" i="4" a="1"/>
  <c r="E88" i="4" s="1"/>
  <c r="E94" i="4" a="1"/>
  <c r="E94" i="4" s="1"/>
  <c r="D312" i="4"/>
  <c r="F312" i="4"/>
  <c r="C86" i="4"/>
  <c r="C80" i="4"/>
  <c r="C92" i="4"/>
  <c r="C87" i="4"/>
  <c r="D92" i="4"/>
  <c r="C93" i="4"/>
  <c r="D79" i="4"/>
  <c r="D80" i="4"/>
  <c r="C79" i="4"/>
  <c r="D93" i="4"/>
  <c r="D87" i="4"/>
  <c r="D86" i="4"/>
  <c r="O208" i="5" l="1"/>
  <c r="N208" i="5"/>
  <c r="O207" i="5"/>
  <c r="N207" i="5"/>
  <c r="O206" i="5"/>
  <c r="N206" i="5"/>
  <c r="O205" i="5"/>
  <c r="N205" i="5"/>
  <c r="O204" i="5"/>
  <c r="N204" i="5"/>
  <c r="O203" i="5"/>
  <c r="N203" i="5"/>
  <c r="O202" i="5"/>
  <c r="N202" i="5"/>
  <c r="O201" i="5"/>
  <c r="N201" i="5"/>
  <c r="O200" i="5"/>
  <c r="N200" i="5"/>
  <c r="O199" i="5"/>
  <c r="N199" i="5"/>
  <c r="O198" i="5"/>
  <c r="N198" i="5"/>
  <c r="O197" i="5"/>
  <c r="N197" i="5"/>
  <c r="O196" i="5"/>
  <c r="N196" i="5"/>
  <c r="O195" i="5"/>
  <c r="N195" i="5"/>
  <c r="O194" i="5"/>
  <c r="N194" i="5"/>
  <c r="O193" i="5"/>
  <c r="N193" i="5"/>
  <c r="O192" i="5"/>
  <c r="N192" i="5"/>
  <c r="O191" i="5"/>
  <c r="N191" i="5"/>
  <c r="O190" i="5"/>
  <c r="N190" i="5"/>
  <c r="O189" i="5"/>
  <c r="N189" i="5"/>
  <c r="O188" i="5"/>
  <c r="N188" i="5"/>
  <c r="O187" i="5"/>
  <c r="N187" i="5"/>
  <c r="O186" i="5"/>
  <c r="N186" i="5"/>
  <c r="O185" i="5"/>
  <c r="N185" i="5"/>
  <c r="O184" i="5"/>
  <c r="N184" i="5"/>
  <c r="O183" i="5"/>
  <c r="N183" i="5"/>
  <c r="O182" i="5"/>
  <c r="N182" i="5"/>
  <c r="O181" i="5"/>
  <c r="N181" i="5"/>
  <c r="O180" i="5"/>
  <c r="N180" i="5"/>
  <c r="O179" i="5"/>
  <c r="N179" i="5"/>
  <c r="O178" i="5"/>
  <c r="N178" i="5"/>
  <c r="O177" i="5"/>
  <c r="N177" i="5"/>
  <c r="O176" i="5"/>
  <c r="N176" i="5"/>
  <c r="O175" i="5"/>
  <c r="N175" i="5"/>
  <c r="O174" i="5"/>
  <c r="N174" i="5"/>
  <c r="O173" i="5"/>
  <c r="N173" i="5"/>
  <c r="O172" i="5"/>
  <c r="N172" i="5"/>
  <c r="O171" i="5"/>
  <c r="N171" i="5"/>
  <c r="O170" i="5"/>
  <c r="N170" i="5"/>
  <c r="O169" i="5"/>
  <c r="N169" i="5"/>
  <c r="O168" i="5"/>
  <c r="N168" i="5"/>
  <c r="O167" i="5"/>
  <c r="N167" i="5"/>
  <c r="O166" i="5"/>
  <c r="N166" i="5"/>
  <c r="O165" i="5"/>
  <c r="N165" i="5"/>
  <c r="O164" i="5"/>
  <c r="N164" i="5"/>
  <c r="O163" i="5"/>
  <c r="N163" i="5"/>
  <c r="O162" i="5"/>
  <c r="N162" i="5"/>
  <c r="O161" i="5"/>
  <c r="N161" i="5"/>
  <c r="O160" i="5"/>
  <c r="N160" i="5"/>
  <c r="O159" i="5"/>
  <c r="N159" i="5"/>
  <c r="O158" i="5"/>
  <c r="N158" i="5"/>
  <c r="O157" i="5"/>
  <c r="N157" i="5"/>
  <c r="O156" i="5"/>
  <c r="N156" i="5"/>
  <c r="O155" i="5"/>
  <c r="N155" i="5"/>
  <c r="O154" i="5"/>
  <c r="N154" i="5"/>
  <c r="O153" i="5"/>
  <c r="N153" i="5"/>
  <c r="O152" i="5"/>
  <c r="N152" i="5"/>
  <c r="O151" i="5"/>
  <c r="N151" i="5"/>
  <c r="O150" i="5"/>
  <c r="N150" i="5"/>
  <c r="O149" i="5"/>
  <c r="N149" i="5"/>
  <c r="O148" i="5"/>
  <c r="N148" i="5"/>
  <c r="O147" i="5"/>
  <c r="N147" i="5"/>
  <c r="O146" i="5"/>
  <c r="N146" i="5"/>
  <c r="O145" i="5"/>
  <c r="N145" i="5"/>
  <c r="O144" i="5"/>
  <c r="N144" i="5"/>
  <c r="O143" i="5"/>
  <c r="N143" i="5"/>
  <c r="O142" i="5"/>
  <c r="N142" i="5"/>
  <c r="O141" i="5"/>
  <c r="N141" i="5"/>
  <c r="O140" i="5"/>
  <c r="N140" i="5"/>
  <c r="O139" i="5"/>
  <c r="N139" i="5"/>
  <c r="O138" i="5"/>
  <c r="N138" i="5"/>
  <c r="O137" i="5"/>
  <c r="N137" i="5"/>
  <c r="O136" i="5"/>
  <c r="N136" i="5"/>
  <c r="O135" i="5"/>
  <c r="N135" i="5"/>
  <c r="O134" i="5"/>
  <c r="N134" i="5"/>
  <c r="O133" i="5"/>
  <c r="N133" i="5"/>
  <c r="O132" i="5"/>
  <c r="N132" i="5"/>
  <c r="O131" i="5"/>
  <c r="N131" i="5"/>
  <c r="O130" i="5"/>
  <c r="N130" i="5"/>
  <c r="O129" i="5"/>
  <c r="N129" i="5"/>
  <c r="O128" i="5"/>
  <c r="N128" i="5"/>
  <c r="O127" i="5"/>
  <c r="N127" i="5"/>
  <c r="O126" i="5"/>
  <c r="N126" i="5"/>
  <c r="O125" i="5"/>
  <c r="N125" i="5"/>
  <c r="O124" i="5"/>
  <c r="N124" i="5"/>
  <c r="O123" i="5"/>
  <c r="N123" i="5"/>
  <c r="O122" i="5"/>
  <c r="N122" i="5"/>
  <c r="O121" i="5"/>
  <c r="N121" i="5"/>
  <c r="O120" i="5"/>
  <c r="N120" i="5"/>
  <c r="O119" i="5"/>
  <c r="N119" i="5"/>
  <c r="O118" i="5"/>
  <c r="N118" i="5"/>
  <c r="O117" i="5"/>
  <c r="N117" i="5"/>
  <c r="O116" i="5"/>
  <c r="N116" i="5"/>
  <c r="O115" i="5"/>
  <c r="N115" i="5"/>
  <c r="O114" i="5"/>
  <c r="N114" i="5"/>
  <c r="O113" i="5"/>
  <c r="N113" i="5"/>
  <c r="O112" i="5"/>
  <c r="N112" i="5"/>
  <c r="O111" i="5"/>
  <c r="N111" i="5"/>
  <c r="O110" i="5"/>
  <c r="N110" i="5"/>
  <c r="O109" i="5"/>
  <c r="N109" i="5"/>
  <c r="O108" i="5"/>
  <c r="N108" i="5"/>
  <c r="O107" i="5"/>
  <c r="N107" i="5"/>
  <c r="O106" i="5"/>
  <c r="N106" i="5"/>
  <c r="O105" i="5"/>
  <c r="N105" i="5"/>
  <c r="O104" i="5"/>
  <c r="N104" i="5"/>
  <c r="O103" i="5"/>
  <c r="N103" i="5"/>
  <c r="O102" i="5"/>
  <c r="N102" i="5"/>
  <c r="O101" i="5"/>
  <c r="N101" i="5"/>
  <c r="O100" i="5"/>
  <c r="N100" i="5"/>
  <c r="O99" i="5"/>
  <c r="N99" i="5"/>
  <c r="O98" i="5"/>
  <c r="N98" i="5"/>
  <c r="O97" i="5"/>
  <c r="N97" i="5"/>
  <c r="O96" i="5"/>
  <c r="N96" i="5"/>
  <c r="O95" i="5"/>
  <c r="N95" i="5"/>
  <c r="O94" i="5"/>
  <c r="N94" i="5"/>
  <c r="O93" i="5"/>
  <c r="N93" i="5"/>
  <c r="O92" i="5"/>
  <c r="N92" i="5"/>
  <c r="O91" i="5"/>
  <c r="N91" i="5"/>
  <c r="O90" i="5"/>
  <c r="N90" i="5"/>
  <c r="O89" i="5"/>
  <c r="N89" i="5"/>
  <c r="O88" i="5"/>
  <c r="N88" i="5"/>
  <c r="O87" i="5"/>
  <c r="N87" i="5"/>
  <c r="O86" i="5"/>
  <c r="N86" i="5"/>
  <c r="O85" i="5"/>
  <c r="N85" i="5"/>
  <c r="O84" i="5"/>
  <c r="N84" i="5"/>
  <c r="O83" i="5"/>
  <c r="N83" i="5"/>
  <c r="O82" i="5"/>
  <c r="N82" i="5"/>
  <c r="O81" i="5"/>
  <c r="N81" i="5"/>
  <c r="O80" i="5"/>
  <c r="N80" i="5"/>
  <c r="O79" i="5"/>
  <c r="N79" i="5"/>
  <c r="O78" i="5"/>
  <c r="N78" i="5"/>
  <c r="O77" i="5"/>
  <c r="N77" i="5"/>
  <c r="O76" i="5"/>
  <c r="N76" i="5"/>
  <c r="O75" i="5"/>
  <c r="N75" i="5"/>
  <c r="O74" i="5"/>
  <c r="N74" i="5"/>
  <c r="O73" i="5"/>
  <c r="N73" i="5"/>
  <c r="O72" i="5"/>
  <c r="N72" i="5"/>
  <c r="O71" i="5"/>
  <c r="N71" i="5"/>
  <c r="O70" i="5"/>
  <c r="N70" i="5"/>
  <c r="O69" i="5"/>
  <c r="N69" i="5"/>
  <c r="O68" i="5"/>
  <c r="N68" i="5"/>
  <c r="O67" i="5"/>
  <c r="N67" i="5"/>
  <c r="O66" i="5"/>
  <c r="N66" i="5"/>
  <c r="O65" i="5"/>
  <c r="N65" i="5"/>
  <c r="O64" i="5"/>
  <c r="N64" i="5"/>
  <c r="O63" i="5"/>
  <c r="N63" i="5"/>
  <c r="O62" i="5"/>
  <c r="N62" i="5"/>
  <c r="O61" i="5"/>
  <c r="N61" i="5"/>
  <c r="O60" i="5"/>
  <c r="N60" i="5"/>
  <c r="O59" i="5"/>
  <c r="N59" i="5"/>
  <c r="O58" i="5"/>
  <c r="N58" i="5"/>
  <c r="O57" i="5"/>
  <c r="N57" i="5"/>
  <c r="O56" i="5"/>
  <c r="N56" i="5"/>
  <c r="O55" i="5"/>
  <c r="N55" i="5"/>
  <c r="O54" i="5"/>
  <c r="N54" i="5"/>
  <c r="O53" i="5"/>
  <c r="N53" i="5"/>
  <c r="O52" i="5"/>
  <c r="N52" i="5"/>
  <c r="O51" i="5"/>
  <c r="N51" i="5"/>
  <c r="O50" i="5"/>
  <c r="N50" i="5"/>
  <c r="O49" i="5"/>
  <c r="N49" i="5"/>
  <c r="O48" i="5"/>
  <c r="N48" i="5"/>
  <c r="O47" i="5"/>
  <c r="N47" i="5"/>
  <c r="O46" i="5"/>
  <c r="N46" i="5"/>
  <c r="O45" i="5"/>
  <c r="N45" i="5"/>
  <c r="O44" i="5"/>
  <c r="N44" i="5"/>
  <c r="O43" i="5"/>
  <c r="N43" i="5"/>
  <c r="O42" i="5"/>
  <c r="N42" i="5"/>
  <c r="O41" i="5"/>
  <c r="N41" i="5"/>
  <c r="O40" i="5"/>
  <c r="N40" i="5"/>
  <c r="O39" i="5"/>
  <c r="N39" i="5"/>
  <c r="O38" i="5"/>
  <c r="N38" i="5"/>
  <c r="O37" i="5"/>
  <c r="N37" i="5"/>
  <c r="O36" i="5"/>
  <c r="N36" i="5"/>
  <c r="O35" i="5"/>
  <c r="N35" i="5"/>
  <c r="O34" i="5"/>
  <c r="N34" i="5"/>
  <c r="O33" i="5"/>
  <c r="N33" i="5"/>
  <c r="O32" i="5"/>
  <c r="N32" i="5"/>
  <c r="O31" i="5"/>
  <c r="N31" i="5"/>
  <c r="O30" i="5"/>
  <c r="N30" i="5"/>
  <c r="O29" i="5"/>
  <c r="N29" i="5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O8" i="5"/>
  <c r="N8" i="5"/>
  <c r="K8" i="5"/>
  <c r="J8" i="5"/>
  <c r="G8" i="5"/>
  <c r="F8" i="5"/>
  <c r="B9" i="5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93" i="4"/>
  <c r="B80" i="4"/>
  <c r="B86" i="4"/>
  <c r="B87" i="4"/>
  <c r="B92" i="4"/>
  <c r="B79" i="4"/>
  <c r="F41" i="4" l="1" a="1"/>
  <c r="F41" i="4" s="1"/>
  <c r="F33" i="4" a="1"/>
  <c r="F33" i="4" s="1"/>
  <c r="F24" i="4" a="1"/>
  <c r="F24" i="4" s="1"/>
  <c r="F47" i="4" a="1"/>
  <c r="F47" i="4" s="1"/>
  <c r="E47" i="4" a="1"/>
  <c r="E47" i="4" s="1"/>
  <c r="D47" i="4" a="1"/>
  <c r="D47" i="4" s="1"/>
  <c r="C47" i="4" a="1"/>
  <c r="E40" i="4"/>
  <c r="E39" i="4"/>
  <c r="D39" i="4"/>
  <c r="C40" i="4"/>
  <c r="C39" i="4"/>
  <c r="B39" i="4"/>
  <c r="E32" i="4"/>
  <c r="E31" i="4"/>
  <c r="D32" i="4"/>
  <c r="D31" i="4"/>
  <c r="C32" i="4"/>
  <c r="C31" i="4"/>
  <c r="E23" i="4"/>
  <c r="E22" i="4"/>
  <c r="D23" i="4"/>
  <c r="D22" i="4"/>
  <c r="C23" i="4"/>
  <c r="C22" i="4"/>
  <c r="B23" i="4"/>
  <c r="B22" i="4"/>
  <c r="E2" i="3"/>
  <c r="B2" i="3"/>
  <c r="B32" i="2"/>
  <c r="B17" i="2"/>
  <c r="E2" i="2"/>
  <c r="B2" i="2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G386" i="4" l="1"/>
  <c r="G173" i="4"/>
  <c r="G117" i="4"/>
  <c r="G337" i="4"/>
  <c r="G286" i="4"/>
  <c r="G62" i="4"/>
  <c r="G496" i="4"/>
  <c r="G228" i="4"/>
  <c r="D33" i="4"/>
  <c r="D24" i="4"/>
  <c r="C41" i="4"/>
  <c r="B24" i="4"/>
  <c r="C33" i="4"/>
  <c r="E24" i="4"/>
  <c r="D41" i="4"/>
  <c r="C24" i="4"/>
  <c r="E33" i="4"/>
  <c r="E41" i="4"/>
  <c r="B32" i="4"/>
  <c r="C47" i="4"/>
  <c r="B31" i="4"/>
  <c r="B40" i="4"/>
  <c r="B41" i="4" s="1"/>
  <c r="B33" i="4" l="1"/>
</calcChain>
</file>

<file path=xl/sharedStrings.xml><?xml version="1.0" encoding="utf-8"?>
<sst xmlns="http://schemas.openxmlformats.org/spreadsheetml/2006/main" count="850" uniqueCount="337">
  <si>
    <t>Point</t>
  </si>
  <si>
    <t>GHz</t>
  </si>
  <si>
    <t>Fin</t>
  </si>
  <si>
    <t>FinPlan</t>
  </si>
  <si>
    <r>
      <t>25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</si>
  <si>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J1</t>
  </si>
  <si>
    <t>J2</t>
  </si>
  <si>
    <t>J3</t>
  </si>
  <si>
    <t>J4</t>
  </si>
  <si>
    <r>
      <t>85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</si>
  <si>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Serial #</t>
  </si>
  <si>
    <t>Convertion Gain</t>
  </si>
  <si>
    <t>Tracking (J1 to J4)</t>
  </si>
  <si>
    <t>4.0 dB Max</t>
  </si>
  <si>
    <t>8.0 dB Min, 14.0 dB Max (+25 deg C)</t>
  </si>
  <si>
    <t>5.0 dB Min, 17.0 dB Max (-40 to +85 Deg C)</t>
  </si>
  <si>
    <r>
      <t>-40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</si>
  <si>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Gain Variation Over Freq &amp; Temp</t>
  </si>
  <si>
    <r>
      <rPr>
        <sz val="11"/>
        <color indexed="8"/>
        <rFont val="Verdana"/>
        <family val="2"/>
      </rPr>
      <t>±</t>
    </r>
    <r>
      <rPr>
        <sz val="11"/>
        <color indexed="8"/>
        <rFont val="Calibri"/>
        <family val="2"/>
      </rPr>
      <t>3.0 dB Max</t>
    </r>
  </si>
  <si>
    <t xml:space="preserve">Convertion Gain </t>
  </si>
  <si>
    <t>Tracking (Unit to Unit)</t>
  </si>
  <si>
    <t>6.0 dB Max</t>
  </si>
  <si>
    <t>RF = 26-40 GHz, LO = 44GHz, IF = 18-4GHz</t>
  </si>
  <si>
    <t>Gain Variation Over Frequency (dB)</t>
  </si>
  <si>
    <t>Kevin Robertson</t>
  </si>
  <si>
    <t>Model</t>
  </si>
  <si>
    <t>SN</t>
  </si>
  <si>
    <t xml:space="preserve">Min </t>
  </si>
  <si>
    <t>Max</t>
  </si>
  <si>
    <t xml:space="preserve">Variation </t>
  </si>
  <si>
    <t>Min</t>
  </si>
  <si>
    <t>S/N:</t>
  </si>
  <si>
    <t>Gain Variation over Temperature (dB)</t>
  </si>
  <si>
    <t>-40,+25, +85 °C</t>
  </si>
  <si>
    <t xml:space="preserve">Plot Gain @ -40,+25, +85 °C for each J1-J4 Port </t>
  </si>
  <si>
    <r>
      <t xml:space="preserve">-40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</si>
  <si>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r>
      <t xml:space="preserve">+85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</si>
  <si>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r>
      <t xml:space="preserve">+25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</si>
  <si>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 xml:space="preserve">                                   TEST DATA SHEET</t>
  </si>
  <si>
    <t xml:space="preserve">                                ATP</t>
  </si>
  <si>
    <t>Gain Tracking</t>
  </si>
  <si>
    <t>Port to Port (dB)</t>
  </si>
  <si>
    <t>C:\Users\Ross\Desktop\N15-5350 Gain_01E.vxe</t>
  </si>
  <si>
    <t>2017_4_19_15011</t>
  </si>
  <si>
    <t>2017_4_19_15102</t>
  </si>
  <si>
    <t>2017_4_19_15283</t>
  </si>
  <si>
    <t>(- 3dB)</t>
  </si>
  <si>
    <t>(+3 dB)</t>
  </si>
  <si>
    <t xml:space="preserve">                                      Single Channel Block Down Converter, Norden Model N12-3541</t>
  </si>
  <si>
    <t xml:space="preserve">                                        LM Part No.: 314A541-1</t>
  </si>
  <si>
    <t>Model #</t>
  </si>
  <si>
    <t>Input 1 dB Compression Point:</t>
  </si>
  <si>
    <t>-9 dBm minimum</t>
  </si>
  <si>
    <t>(Compression @ -9 dBm:</t>
  </si>
  <si>
    <t>1 dB Maximum)</t>
  </si>
  <si>
    <t>Frequency</t>
  </si>
  <si>
    <t>Connector / Port (dBm)</t>
  </si>
  <si>
    <t>(GHz)</t>
  </si>
  <si>
    <t>-11 dBm minimum</t>
  </si>
  <si>
    <t>(Compression @ -11 dBm:</t>
  </si>
  <si>
    <t>LO to RF Isolation:</t>
  </si>
  <si>
    <t>-50 dBm Maximum</t>
  </si>
  <si>
    <t>LO to IF Isolation:</t>
  </si>
  <si>
    <t>-65 dBm Maximum</t>
  </si>
  <si>
    <t>J7</t>
  </si>
  <si>
    <t>3.00:1 70% of Band, 3.70:1 100% of Band Max.</t>
  </si>
  <si>
    <t>(VSWR):1</t>
  </si>
  <si>
    <t>Maximum</t>
  </si>
  <si>
    <t>Comply to 70% of Band</t>
  </si>
  <si>
    <t>Comply to 100% of Band</t>
  </si>
  <si>
    <t>Spurious/Harmonic Signals:</t>
  </si>
  <si>
    <r>
      <t xml:space="preserve">@ +25 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</si>
  <si>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RF</t>
  </si>
  <si>
    <t>IF</t>
  </si>
  <si>
    <t>Spur</t>
  </si>
  <si>
    <t>Spur Freq.</t>
  </si>
  <si>
    <t>Spur Level</t>
  </si>
  <si>
    <t>Freq.</t>
  </si>
  <si>
    <t>Found (GHz)</t>
  </si>
  <si>
    <t>Found (dBc)</t>
  </si>
  <si>
    <t>26-31</t>
  </si>
  <si>
    <t>18-13</t>
  </si>
  <si>
    <t>8-18</t>
  </si>
  <si>
    <t>35-40</t>
  </si>
  <si>
    <t>9-4</t>
  </si>
  <si>
    <t>18-8</t>
  </si>
  <si>
    <t>26-28</t>
  </si>
  <si>
    <t>18-16</t>
  </si>
  <si>
    <t>10-4</t>
  </si>
  <si>
    <t>30.7-35.4</t>
  </si>
  <si>
    <t>13.3-8.6</t>
  </si>
  <si>
    <t>4-18</t>
  </si>
  <si>
    <t>26-26.4</t>
  </si>
  <si>
    <t>18-17.5</t>
  </si>
  <si>
    <t>16-18</t>
  </si>
  <si>
    <t>38-40</t>
  </si>
  <si>
    <t>6-4</t>
  </si>
  <si>
    <t>18-12</t>
  </si>
  <si>
    <t>28.5-32</t>
  </si>
  <si>
    <t>15.5-12</t>
  </si>
  <si>
    <t>18-4</t>
  </si>
  <si>
    <t>34-37.5</t>
  </si>
  <si>
    <t>10-6.5</t>
  </si>
  <si>
    <t>39.5-40</t>
  </si>
  <si>
    <t>4.5-4</t>
  </si>
  <si>
    <t>Noise Figure</t>
  </si>
  <si>
    <t>26-36 GHz</t>
  </si>
  <si>
    <t>15.5 dB Max. Any Frequency</t>
  </si>
  <si>
    <t>14.0 dB Max. Average</t>
  </si>
  <si>
    <t>Connector / Port (dB)</t>
  </si>
  <si>
    <t>Average</t>
  </si>
  <si>
    <t>&gt;36-40 GHz</t>
  </si>
  <si>
    <t>16.5 dB Max. Any Frequency</t>
  </si>
  <si>
    <t>16.0 dB Max. Average</t>
  </si>
  <si>
    <t>17.5 dB Max. Any Frequency</t>
  </si>
  <si>
    <t>18.5 dB Max. Any Frequency</t>
  </si>
  <si>
    <t>18.0 dB Max. Average</t>
  </si>
  <si>
    <t>Voltage &amp; Current</t>
  </si>
  <si>
    <t>Specification</t>
  </si>
  <si>
    <r>
      <t xml:space="preserve">+8.5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 350 mA Max</t>
    </r>
  </si>
  <si>
    <r>
      <t xml:space="preserve">-6.0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@100 mA Max</t>
    </r>
  </si>
  <si>
    <r>
      <t xml:space="preserve">+5.0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@470 mA Max</t>
    </r>
  </si>
  <si>
    <t>Max Watts 1.0 “ON”, 5.125 “OFF”</t>
  </si>
  <si>
    <t>On (mA)</t>
  </si>
  <si>
    <t>Pwr Save</t>
  </si>
  <si>
    <t>On (Watts)</t>
  </si>
  <si>
    <t>Off (mA)</t>
  </si>
  <si>
    <t>Off (Watts)</t>
  </si>
  <si>
    <t>55 dB Minimum</t>
  </si>
  <si>
    <t>Frequency (RF/IF)</t>
  </si>
  <si>
    <t>26  /  18</t>
  </si>
  <si>
    <t>28  /  16</t>
  </si>
  <si>
    <t>30  /  14</t>
  </si>
  <si>
    <t>32  /  12</t>
  </si>
  <si>
    <t>34  /  10</t>
  </si>
  <si>
    <t>36  /  8</t>
  </si>
  <si>
    <t>38  /  6</t>
  </si>
  <si>
    <t>40  /  4</t>
  </si>
  <si>
    <t>Test Port J6 to J7 Isolation:</t>
  </si>
  <si>
    <t>30 dBr Minimum</t>
  </si>
  <si>
    <t>Min.</t>
  </si>
  <si>
    <t>Test Port J6 to J7 Insertion Loss:</t>
  </si>
  <si>
    <t>3.0 dB Maximum @ 2.0 GHz, 4.5 dB Max. @ 18 GHz, Linear Increase</t>
  </si>
  <si>
    <t>Isolation (dBr)</t>
  </si>
  <si>
    <t xml:space="preserve">      Specification</t>
  </si>
  <si>
    <t xml:space="preserve">          Max (dB)</t>
  </si>
  <si>
    <t>(dB)</t>
  </si>
  <si>
    <t>Max.</t>
  </si>
  <si>
    <t>LO Port (J5) VSWR:</t>
  </si>
  <si>
    <t>2.00:1</t>
  </si>
  <si>
    <t>IF Port (J7) VSWR, J1-4 to J7 Path Selected:</t>
  </si>
  <si>
    <t>2.00:1 70% of Band, 3.20:1 100% of Band Max.</t>
  </si>
  <si>
    <t>RF Ports VSWR:</t>
  </si>
  <si>
    <t>No</t>
  </si>
  <si>
    <t>IF Port (J7) VSWR, J6 to J7 Path Selected:</t>
  </si>
  <si>
    <t>2.00:1 70% of Band, 3.00:1 100% of Band Max.</t>
  </si>
  <si>
    <t>Test Port (J6) VSWR, J6 to J7 Path Selected:</t>
  </si>
  <si>
    <t>Phase:</t>
  </si>
  <si>
    <t>Tracking Input to Input:</t>
  </si>
  <si>
    <t>Tracking Unit to Unit:</t>
  </si>
  <si>
    <t>25° Phase Maximum</t>
  </si>
  <si>
    <t>100° Phase Maximum (+/-50° Phase from Reference Standard)</t>
  </si>
  <si>
    <t xml:space="preserve">Plot Phase for each port to Reference Standard +/-50° Phase </t>
  </si>
  <si>
    <t>Input to Input</t>
  </si>
  <si>
    <t>Unit to Unit</t>
  </si>
  <si>
    <t>Port</t>
  </si>
  <si>
    <t>Degrees</t>
  </si>
  <si>
    <t>Delta</t>
  </si>
  <si>
    <t>Minimum</t>
  </si>
  <si>
    <t>Input Stop Band:  Gain Data for Reference</t>
  </si>
  <si>
    <t xml:space="preserve">                                                                                </t>
  </si>
  <si>
    <r>
      <t xml:space="preserve">+25 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C                     </t>
    </r>
  </si>
  <si>
    <t>RF Freg.</t>
  </si>
  <si>
    <t>IF Freq.</t>
  </si>
  <si>
    <t>Calibration Controlled Equipment Used During Test</t>
  </si>
  <si>
    <t>Description</t>
  </si>
  <si>
    <t>Manufacturer</t>
  </si>
  <si>
    <t>Control Number</t>
  </si>
  <si>
    <t>Cal Due</t>
  </si>
  <si>
    <t>Scalar Network Analyzer</t>
  </si>
  <si>
    <t>HP</t>
  </si>
  <si>
    <t>RF Detector</t>
  </si>
  <si>
    <t>85025D</t>
  </si>
  <si>
    <t>Power Meter</t>
  </si>
  <si>
    <t>Power Sensor</t>
  </si>
  <si>
    <t>8487A</t>
  </si>
  <si>
    <t>Spectrum Analyzer</t>
  </si>
  <si>
    <t>Vector Network Analyzer</t>
  </si>
  <si>
    <t>346C</t>
  </si>
  <si>
    <t>Reference Standard Unit</t>
  </si>
  <si>
    <t>Part Number</t>
  </si>
  <si>
    <t>S/N</t>
  </si>
  <si>
    <t>Down Converter for Phase Ref</t>
  </si>
  <si>
    <t>Norden</t>
  </si>
  <si>
    <t>□ N12-3541</t>
  </si>
  <si>
    <t>□ N15-5350</t>
  </si>
  <si>
    <t>Down Converter for Gain Ref</t>
  </si>
  <si>
    <t>Up Converter for Phase Measurement</t>
  </si>
  <si>
    <t>□ N12-3542</t>
  </si>
  <si>
    <t>VERIFIED WORKMANSHIP AND MECHANICAL OUTLINE</t>
  </si>
  <si>
    <r>
      <t>__________</t>
    </r>
    <r>
      <rPr>
        <sz val="10"/>
        <color theme="1"/>
        <rFont val="Arial"/>
        <family val="2"/>
      </rPr>
      <t xml:space="preserve"> (Y)   </t>
    </r>
    <r>
      <rPr>
        <u/>
        <sz val="10"/>
        <color theme="1"/>
        <rFont val="Arial"/>
        <family val="2"/>
      </rPr>
      <t>_________</t>
    </r>
    <r>
      <rPr>
        <sz val="10"/>
        <color theme="1"/>
        <rFont val="Arial"/>
        <family val="2"/>
      </rPr>
      <t xml:space="preserve"> (N)</t>
    </r>
  </si>
  <si>
    <t>TECH:</t>
  </si>
  <si>
    <t>DATE:</t>
  </si>
  <si>
    <t>+25C</t>
  </si>
  <si>
    <t>-40/+85C</t>
  </si>
  <si>
    <t>C:\Users\Test\Desktop\N12-3541 Gain_01G.vxe</t>
  </si>
  <si>
    <r>
      <t>Yes</t>
    </r>
    <r>
      <rPr>
        <b/>
        <sz val="11"/>
        <color theme="1"/>
        <rFont val="Calibri"/>
        <family val="2"/>
        <scheme val="minor"/>
      </rPr>
      <t xml:space="preserve"> X</t>
    </r>
  </si>
  <si>
    <t>Yes  X</t>
  </si>
  <si>
    <t>Directional Bridge</t>
  </si>
  <si>
    <t>DC Power Supply</t>
  </si>
  <si>
    <t>@ -40 °C with and without LO Signal Applied.</t>
  </si>
  <si>
    <t xml:space="preserve">Verified No Oscillations Present </t>
  </si>
  <si>
    <r>
      <t xml:space="preserve">Plot Gain for each port to Reference Standard </t>
    </r>
    <r>
      <rPr>
        <b/>
        <sz val="11"/>
        <color indexed="8"/>
        <rFont val="Verdana"/>
        <family val="2"/>
      </rPr>
      <t>±</t>
    </r>
    <r>
      <rPr>
        <b/>
        <sz val="11"/>
        <color indexed="8"/>
        <rFont val="Calibri"/>
        <family val="2"/>
      </rPr>
      <t>3.0dB</t>
    </r>
  </si>
  <si>
    <t>Rupert Fox</t>
  </si>
  <si>
    <t>Sheet 1 of 11</t>
  </si>
  <si>
    <t>6.2  Amplitude Tracking (Port to Port/Unit to Unit), Conversion Gain, and Gain Variation</t>
  </si>
  <si>
    <t>Bench #</t>
  </si>
  <si>
    <t>Q.A:</t>
  </si>
  <si>
    <t>Tested By:</t>
  </si>
  <si>
    <t>Date:</t>
  </si>
  <si>
    <t>Sheet 2 of 11</t>
  </si>
  <si>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</si>
  <si>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6.3   Temperature Sensor</t>
  </si>
  <si>
    <t>Tech:</t>
  </si>
  <si>
    <t>Bench #:</t>
  </si>
  <si>
    <t>6.4  Phase Tracking (Input to Input &amp; Unit to Unit) and Switch Isolation</t>
  </si>
  <si>
    <t>RF Input Port Switch On / Off Isolation:</t>
  </si>
  <si>
    <t>Sheet 3 of 11</t>
  </si>
  <si>
    <t>6.5  Noise Figure</t>
  </si>
  <si>
    <t>6.5  Noise Figure (cont.)</t>
  </si>
  <si>
    <t>Sheet 4 of 11</t>
  </si>
  <si>
    <t xml:space="preserve">6.6  Input 1 dB Compression Point      </t>
  </si>
  <si>
    <t>6.7  Oscillation (Stability)</t>
  </si>
  <si>
    <t>Sheet 5 of 11</t>
  </si>
  <si>
    <t>Sheet 6 of 11</t>
  </si>
  <si>
    <t xml:space="preserve">6.8  Spurious/Harmonic Signals	           </t>
  </si>
  <si>
    <t xml:space="preserve">6.9  Input Voltage, Current and Control    </t>
  </si>
  <si>
    <t>Sheet 7 of 11</t>
  </si>
  <si>
    <t>6.10  LO and Test Port Isolation</t>
  </si>
  <si>
    <t>6.10  LO and Test Port Isolation (cont.)</t>
  </si>
  <si>
    <t>6.11  VSWR; IF, LO, RF, &amp;Test Ports</t>
  </si>
  <si>
    <t>Sheet 8 of 11</t>
  </si>
  <si>
    <t>6.11  VSWR; IF, LO, RF, &amp;Test Ports (cont.)</t>
  </si>
  <si>
    <t>Sheet 9 of 11</t>
  </si>
  <si>
    <t>6.12  Test Port Insertion Loss</t>
  </si>
  <si>
    <t>6.13  Input Stop Band</t>
  </si>
  <si>
    <t>6.14  Visual &amp; Weight Examination</t>
  </si>
  <si>
    <t>VERIFIED UNIT WEIGHT (0.534 Lbs. Max.)</t>
  </si>
  <si>
    <t>Sheet 10 of 11</t>
  </si>
  <si>
    <t>8720B</t>
  </si>
  <si>
    <t>BENCH 18</t>
  </si>
  <si>
    <t>E3631A</t>
  </si>
  <si>
    <t>BENCH 19</t>
  </si>
  <si>
    <t>Signal Generator</t>
  </si>
  <si>
    <t>83650B</t>
  </si>
  <si>
    <t>8757D</t>
  </si>
  <si>
    <t>85027D</t>
  </si>
  <si>
    <t>438A</t>
  </si>
  <si>
    <t>BENCH 21</t>
  </si>
  <si>
    <t>83650A</t>
  </si>
  <si>
    <t>BENCH 22</t>
  </si>
  <si>
    <t>83640B</t>
  </si>
  <si>
    <t>Sheet 11 of 11</t>
  </si>
  <si>
    <t>BENCH 23</t>
  </si>
  <si>
    <t>NOISE FIGURE SETUP</t>
  </si>
  <si>
    <t>Noise Figure Meter</t>
  </si>
  <si>
    <t>8970B</t>
  </si>
  <si>
    <t>Noise Source 26.5 GHz</t>
  </si>
  <si>
    <t>Noise Source 50 GHz</t>
  </si>
  <si>
    <t>346C-K01</t>
  </si>
  <si>
    <t>Wave Guide Attenuator</t>
  </si>
  <si>
    <t>Q382A</t>
  </si>
  <si>
    <t>Wave Guide RF Detector</t>
  </si>
  <si>
    <t>Q85026A</t>
  </si>
  <si>
    <t>OTHER</t>
  </si>
  <si>
    <t>8565E</t>
  </si>
  <si>
    <t>8565EC</t>
  </si>
  <si>
    <t>N/A</t>
  </si>
  <si>
    <t>(dBc) LO x RF</t>
  </si>
  <si>
    <t>20 (-1 x 2)</t>
  </si>
  <si>
    <t>20 (2 x -2)</t>
  </si>
  <si>
    <t>32 (2 x -3)</t>
  </si>
  <si>
    <t>32 (-2 x 3)</t>
  </si>
  <si>
    <t>42 (-2 x 4)</t>
  </si>
  <si>
    <t>35 (3 x -3)</t>
  </si>
  <si>
    <t>49 (3 x -4)</t>
  </si>
  <si>
    <t>49 (-3 x 4)</t>
  </si>
  <si>
    <t>&gt;54 (4 x -4)</t>
  </si>
  <si>
    <t>N12_3541</t>
  </si>
  <si>
    <t>Spur. Spec. Min</t>
  </si>
  <si>
    <t>Phase Reference Verification Date:</t>
  </si>
  <si>
    <t>Data sheets indirect addresses</t>
  </si>
  <si>
    <t>data</t>
  </si>
  <si>
    <t>sheetname</t>
  </si>
  <si>
    <t>VSWR</t>
  </si>
  <si>
    <r>
      <t>Yes</t>
    </r>
    <r>
      <rPr>
        <b/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/ No</t>
    </r>
  </si>
  <si>
    <t>J6, J7, J1-J4 tests</t>
  </si>
  <si>
    <t>J6 iso</t>
  </si>
  <si>
    <t>J6 VSWR</t>
  </si>
  <si>
    <t>J7-J6 VSWR</t>
  </si>
  <si>
    <t>J7-IF VSWR</t>
  </si>
  <si>
    <t>J6 insert</t>
  </si>
  <si>
    <t>Chart</t>
  </si>
  <si>
    <t>Height</t>
  </si>
  <si>
    <t>Width</t>
  </si>
  <si>
    <t xml:space="preserve"> </t>
  </si>
  <si>
    <t>Freq</t>
  </si>
  <si>
    <t>J1 VSWR</t>
  </si>
  <si>
    <t>J2 VSWR</t>
  </si>
  <si>
    <t>J3 VSWR</t>
  </si>
  <si>
    <t>J4 VSWR</t>
  </si>
  <si>
    <t>Min 30dBr</t>
  </si>
  <si>
    <t>&gt;30</t>
  </si>
  <si>
    <t>&lt;3.0:1 100% of band</t>
  </si>
  <si>
    <t>&lt;3.2:1 100% of band</t>
  </si>
  <si>
    <t>&lt;2.0:1 70% of band</t>
  </si>
  <si>
    <t>&lt;3.70:1&lt; 100%</t>
  </si>
  <si>
    <t>&lt;4.5dB</t>
  </si>
  <si>
    <t>&lt;3:00:1 &lt;70%</t>
  </si>
  <si>
    <t>Serial Num:</t>
  </si>
  <si>
    <t>Model Num:</t>
  </si>
  <si>
    <t>phase</t>
  </si>
  <si>
    <t>Change sheet names as new versions are devloped but keep same row and column.</t>
  </si>
  <si>
    <t>A new VEE program that might write a new worksheet is agnostic to previous versions.</t>
  </si>
  <si>
    <t>If a new worksheet and VEE program is developed and released it will not affect older versions of data.</t>
  </si>
  <si>
    <t>The workbook will have an extra worksheet, the new worksheet as well as the old worksheets. Backwards compatibility</t>
  </si>
  <si>
    <t>The technician changes the name above to point to the updated program and worksheet.</t>
  </si>
  <si>
    <t>Advantages</t>
  </si>
  <si>
    <t>The Final Data Sheet can be reformated at will to look pretty and the VEE program will not over write the wrong cells because they moved.</t>
  </si>
  <si>
    <t xml:space="preserve">The owner of Final Data drives the Test Developer to deliver results. </t>
  </si>
  <si>
    <t>The Test Developer owns raw data capture and archiving and data crunching for pass or fail.</t>
  </si>
  <si>
    <t>Add new data worksheets and sheet names starting below row 7, phase.</t>
  </si>
  <si>
    <t>worksheet owner: Steven Applen</t>
  </si>
  <si>
    <t>revision date: 5/17/2020</t>
  </si>
  <si>
    <t>fixed typos and row heights</t>
  </si>
  <si>
    <t>Included validation data for pass fail formatting</t>
  </si>
  <si>
    <t xml:space="preserve">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</si>
</sst>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b/>
      <sz val="11"/>
      <color indexed="8"/>
      <name val="Calibri"/>
      <family val="2"/>
    </font>
    <font>
      <b/>
      <sz val="11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5.4"/>
      <color rgb="FF363636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18" fillId="2" borderId="0" applyNumberFormat="0" applyBorder="0" applyAlignment="0" applyProtection="0"/>
  </cellStyleXfs>
  <cellXfs count="22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5" fillId="0" borderId="5" xfId="0" applyFont="1" applyFill="1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165" fontId="5" fillId="0" borderId="0" xfId="0" applyNumberFormat="1" applyFont="1" applyFill="1" applyBorder="1" applyAlignment="1">
      <alignment horizontal="right"/>
    </xf>
    <xf numFmtId="164" fontId="6" fillId="0" borderId="0" xfId="0" applyNumberFormat="1" applyFont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4" fontId="14" fillId="0" borderId="0" xfId="0" applyNumberFormat="1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7" fillId="0" borderId="0" xfId="0" applyFont="1" applyFill="1" applyAlignment="1">
      <alignment horizontal="right" vertical="center"/>
    </xf>
    <xf numFmtId="0" fontId="0" fillId="0" borderId="0" xfId="0" quotePrefix="1" applyFont="1" applyFill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65" fontId="5" fillId="0" borderId="3" xfId="0" applyNumberFormat="1" applyFont="1" applyFill="1" applyBorder="1" applyAlignment="1">
      <alignment horizontal="center"/>
    </xf>
    <xf numFmtId="165" fontId="5" fillId="0" borderId="4" xfId="0" applyNumberFormat="1" applyFont="1" applyFill="1" applyBorder="1" applyAlignment="1">
      <alignment horizontal="right"/>
    </xf>
    <xf numFmtId="49" fontId="5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3" xfId="0" quotePrefix="1" applyFont="1" applyFill="1" applyBorder="1" applyAlignment="1">
      <alignment horizontal="center"/>
    </xf>
    <xf numFmtId="0" fontId="17" fillId="0" borderId="0" xfId="0" applyFont="1" applyFill="1" applyAlignment="1">
      <alignment vertical="center"/>
    </xf>
    <xf numFmtId="0" fontId="0" fillId="0" borderId="0" xfId="0" quotePrefix="1" applyFill="1" applyAlignment="1">
      <alignment horizontal="left"/>
    </xf>
    <xf numFmtId="165" fontId="0" fillId="0" borderId="3" xfId="0" applyNumberFormat="1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12" fillId="0" borderId="0" xfId="0" applyFont="1" applyFill="1"/>
    <xf numFmtId="0" fontId="5" fillId="0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65" fontId="16" fillId="0" borderId="3" xfId="0" applyNumberFormat="1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17" fillId="0" borderId="0" xfId="0" applyFont="1" applyFill="1"/>
    <xf numFmtId="0" fontId="0" fillId="0" borderId="0" xfId="0" applyFill="1"/>
    <xf numFmtId="0" fontId="5" fillId="0" borderId="9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" fontId="0" fillId="0" borderId="7" xfId="0" applyNumberFormat="1" applyFont="1" applyFill="1" applyBorder="1" applyAlignment="1">
      <alignment horizontal="center"/>
    </xf>
    <xf numFmtId="49" fontId="0" fillId="0" borderId="7" xfId="0" applyNumberFormat="1" applyFont="1" applyFill="1" applyBorder="1" applyAlignment="1">
      <alignment horizontal="center"/>
    </xf>
    <xf numFmtId="1" fontId="16" fillId="0" borderId="3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0" fillId="0" borderId="14" xfId="0" applyFont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1" fontId="16" fillId="0" borderId="7" xfId="0" applyNumberFormat="1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6" xfId="0" quotePrefix="1" applyFont="1" applyFill="1" applyBorder="1" applyAlignment="1">
      <alignment horizontal="center"/>
    </xf>
    <xf numFmtId="0" fontId="0" fillId="0" borderId="4" xfId="0" quotePrefix="1" applyFill="1" applyBorder="1" applyAlignment="1">
      <alignment horizontal="left"/>
    </xf>
    <xf numFmtId="165" fontId="0" fillId="0" borderId="4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16" fillId="0" borderId="6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left"/>
    </xf>
    <xf numFmtId="0" fontId="0" fillId="0" borderId="24" xfId="0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2" fontId="16" fillId="0" borderId="5" xfId="0" applyNumberFormat="1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2" fontId="16" fillId="0" borderId="13" xfId="0" applyNumberFormat="1" applyFont="1" applyFill="1" applyBorder="1" applyAlignment="1">
      <alignment horizontal="center"/>
    </xf>
    <xf numFmtId="165" fontId="5" fillId="0" borderId="4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164" fontId="0" fillId="0" borderId="4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right"/>
    </xf>
    <xf numFmtId="0" fontId="12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2" fillId="0" borderId="2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wrapText="1"/>
    </xf>
    <xf numFmtId="14" fontId="14" fillId="0" borderId="3" xfId="0" applyNumberFormat="1" applyFont="1" applyFill="1" applyBorder="1" applyAlignment="1">
      <alignment wrapText="1"/>
    </xf>
    <xf numFmtId="14" fontId="14" fillId="0" borderId="0" xfId="0" applyNumberFormat="1" applyFont="1" applyFill="1" applyBorder="1" applyAlignment="1">
      <alignment wrapText="1"/>
    </xf>
    <xf numFmtId="0" fontId="14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wrapText="1"/>
    </xf>
    <xf numFmtId="0" fontId="17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wrapText="1"/>
    </xf>
    <xf numFmtId="0" fontId="0" fillId="0" borderId="0" xfId="0" applyFill="1" applyBorder="1"/>
    <xf numFmtId="0" fontId="14" fillId="0" borderId="0" xfId="0" applyFont="1" applyFill="1" applyBorder="1" applyAlignment="1">
      <alignment wrapText="1"/>
    </xf>
    <xf numFmtId="0" fontId="0" fillId="0" borderId="3" xfId="0" applyFill="1" applyBorder="1"/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left"/>
    </xf>
    <xf numFmtId="0" fontId="0" fillId="0" borderId="0" xfId="0" quotePrefix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1" fontId="5" fillId="0" borderId="3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5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14" fontId="0" fillId="0" borderId="25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/>
    <xf numFmtId="0" fontId="0" fillId="0" borderId="25" xfId="0" applyBorder="1" applyAlignment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" fontId="0" fillId="0" borderId="31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2" fontId="0" fillId="0" borderId="34" xfId="0" applyNumberFormat="1" applyBorder="1" applyAlignment="1">
      <alignment vertical="center"/>
    </xf>
    <xf numFmtId="2" fontId="0" fillId="0" borderId="35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36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37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2" fontId="0" fillId="0" borderId="35" xfId="0" applyNumberFormat="1" applyBorder="1" applyAlignment="1">
      <alignment horizontal="right" vertical="center"/>
    </xf>
    <xf numFmtId="2" fontId="0" fillId="0" borderId="36" xfId="0" applyNumberFormat="1" applyBorder="1" applyAlignment="1">
      <alignment horizontal="right" vertical="center"/>
    </xf>
    <xf numFmtId="2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9" xfId="0" applyBorder="1" applyAlignment="1">
      <alignment vertical="center"/>
    </xf>
    <xf numFmtId="0" fontId="19" fillId="0" borderId="0" xfId="0" applyFont="1" applyAlignment="1">
      <alignment vertical="center"/>
    </xf>
    <xf numFmtId="2" fontId="0" fillId="0" borderId="34" xfId="0" applyNumberFormat="1" applyBorder="1" applyAlignment="1">
      <alignment horizontal="center" vertical="center"/>
    </xf>
    <xf numFmtId="2" fontId="0" fillId="0" borderId="12" xfId="0" applyNumberFormat="1" applyBorder="1" applyAlignment="1">
      <alignment vertical="center"/>
    </xf>
    <xf numFmtId="2" fontId="0" fillId="0" borderId="40" xfId="0" applyNumberForma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45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46" xfId="0" applyNumberForma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14" fontId="0" fillId="0" borderId="0" xfId="0" applyNumberFormat="1" applyFill="1" applyBorder="1" applyAlignment="1">
      <alignment horizontal="center"/>
    </xf>
    <xf numFmtId="0" fontId="18" fillId="2" borderId="0" xfId="1"/>
    <xf numFmtId="0" fontId="5" fillId="0" borderId="3" xfId="0" applyFont="1" applyFill="1" applyBorder="1" applyAlignment="1">
      <alignment horizontal="center"/>
    </xf>
    <xf numFmtId="1" fontId="5" fillId="0" borderId="3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Data!$D$8:$D$208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C1-4E23-B405-3A5036CB1134}"/>
            </c:ext>
          </c:extLst>
        </c:ser>
        <c:ser>
          <c:idx val="1"/>
          <c:order val="1"/>
          <c:tx>
            <c:v>J2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C1-4E23-B405-3A5036CB1134}"/>
            </c:ext>
          </c:extLst>
        </c:ser>
        <c:ser>
          <c:idx val="2"/>
          <c:order val="2"/>
          <c:tx>
            <c:v>J3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Data!$F$8:$F$208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C1-4E23-B405-3A5036CB1134}"/>
            </c:ext>
          </c:extLst>
        </c:ser>
        <c:ser>
          <c:idx val="3"/>
          <c:order val="3"/>
          <c:tx>
            <c:v>J4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Data!$G$8:$G$208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FC1-4E23-B405-3A5036CB1134}"/>
            </c:ext>
          </c:extLst>
        </c:ser>
        <c:ser>
          <c:idx val="4"/>
          <c:order val="4"/>
          <c:tx>
            <c:v>Lower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Standard'!$F$8:$F$208</c:f>
              <c:numCache>
                <c:formatCode>0.000</c:formatCode>
                <c:ptCount val="201"/>
                <c:pt idx="0">
                  <c:v>8.0880002975463867</c:v>
                </c:pt>
                <c:pt idx="1">
                  <c:v>8.2749996185302734</c:v>
                </c:pt>
                <c:pt idx="2">
                  <c:v>8.3789997100830078</c:v>
                </c:pt>
                <c:pt idx="3">
                  <c:v>8.4119997024536133</c:v>
                </c:pt>
                <c:pt idx="4">
                  <c:v>8.3739995956420898</c:v>
                </c:pt>
                <c:pt idx="5">
                  <c:v>8.319000244140625</c:v>
                </c:pt>
                <c:pt idx="6">
                  <c:v>8.2749996185302734</c:v>
                </c:pt>
                <c:pt idx="7">
                  <c:v>8.2589998245239258</c:v>
                </c:pt>
                <c:pt idx="8">
                  <c:v>8.2810001373291016</c:v>
                </c:pt>
                <c:pt idx="9">
                  <c:v>8.3520002365112305</c:v>
                </c:pt>
                <c:pt idx="10">
                  <c:v>8.4619998931884766</c:v>
                </c:pt>
                <c:pt idx="11">
                  <c:v>8.5830001831054687</c:v>
                </c:pt>
                <c:pt idx="12">
                  <c:v>8.6979999542236328</c:v>
                </c:pt>
                <c:pt idx="13">
                  <c:v>8.8079996109008789</c:v>
                </c:pt>
                <c:pt idx="14">
                  <c:v>8.8850002288818359</c:v>
                </c:pt>
                <c:pt idx="15">
                  <c:v>8.9289999008178711</c:v>
                </c:pt>
                <c:pt idx="16">
                  <c:v>8.8959999084472656</c:v>
                </c:pt>
                <c:pt idx="17">
                  <c:v>8.8459997177124023</c:v>
                </c:pt>
                <c:pt idx="18">
                  <c:v>8.7469997406005859</c:v>
                </c:pt>
                <c:pt idx="19">
                  <c:v>8.6379995346069336</c:v>
                </c:pt>
                <c:pt idx="20">
                  <c:v>8.5109996795654297</c:v>
                </c:pt>
                <c:pt idx="21">
                  <c:v>8.3850002288818359</c:v>
                </c:pt>
                <c:pt idx="22">
                  <c:v>8.2639999389648437</c:v>
                </c:pt>
                <c:pt idx="23">
                  <c:v>8.1540002822875977</c:v>
                </c:pt>
                <c:pt idx="24">
                  <c:v>8.0439996719360352</c:v>
                </c:pt>
                <c:pt idx="25">
                  <c:v>7.9560003280639648</c:v>
                </c:pt>
                <c:pt idx="26">
                  <c:v>7.8520002365112305</c:v>
                </c:pt>
                <c:pt idx="27">
                  <c:v>7.7530002593994141</c:v>
                </c:pt>
                <c:pt idx="28">
                  <c:v>7.6429996490478516</c:v>
                </c:pt>
                <c:pt idx="29">
                  <c:v>7.5500001907348633</c:v>
                </c:pt>
                <c:pt idx="30">
                  <c:v>7.4510002136230469</c:v>
                </c:pt>
                <c:pt idx="31">
                  <c:v>7.3579998016357422</c:v>
                </c:pt>
                <c:pt idx="32">
                  <c:v>7.2749996185302734</c:v>
                </c:pt>
                <c:pt idx="33">
                  <c:v>7.2040004730224609</c:v>
                </c:pt>
                <c:pt idx="34">
                  <c:v>7.1429996490478516</c:v>
                </c:pt>
                <c:pt idx="35">
                  <c:v>7.0989999771118164</c:v>
                </c:pt>
                <c:pt idx="36">
                  <c:v>7.0830001831054687</c:v>
                </c:pt>
                <c:pt idx="37">
                  <c:v>7.0769996643066406</c:v>
                </c:pt>
                <c:pt idx="38">
                  <c:v>7.0659999847412109</c:v>
                </c:pt>
                <c:pt idx="39">
                  <c:v>7.0769996643066406</c:v>
                </c:pt>
                <c:pt idx="40">
                  <c:v>7.0989999771118164</c:v>
                </c:pt>
                <c:pt idx="41">
                  <c:v>7.1429996490478516</c:v>
                </c:pt>
                <c:pt idx="42">
                  <c:v>7.2089996337890625</c:v>
                </c:pt>
                <c:pt idx="43">
                  <c:v>7.2810001373291016</c:v>
                </c:pt>
                <c:pt idx="44">
                  <c:v>7.380000114440918</c:v>
                </c:pt>
                <c:pt idx="45">
                  <c:v>7.4619998931884766</c:v>
                </c:pt>
                <c:pt idx="46">
                  <c:v>7.5500001907348633</c:v>
                </c:pt>
                <c:pt idx="47">
                  <c:v>7.6429996490478516</c:v>
                </c:pt>
                <c:pt idx="48">
                  <c:v>7.7200002670288086</c:v>
                </c:pt>
                <c:pt idx="49">
                  <c:v>7.7749996185302734</c:v>
                </c:pt>
                <c:pt idx="50">
                  <c:v>7.819000244140625</c:v>
                </c:pt>
                <c:pt idx="51">
                  <c:v>7.8360004425048828</c:v>
                </c:pt>
                <c:pt idx="52">
                  <c:v>7.8249998092651367</c:v>
                </c:pt>
                <c:pt idx="53">
                  <c:v>7.814000129699707</c:v>
                </c:pt>
                <c:pt idx="54">
                  <c:v>7.7810001373291016</c:v>
                </c:pt>
                <c:pt idx="55">
                  <c:v>7.7370004653930664</c:v>
                </c:pt>
                <c:pt idx="56">
                  <c:v>7.6979999542236328</c:v>
                </c:pt>
                <c:pt idx="57">
                  <c:v>7.6820001602172852</c:v>
                </c:pt>
                <c:pt idx="58">
                  <c:v>7.6429996490478516</c:v>
                </c:pt>
                <c:pt idx="59">
                  <c:v>7.5989999771118164</c:v>
                </c:pt>
                <c:pt idx="60">
                  <c:v>7.5659999847412109</c:v>
                </c:pt>
                <c:pt idx="61">
                  <c:v>7.5279998779296875</c:v>
                </c:pt>
                <c:pt idx="62">
                  <c:v>7.494999885559082</c:v>
                </c:pt>
                <c:pt idx="63">
                  <c:v>7.4670000076293945</c:v>
                </c:pt>
                <c:pt idx="64">
                  <c:v>7.4399995803833008</c:v>
                </c:pt>
                <c:pt idx="65">
                  <c:v>7.4460000991821289</c:v>
                </c:pt>
                <c:pt idx="66">
                  <c:v>7.4460000991821289</c:v>
                </c:pt>
                <c:pt idx="67">
                  <c:v>7.4840002059936523</c:v>
                </c:pt>
                <c:pt idx="68">
                  <c:v>7.5389995574951172</c:v>
                </c:pt>
                <c:pt idx="69">
                  <c:v>7.6099996566772461</c:v>
                </c:pt>
                <c:pt idx="70">
                  <c:v>7.7040004730224609</c:v>
                </c:pt>
                <c:pt idx="71">
                  <c:v>7.8249998092651367</c:v>
                </c:pt>
                <c:pt idx="72">
                  <c:v>7.9560003280639648</c:v>
                </c:pt>
                <c:pt idx="73">
                  <c:v>8.0989999771118164</c:v>
                </c:pt>
                <c:pt idx="74">
                  <c:v>8.2309999465942383</c:v>
                </c:pt>
                <c:pt idx="75">
                  <c:v>8.3739995956420898</c:v>
                </c:pt>
                <c:pt idx="76">
                  <c:v>8.5059995651245117</c:v>
                </c:pt>
                <c:pt idx="77">
                  <c:v>8.6049995422363281</c:v>
                </c:pt>
                <c:pt idx="78">
                  <c:v>8.7139997482299805</c:v>
                </c:pt>
                <c:pt idx="79">
                  <c:v>8.7910003662109375</c:v>
                </c:pt>
                <c:pt idx="80">
                  <c:v>8.8570003509521484</c:v>
                </c:pt>
                <c:pt idx="81">
                  <c:v>8.9069995880126953</c:v>
                </c:pt>
                <c:pt idx="82">
                  <c:v>8.9619998931884766</c:v>
                </c:pt>
                <c:pt idx="83">
                  <c:v>9</c:v>
                </c:pt>
                <c:pt idx="84">
                  <c:v>9.0389995574951172</c:v>
                </c:pt>
                <c:pt idx="85">
                  <c:v>9.060999870300293</c:v>
                </c:pt>
                <c:pt idx="86">
                  <c:v>9.060999870300293</c:v>
                </c:pt>
                <c:pt idx="87">
                  <c:v>9.0389995574951172</c:v>
                </c:pt>
                <c:pt idx="88">
                  <c:v>8.9729995727539062</c:v>
                </c:pt>
                <c:pt idx="89">
                  <c:v>8.8680000305175781</c:v>
                </c:pt>
                <c:pt idx="90">
                  <c:v>8.7250003814697266</c:v>
                </c:pt>
                <c:pt idx="91">
                  <c:v>8.560999870300293</c:v>
                </c:pt>
                <c:pt idx="92">
                  <c:v>8.3850002288818359</c:v>
                </c:pt>
                <c:pt idx="93">
                  <c:v>8.2040004730224609</c:v>
                </c:pt>
                <c:pt idx="94">
                  <c:v>8.0279998779296875</c:v>
                </c:pt>
                <c:pt idx="95">
                  <c:v>7.8900003433227539</c:v>
                </c:pt>
                <c:pt idx="96">
                  <c:v>7.814000129699707</c:v>
                </c:pt>
                <c:pt idx="97">
                  <c:v>7.8030004501342773</c:v>
                </c:pt>
                <c:pt idx="98">
                  <c:v>7.8299999237060547</c:v>
                </c:pt>
                <c:pt idx="99">
                  <c:v>7.8850002288818359</c:v>
                </c:pt>
                <c:pt idx="100">
                  <c:v>7.9180002212524414</c:v>
                </c:pt>
                <c:pt idx="101">
                  <c:v>7.9619998931884766</c:v>
                </c:pt>
                <c:pt idx="102">
                  <c:v>7.994999885559082</c:v>
                </c:pt>
                <c:pt idx="103">
                  <c:v>8.0389995574951172</c:v>
                </c:pt>
                <c:pt idx="104">
                  <c:v>8.0769996643066406</c:v>
                </c:pt>
                <c:pt idx="105">
                  <c:v>8.0989999771118164</c:v>
                </c:pt>
                <c:pt idx="106">
                  <c:v>8.1049995422363281</c:v>
                </c:pt>
                <c:pt idx="107">
                  <c:v>8.1319999694824219</c:v>
                </c:pt>
                <c:pt idx="108">
                  <c:v>8.1490001678466797</c:v>
                </c:pt>
                <c:pt idx="109">
                  <c:v>8.1599998474121094</c:v>
                </c:pt>
                <c:pt idx="110">
                  <c:v>8.1820001602172852</c:v>
                </c:pt>
                <c:pt idx="111">
                  <c:v>8.2089996337890625</c:v>
                </c:pt>
                <c:pt idx="112">
                  <c:v>8.2309999465942383</c:v>
                </c:pt>
                <c:pt idx="113">
                  <c:v>8.2700004577636719</c:v>
                </c:pt>
                <c:pt idx="114">
                  <c:v>8.324000358581543</c:v>
                </c:pt>
                <c:pt idx="115">
                  <c:v>8.3739995956420898</c:v>
                </c:pt>
                <c:pt idx="116">
                  <c:v>8.4340000152587891</c:v>
                </c:pt>
                <c:pt idx="117">
                  <c:v>8.4779996871948242</c:v>
                </c:pt>
                <c:pt idx="118">
                  <c:v>8.5329999923706055</c:v>
                </c:pt>
                <c:pt idx="119">
                  <c:v>8.5659999847412109</c:v>
                </c:pt>
                <c:pt idx="120">
                  <c:v>8.6210002899169922</c:v>
                </c:pt>
                <c:pt idx="121">
                  <c:v>8.6649999618530273</c:v>
                </c:pt>
                <c:pt idx="122">
                  <c:v>8.6870002746582031</c:v>
                </c:pt>
                <c:pt idx="123">
                  <c:v>8.7360000610351562</c:v>
                </c:pt>
                <c:pt idx="124">
                  <c:v>8.7639999389648438</c:v>
                </c:pt>
                <c:pt idx="125">
                  <c:v>8.7969999313354492</c:v>
                </c:pt>
                <c:pt idx="126">
                  <c:v>8.824000358581543</c:v>
                </c:pt>
                <c:pt idx="127">
                  <c:v>8.8350000381469727</c:v>
                </c:pt>
                <c:pt idx="128">
                  <c:v>8.8350000381469727</c:v>
                </c:pt>
                <c:pt idx="129">
                  <c:v>8.8299999237060547</c:v>
                </c:pt>
                <c:pt idx="130">
                  <c:v>8.7799997329711914</c:v>
                </c:pt>
                <c:pt idx="131">
                  <c:v>8.7089996337890625</c:v>
                </c:pt>
                <c:pt idx="132">
                  <c:v>8.6319999694824219</c:v>
                </c:pt>
                <c:pt idx="133">
                  <c:v>8.5220003128051758</c:v>
                </c:pt>
                <c:pt idx="134">
                  <c:v>8.3900003433227539</c:v>
                </c:pt>
                <c:pt idx="135">
                  <c:v>8.2700004577636719</c:v>
                </c:pt>
                <c:pt idx="136">
                  <c:v>8.175999641418457</c:v>
                </c:pt>
                <c:pt idx="137">
                  <c:v>8.0830001831054687</c:v>
                </c:pt>
                <c:pt idx="138">
                  <c:v>8.0220003128051758</c:v>
                </c:pt>
                <c:pt idx="139">
                  <c:v>7.9840002059936523</c:v>
                </c:pt>
                <c:pt idx="140">
                  <c:v>7.9729995727539062</c:v>
                </c:pt>
                <c:pt idx="141">
                  <c:v>7.9840002059936523</c:v>
                </c:pt>
                <c:pt idx="142">
                  <c:v>8</c:v>
                </c:pt>
                <c:pt idx="143">
                  <c:v>8.0389995574951172</c:v>
                </c:pt>
                <c:pt idx="144">
                  <c:v>8.0769996643066406</c:v>
                </c:pt>
                <c:pt idx="145">
                  <c:v>8.1269998550415039</c:v>
                </c:pt>
                <c:pt idx="146">
                  <c:v>8.1649999618530273</c:v>
                </c:pt>
                <c:pt idx="147">
                  <c:v>8.2040004730224609</c:v>
                </c:pt>
                <c:pt idx="148">
                  <c:v>8.2480001449584961</c:v>
                </c:pt>
                <c:pt idx="149">
                  <c:v>8.2639999389648437</c:v>
                </c:pt>
                <c:pt idx="150">
                  <c:v>8.2639999389648437</c:v>
                </c:pt>
                <c:pt idx="151">
                  <c:v>8.2370004653930664</c:v>
                </c:pt>
                <c:pt idx="152">
                  <c:v>8.1929998397827148</c:v>
                </c:pt>
                <c:pt idx="153">
                  <c:v>8.1099996566772461</c:v>
                </c:pt>
                <c:pt idx="154">
                  <c:v>8.0279998779296875</c:v>
                </c:pt>
                <c:pt idx="155">
                  <c:v>7.9399995803833008</c:v>
                </c:pt>
                <c:pt idx="156">
                  <c:v>7.8470001220703125</c:v>
                </c:pt>
                <c:pt idx="157">
                  <c:v>7.7639999389648437</c:v>
                </c:pt>
                <c:pt idx="158">
                  <c:v>7.6929998397827148</c:v>
                </c:pt>
                <c:pt idx="159">
                  <c:v>7.6490001678466797</c:v>
                </c:pt>
                <c:pt idx="160">
                  <c:v>7.6210002899169922</c:v>
                </c:pt>
                <c:pt idx="161">
                  <c:v>7.6379995346069336</c:v>
                </c:pt>
                <c:pt idx="162">
                  <c:v>7.6709995269775391</c:v>
                </c:pt>
                <c:pt idx="163">
                  <c:v>7.7200002670288086</c:v>
                </c:pt>
                <c:pt idx="164">
                  <c:v>7.7919998168945313</c:v>
                </c:pt>
                <c:pt idx="165">
                  <c:v>7.8900003433227539</c:v>
                </c:pt>
                <c:pt idx="166">
                  <c:v>7.9779996871948242</c:v>
                </c:pt>
                <c:pt idx="167">
                  <c:v>8.060999870300293</c:v>
                </c:pt>
                <c:pt idx="168">
                  <c:v>8.1379995346069336</c:v>
                </c:pt>
                <c:pt idx="169">
                  <c:v>8.1929998397827148</c:v>
                </c:pt>
                <c:pt idx="170">
                  <c:v>8.2089996337890625</c:v>
                </c:pt>
                <c:pt idx="171">
                  <c:v>8.1870002746582031</c:v>
                </c:pt>
                <c:pt idx="172">
                  <c:v>8.1269998550415039</c:v>
                </c:pt>
                <c:pt idx="173">
                  <c:v>8.0389995574951172</c:v>
                </c:pt>
                <c:pt idx="174">
                  <c:v>7.9510002136230469</c:v>
                </c:pt>
                <c:pt idx="175">
                  <c:v>7.8629999160766602</c:v>
                </c:pt>
                <c:pt idx="176">
                  <c:v>7.7589998245239258</c:v>
                </c:pt>
                <c:pt idx="177">
                  <c:v>7.6870002746582031</c:v>
                </c:pt>
                <c:pt idx="178">
                  <c:v>7.6319999694824219</c:v>
                </c:pt>
                <c:pt idx="179">
                  <c:v>7.6099996566772461</c:v>
                </c:pt>
                <c:pt idx="180">
                  <c:v>7.6049995422363281</c:v>
                </c:pt>
                <c:pt idx="181">
                  <c:v>7.6269998550415039</c:v>
                </c:pt>
                <c:pt idx="182">
                  <c:v>7.6709995269775391</c:v>
                </c:pt>
                <c:pt idx="183">
                  <c:v>7.7200002670288086</c:v>
                </c:pt>
                <c:pt idx="184">
                  <c:v>7.7810001373291016</c:v>
                </c:pt>
                <c:pt idx="185">
                  <c:v>7.8360004425048828</c:v>
                </c:pt>
                <c:pt idx="186">
                  <c:v>7.8900003433227539</c:v>
                </c:pt>
                <c:pt idx="187">
                  <c:v>7.9289999008178711</c:v>
                </c:pt>
                <c:pt idx="188">
                  <c:v>7.9779996871948242</c:v>
                </c:pt>
                <c:pt idx="189">
                  <c:v>8.0170001983642578</c:v>
                </c:pt>
                <c:pt idx="190">
                  <c:v>8.0500001907348633</c:v>
                </c:pt>
                <c:pt idx="191">
                  <c:v>8.0659999847412109</c:v>
                </c:pt>
                <c:pt idx="192">
                  <c:v>8.0659999847412109</c:v>
                </c:pt>
                <c:pt idx="193">
                  <c:v>8.0279998779296875</c:v>
                </c:pt>
                <c:pt idx="194">
                  <c:v>7.9890003204345703</c:v>
                </c:pt>
                <c:pt idx="195">
                  <c:v>7.9069995880126953</c:v>
                </c:pt>
                <c:pt idx="196">
                  <c:v>7.8030004501342773</c:v>
                </c:pt>
                <c:pt idx="197">
                  <c:v>7.6870002746582031</c:v>
                </c:pt>
                <c:pt idx="198">
                  <c:v>7.5389995574951172</c:v>
                </c:pt>
                <c:pt idx="199">
                  <c:v>7.3850002288818359</c:v>
                </c:pt>
                <c:pt idx="200">
                  <c:v>7.1820001602172852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FC1-4E23-B405-3A5036CB1134}"/>
            </c:ext>
          </c:extLst>
        </c:ser>
        <c:ser>
          <c:idx val="5"/>
          <c:order val="5"/>
          <c:tx>
            <c:v>Upper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Standard'!$G$8:$G$208</c:f>
              <c:numCache>
                <c:formatCode>0.000</c:formatCode>
                <c:ptCount val="201"/>
                <c:pt idx="0">
                  <c:v>14.088000297546387</c:v>
                </c:pt>
                <c:pt idx="1">
                  <c:v>14.274999618530273</c:v>
                </c:pt>
                <c:pt idx="2">
                  <c:v>14.378999710083008</c:v>
                </c:pt>
                <c:pt idx="3">
                  <c:v>14.411999702453613</c:v>
                </c:pt>
                <c:pt idx="4">
                  <c:v>14.37399959564209</c:v>
                </c:pt>
                <c:pt idx="5">
                  <c:v>14.319000244140625</c:v>
                </c:pt>
                <c:pt idx="6">
                  <c:v>14.274999618530273</c:v>
                </c:pt>
                <c:pt idx="7">
                  <c:v>14.258999824523926</c:v>
                </c:pt>
                <c:pt idx="8">
                  <c:v>14.281000137329102</c:v>
                </c:pt>
                <c:pt idx="9">
                  <c:v>14.35200023651123</c:v>
                </c:pt>
                <c:pt idx="10">
                  <c:v>14.461999893188477</c:v>
                </c:pt>
                <c:pt idx="11">
                  <c:v>14.583000183105469</c:v>
                </c:pt>
                <c:pt idx="12">
                  <c:v>14.697999954223633</c:v>
                </c:pt>
                <c:pt idx="13">
                  <c:v>14.807999610900879</c:v>
                </c:pt>
                <c:pt idx="14">
                  <c:v>14.885000228881836</c:v>
                </c:pt>
                <c:pt idx="15">
                  <c:v>14.928999900817871</c:v>
                </c:pt>
                <c:pt idx="16">
                  <c:v>14.895999908447266</c:v>
                </c:pt>
                <c:pt idx="17">
                  <c:v>14.845999717712402</c:v>
                </c:pt>
                <c:pt idx="18">
                  <c:v>14.746999740600586</c:v>
                </c:pt>
                <c:pt idx="19">
                  <c:v>14.637999534606934</c:v>
                </c:pt>
                <c:pt idx="20">
                  <c:v>14.51099967956543</c:v>
                </c:pt>
                <c:pt idx="21">
                  <c:v>14.385000228881836</c:v>
                </c:pt>
                <c:pt idx="22">
                  <c:v>14.263999938964844</c:v>
                </c:pt>
                <c:pt idx="23">
                  <c:v>14.154000282287598</c:v>
                </c:pt>
                <c:pt idx="24">
                  <c:v>14.043999671936035</c:v>
                </c:pt>
                <c:pt idx="25">
                  <c:v>13.956000328063965</c:v>
                </c:pt>
                <c:pt idx="26">
                  <c:v>13.85200023651123</c:v>
                </c:pt>
                <c:pt idx="27">
                  <c:v>13.753000259399414</c:v>
                </c:pt>
                <c:pt idx="28">
                  <c:v>13.642999649047852</c:v>
                </c:pt>
                <c:pt idx="29">
                  <c:v>13.550000190734863</c:v>
                </c:pt>
                <c:pt idx="30">
                  <c:v>13.451000213623047</c:v>
                </c:pt>
                <c:pt idx="31">
                  <c:v>13.357999801635742</c:v>
                </c:pt>
                <c:pt idx="32">
                  <c:v>13.274999618530273</c:v>
                </c:pt>
                <c:pt idx="33">
                  <c:v>13.204000473022461</c:v>
                </c:pt>
                <c:pt idx="34">
                  <c:v>13.142999649047852</c:v>
                </c:pt>
                <c:pt idx="35">
                  <c:v>13.098999977111816</c:v>
                </c:pt>
                <c:pt idx="36">
                  <c:v>13.083000183105469</c:v>
                </c:pt>
                <c:pt idx="37">
                  <c:v>13.076999664306641</c:v>
                </c:pt>
                <c:pt idx="38">
                  <c:v>13.065999984741211</c:v>
                </c:pt>
                <c:pt idx="39">
                  <c:v>13.076999664306641</c:v>
                </c:pt>
                <c:pt idx="40">
                  <c:v>13.098999977111816</c:v>
                </c:pt>
                <c:pt idx="41">
                  <c:v>13.142999649047852</c:v>
                </c:pt>
                <c:pt idx="42">
                  <c:v>13.208999633789063</c:v>
                </c:pt>
                <c:pt idx="43">
                  <c:v>13.281000137329102</c:v>
                </c:pt>
                <c:pt idx="44">
                  <c:v>13.380000114440918</c:v>
                </c:pt>
                <c:pt idx="45">
                  <c:v>13.461999893188477</c:v>
                </c:pt>
                <c:pt idx="46">
                  <c:v>13.550000190734863</c:v>
                </c:pt>
                <c:pt idx="47">
                  <c:v>13.642999649047852</c:v>
                </c:pt>
                <c:pt idx="48">
                  <c:v>13.720000267028809</c:v>
                </c:pt>
                <c:pt idx="49">
                  <c:v>13.774999618530273</c:v>
                </c:pt>
                <c:pt idx="50">
                  <c:v>13.819000244140625</c:v>
                </c:pt>
                <c:pt idx="51">
                  <c:v>13.836000442504883</c:v>
                </c:pt>
                <c:pt idx="52">
                  <c:v>13.824999809265137</c:v>
                </c:pt>
                <c:pt idx="53">
                  <c:v>13.814000129699707</c:v>
                </c:pt>
                <c:pt idx="54">
                  <c:v>13.781000137329102</c:v>
                </c:pt>
                <c:pt idx="55">
                  <c:v>13.737000465393066</c:v>
                </c:pt>
                <c:pt idx="56">
                  <c:v>13.697999954223633</c:v>
                </c:pt>
                <c:pt idx="57">
                  <c:v>13.682000160217285</c:v>
                </c:pt>
                <c:pt idx="58">
                  <c:v>13.642999649047852</c:v>
                </c:pt>
                <c:pt idx="59">
                  <c:v>13.598999977111816</c:v>
                </c:pt>
                <c:pt idx="60">
                  <c:v>13.565999984741211</c:v>
                </c:pt>
                <c:pt idx="61">
                  <c:v>13.527999877929688</c:v>
                </c:pt>
                <c:pt idx="62">
                  <c:v>13.494999885559082</c:v>
                </c:pt>
                <c:pt idx="63">
                  <c:v>13.467000007629395</c:v>
                </c:pt>
                <c:pt idx="64">
                  <c:v>13.439999580383301</c:v>
                </c:pt>
                <c:pt idx="65">
                  <c:v>13.446000099182129</c:v>
                </c:pt>
                <c:pt idx="66">
                  <c:v>13.446000099182129</c:v>
                </c:pt>
                <c:pt idx="67">
                  <c:v>13.484000205993652</c:v>
                </c:pt>
                <c:pt idx="68">
                  <c:v>13.538999557495117</c:v>
                </c:pt>
                <c:pt idx="69">
                  <c:v>13.609999656677246</c:v>
                </c:pt>
                <c:pt idx="70">
                  <c:v>13.704000473022461</c:v>
                </c:pt>
                <c:pt idx="71">
                  <c:v>13.824999809265137</c:v>
                </c:pt>
                <c:pt idx="72">
                  <c:v>13.956000328063965</c:v>
                </c:pt>
                <c:pt idx="73">
                  <c:v>14.098999977111816</c:v>
                </c:pt>
                <c:pt idx="74">
                  <c:v>14.230999946594238</c:v>
                </c:pt>
                <c:pt idx="75">
                  <c:v>14.37399959564209</c:v>
                </c:pt>
                <c:pt idx="76">
                  <c:v>14.505999565124512</c:v>
                </c:pt>
                <c:pt idx="77">
                  <c:v>14.604999542236328</c:v>
                </c:pt>
                <c:pt idx="78">
                  <c:v>14.71399974822998</c:v>
                </c:pt>
                <c:pt idx="79">
                  <c:v>14.791000366210938</c:v>
                </c:pt>
                <c:pt idx="80">
                  <c:v>14.857000350952148</c:v>
                </c:pt>
                <c:pt idx="81">
                  <c:v>14.906999588012695</c:v>
                </c:pt>
                <c:pt idx="82">
                  <c:v>14.961999893188477</c:v>
                </c:pt>
                <c:pt idx="83">
                  <c:v>15</c:v>
                </c:pt>
                <c:pt idx="84">
                  <c:v>15.038999557495117</c:v>
                </c:pt>
                <c:pt idx="85">
                  <c:v>15.060999870300293</c:v>
                </c:pt>
                <c:pt idx="86">
                  <c:v>15.060999870300293</c:v>
                </c:pt>
                <c:pt idx="87">
                  <c:v>15.038999557495117</c:v>
                </c:pt>
                <c:pt idx="88">
                  <c:v>14.972999572753906</c:v>
                </c:pt>
                <c:pt idx="89">
                  <c:v>14.868000030517578</c:v>
                </c:pt>
                <c:pt idx="90">
                  <c:v>14.725000381469727</c:v>
                </c:pt>
                <c:pt idx="91">
                  <c:v>14.560999870300293</c:v>
                </c:pt>
                <c:pt idx="92">
                  <c:v>14.385000228881836</c:v>
                </c:pt>
                <c:pt idx="93">
                  <c:v>14.204000473022461</c:v>
                </c:pt>
                <c:pt idx="94">
                  <c:v>14.027999877929688</c:v>
                </c:pt>
                <c:pt idx="95">
                  <c:v>13.890000343322754</c:v>
                </c:pt>
                <c:pt idx="96">
                  <c:v>13.814000129699707</c:v>
                </c:pt>
                <c:pt idx="97">
                  <c:v>13.803000450134277</c:v>
                </c:pt>
                <c:pt idx="98">
                  <c:v>13.829999923706055</c:v>
                </c:pt>
                <c:pt idx="99">
                  <c:v>13.885000228881836</c:v>
                </c:pt>
                <c:pt idx="100">
                  <c:v>13.918000221252441</c:v>
                </c:pt>
                <c:pt idx="101">
                  <c:v>13.961999893188477</c:v>
                </c:pt>
                <c:pt idx="102">
                  <c:v>13.994999885559082</c:v>
                </c:pt>
                <c:pt idx="103">
                  <c:v>14.038999557495117</c:v>
                </c:pt>
                <c:pt idx="104">
                  <c:v>14.076999664306641</c:v>
                </c:pt>
                <c:pt idx="105">
                  <c:v>14.098999977111816</c:v>
                </c:pt>
                <c:pt idx="106">
                  <c:v>14.104999542236328</c:v>
                </c:pt>
                <c:pt idx="107">
                  <c:v>14.131999969482422</c:v>
                </c:pt>
                <c:pt idx="108">
                  <c:v>14.14900016784668</c:v>
                </c:pt>
                <c:pt idx="109">
                  <c:v>14.159999847412109</c:v>
                </c:pt>
                <c:pt idx="110">
                  <c:v>14.182000160217285</c:v>
                </c:pt>
                <c:pt idx="111">
                  <c:v>14.208999633789063</c:v>
                </c:pt>
                <c:pt idx="112">
                  <c:v>14.230999946594238</c:v>
                </c:pt>
                <c:pt idx="113">
                  <c:v>14.270000457763672</c:v>
                </c:pt>
                <c:pt idx="114">
                  <c:v>14.324000358581543</c:v>
                </c:pt>
                <c:pt idx="115">
                  <c:v>14.37399959564209</c:v>
                </c:pt>
                <c:pt idx="116">
                  <c:v>14.434000015258789</c:v>
                </c:pt>
                <c:pt idx="117">
                  <c:v>14.477999687194824</c:v>
                </c:pt>
                <c:pt idx="118">
                  <c:v>14.532999992370605</c:v>
                </c:pt>
                <c:pt idx="119">
                  <c:v>14.565999984741211</c:v>
                </c:pt>
                <c:pt idx="120">
                  <c:v>14.621000289916992</c:v>
                </c:pt>
                <c:pt idx="121">
                  <c:v>14.664999961853027</c:v>
                </c:pt>
                <c:pt idx="122">
                  <c:v>14.687000274658203</c:v>
                </c:pt>
                <c:pt idx="123">
                  <c:v>14.736000061035156</c:v>
                </c:pt>
                <c:pt idx="124">
                  <c:v>14.763999938964844</c:v>
                </c:pt>
                <c:pt idx="125">
                  <c:v>14.796999931335449</c:v>
                </c:pt>
                <c:pt idx="126">
                  <c:v>14.824000358581543</c:v>
                </c:pt>
                <c:pt idx="127">
                  <c:v>14.835000038146973</c:v>
                </c:pt>
                <c:pt idx="128">
                  <c:v>14.835000038146973</c:v>
                </c:pt>
                <c:pt idx="129">
                  <c:v>14.829999923706055</c:v>
                </c:pt>
                <c:pt idx="130">
                  <c:v>14.779999732971191</c:v>
                </c:pt>
                <c:pt idx="131">
                  <c:v>14.708999633789062</c:v>
                </c:pt>
                <c:pt idx="132">
                  <c:v>14.631999969482422</c:v>
                </c:pt>
                <c:pt idx="133">
                  <c:v>14.522000312805176</c:v>
                </c:pt>
                <c:pt idx="134">
                  <c:v>14.390000343322754</c:v>
                </c:pt>
                <c:pt idx="135">
                  <c:v>14.270000457763672</c:v>
                </c:pt>
                <c:pt idx="136">
                  <c:v>14.175999641418457</c:v>
                </c:pt>
                <c:pt idx="137">
                  <c:v>14.083000183105469</c:v>
                </c:pt>
                <c:pt idx="138">
                  <c:v>14.022000312805176</c:v>
                </c:pt>
                <c:pt idx="139">
                  <c:v>13.984000205993652</c:v>
                </c:pt>
                <c:pt idx="140">
                  <c:v>13.972999572753906</c:v>
                </c:pt>
                <c:pt idx="141">
                  <c:v>13.984000205993652</c:v>
                </c:pt>
                <c:pt idx="142">
                  <c:v>14</c:v>
                </c:pt>
                <c:pt idx="143">
                  <c:v>14.038999557495117</c:v>
                </c:pt>
                <c:pt idx="144">
                  <c:v>14.076999664306641</c:v>
                </c:pt>
                <c:pt idx="145">
                  <c:v>14.126999855041504</c:v>
                </c:pt>
                <c:pt idx="146">
                  <c:v>14.164999961853027</c:v>
                </c:pt>
                <c:pt idx="147">
                  <c:v>14.204000473022461</c:v>
                </c:pt>
                <c:pt idx="148">
                  <c:v>14.248000144958496</c:v>
                </c:pt>
                <c:pt idx="149">
                  <c:v>14.263999938964844</c:v>
                </c:pt>
                <c:pt idx="150">
                  <c:v>14.263999938964844</c:v>
                </c:pt>
                <c:pt idx="151">
                  <c:v>14.237000465393066</c:v>
                </c:pt>
                <c:pt idx="152">
                  <c:v>14.192999839782715</c:v>
                </c:pt>
                <c:pt idx="153">
                  <c:v>14.109999656677246</c:v>
                </c:pt>
                <c:pt idx="154">
                  <c:v>14.027999877929688</c:v>
                </c:pt>
                <c:pt idx="155">
                  <c:v>13.939999580383301</c:v>
                </c:pt>
                <c:pt idx="156">
                  <c:v>13.847000122070313</c:v>
                </c:pt>
                <c:pt idx="157">
                  <c:v>13.763999938964844</c:v>
                </c:pt>
                <c:pt idx="158">
                  <c:v>13.692999839782715</c:v>
                </c:pt>
                <c:pt idx="159">
                  <c:v>13.64900016784668</c:v>
                </c:pt>
                <c:pt idx="160">
                  <c:v>13.621000289916992</c:v>
                </c:pt>
                <c:pt idx="161">
                  <c:v>13.637999534606934</c:v>
                </c:pt>
                <c:pt idx="162">
                  <c:v>13.670999526977539</c:v>
                </c:pt>
                <c:pt idx="163">
                  <c:v>13.720000267028809</c:v>
                </c:pt>
                <c:pt idx="164">
                  <c:v>13.791999816894531</c:v>
                </c:pt>
                <c:pt idx="165">
                  <c:v>13.890000343322754</c:v>
                </c:pt>
                <c:pt idx="166">
                  <c:v>13.977999687194824</c:v>
                </c:pt>
                <c:pt idx="167">
                  <c:v>14.060999870300293</c:v>
                </c:pt>
                <c:pt idx="168">
                  <c:v>14.137999534606934</c:v>
                </c:pt>
                <c:pt idx="169">
                  <c:v>14.192999839782715</c:v>
                </c:pt>
                <c:pt idx="170">
                  <c:v>14.208999633789063</c:v>
                </c:pt>
                <c:pt idx="171">
                  <c:v>14.187000274658203</c:v>
                </c:pt>
                <c:pt idx="172">
                  <c:v>14.126999855041504</c:v>
                </c:pt>
                <c:pt idx="173">
                  <c:v>14.038999557495117</c:v>
                </c:pt>
                <c:pt idx="174">
                  <c:v>13.951000213623047</c:v>
                </c:pt>
                <c:pt idx="175">
                  <c:v>13.86299991607666</c:v>
                </c:pt>
                <c:pt idx="176">
                  <c:v>13.758999824523926</c:v>
                </c:pt>
                <c:pt idx="177">
                  <c:v>13.687000274658203</c:v>
                </c:pt>
                <c:pt idx="178">
                  <c:v>13.631999969482422</c:v>
                </c:pt>
                <c:pt idx="179">
                  <c:v>13.609999656677246</c:v>
                </c:pt>
                <c:pt idx="180">
                  <c:v>13.604999542236328</c:v>
                </c:pt>
                <c:pt idx="181">
                  <c:v>13.626999855041504</c:v>
                </c:pt>
                <c:pt idx="182">
                  <c:v>13.670999526977539</c:v>
                </c:pt>
                <c:pt idx="183">
                  <c:v>13.720000267028809</c:v>
                </c:pt>
                <c:pt idx="184">
                  <c:v>13.781000137329102</c:v>
                </c:pt>
                <c:pt idx="185">
                  <c:v>13.836000442504883</c:v>
                </c:pt>
                <c:pt idx="186">
                  <c:v>13.890000343322754</c:v>
                </c:pt>
                <c:pt idx="187">
                  <c:v>13.928999900817871</c:v>
                </c:pt>
                <c:pt idx="188">
                  <c:v>13.977999687194824</c:v>
                </c:pt>
                <c:pt idx="189">
                  <c:v>14.017000198364258</c:v>
                </c:pt>
                <c:pt idx="190">
                  <c:v>14.050000190734863</c:v>
                </c:pt>
                <c:pt idx="191">
                  <c:v>14.065999984741211</c:v>
                </c:pt>
                <c:pt idx="192">
                  <c:v>14.065999984741211</c:v>
                </c:pt>
                <c:pt idx="193">
                  <c:v>14.027999877929688</c:v>
                </c:pt>
                <c:pt idx="194">
                  <c:v>13.98900032043457</c:v>
                </c:pt>
                <c:pt idx="195">
                  <c:v>13.906999588012695</c:v>
                </c:pt>
                <c:pt idx="196">
                  <c:v>13.803000450134277</c:v>
                </c:pt>
                <c:pt idx="197">
                  <c:v>13.687000274658203</c:v>
                </c:pt>
                <c:pt idx="198">
                  <c:v>13.538999557495117</c:v>
                </c:pt>
                <c:pt idx="199">
                  <c:v>13.385000228881836</c:v>
                </c:pt>
                <c:pt idx="200">
                  <c:v>13.182000160217285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FC1-4E23-B405-3A5036CB1134}"/>
            </c:ext>
          </c:extLst>
        </c:ser>
        <c:ser>
          <c:idx val="6"/>
          <c:order val="6"/>
          <c:tx>
            <c:strRef>
              <c:f>'Gold Standard'!$Q$7</c:f>
              <c:strCache>
                <c:ptCount val="1"/>
                <c:pt idx="0">
                  <c:v>Min.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Standard'!$Q$8:$Q$208</c:f>
              <c:numCache>
                <c:formatCode>General</c:formatCode>
                <c:ptCount val="20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2A-494A-8786-FCD33914500C}"/>
            </c:ext>
          </c:extLst>
        </c:ser>
        <c:ser>
          <c:idx val="7"/>
          <c:order val="7"/>
          <c:tx>
            <c:strRef>
              <c:f>'Gold Standard'!$R$7</c:f>
              <c:strCache>
                <c:ptCount val="1"/>
                <c:pt idx="0">
                  <c:v>Max.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Standard'!$R$8:$R$208</c:f>
              <c:numCache>
                <c:formatCode>General</c:formatCode>
                <c:ptCount val="20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2A-494A-8786-FCD339145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57168"/>
        <c:axId val="716759520"/>
      </c:scatterChart>
      <c:valAx>
        <c:axId val="716757168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16759520"/>
        <c:crosses val="autoZero"/>
        <c:crossBetween val="midCat"/>
        <c:minorUnit val="1"/>
      </c:valAx>
      <c:valAx>
        <c:axId val="716759520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5716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187731428948977"/>
          <c:y val="5.0958953324750755E-2"/>
          <c:w val="0.13128215587646397"/>
          <c:h val="0.68441543666357307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Data!$H$8:$H$208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7B-4568-A157-CDFF418B26C2}"/>
            </c:ext>
          </c:extLst>
        </c:ser>
        <c:ser>
          <c:idx val="1"/>
          <c:order val="1"/>
          <c:tx>
            <c:v>J2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Data!$I$8:$I$208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7B-4568-A157-CDFF418B26C2}"/>
            </c:ext>
          </c:extLst>
        </c:ser>
        <c:ser>
          <c:idx val="2"/>
          <c:order val="2"/>
          <c:tx>
            <c:v>J3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Data!$J$8:$J$208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F7B-4568-A157-CDFF418B26C2}"/>
            </c:ext>
          </c:extLst>
        </c:ser>
        <c:ser>
          <c:idx val="3"/>
          <c:order val="3"/>
          <c:tx>
            <c:v>J4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Data!$K$8:$K$208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F7B-4568-A157-CDFF418B26C2}"/>
            </c:ext>
          </c:extLst>
        </c:ser>
        <c:ser>
          <c:idx val="4"/>
          <c:order val="4"/>
          <c:tx>
            <c:v>Lower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Standard'!$J$8:$J$208</c:f>
              <c:numCache>
                <c:formatCode>0.000</c:formatCode>
                <c:ptCount val="201"/>
                <c:pt idx="0">
                  <c:v>7.3579998016357422</c:v>
                </c:pt>
                <c:pt idx="1">
                  <c:v>7.6319999694824219</c:v>
                </c:pt>
                <c:pt idx="2">
                  <c:v>7.814000129699707</c:v>
                </c:pt>
                <c:pt idx="3">
                  <c:v>7.9340000152587891</c:v>
                </c:pt>
                <c:pt idx="4">
                  <c:v>7.9729995727539062</c:v>
                </c:pt>
                <c:pt idx="5">
                  <c:v>7.9119997024536133</c:v>
                </c:pt>
                <c:pt idx="6">
                  <c:v>7.8360004425048828</c:v>
                </c:pt>
                <c:pt idx="7">
                  <c:v>7.7589998245239258</c:v>
                </c:pt>
                <c:pt idx="8">
                  <c:v>7.6709995269775391</c:v>
                </c:pt>
                <c:pt idx="9">
                  <c:v>7.6379995346069336</c:v>
                </c:pt>
                <c:pt idx="10">
                  <c:v>7.6429996490478516</c:v>
                </c:pt>
                <c:pt idx="11">
                  <c:v>7.675999641418457</c:v>
                </c:pt>
                <c:pt idx="12">
                  <c:v>7.7530002593994141</c:v>
                </c:pt>
                <c:pt idx="13">
                  <c:v>7.814000129699707</c:v>
                </c:pt>
                <c:pt idx="14">
                  <c:v>7.8900003433227539</c:v>
                </c:pt>
                <c:pt idx="15">
                  <c:v>7.9289999008178711</c:v>
                </c:pt>
                <c:pt idx="16">
                  <c:v>7.9119997024536133</c:v>
                </c:pt>
                <c:pt idx="17">
                  <c:v>7.8579998016357422</c:v>
                </c:pt>
                <c:pt idx="18">
                  <c:v>7.7370004653930664</c:v>
                </c:pt>
                <c:pt idx="19">
                  <c:v>7.5989999771118164</c:v>
                </c:pt>
                <c:pt idx="20">
                  <c:v>7.4289999008178711</c:v>
                </c:pt>
                <c:pt idx="21">
                  <c:v>7.241999626159668</c:v>
                </c:pt>
                <c:pt idx="22">
                  <c:v>7.0550003051757812</c:v>
                </c:pt>
                <c:pt idx="23">
                  <c:v>6.8909997940063477</c:v>
                </c:pt>
                <c:pt idx="24">
                  <c:v>6.7370004653930664</c:v>
                </c:pt>
                <c:pt idx="25">
                  <c:v>6.6110000610351563</c:v>
                </c:pt>
                <c:pt idx="26">
                  <c:v>6.4899997711181641</c:v>
                </c:pt>
                <c:pt idx="27">
                  <c:v>6.3850002288818359</c:v>
                </c:pt>
                <c:pt idx="28">
                  <c:v>6.2810001373291016</c:v>
                </c:pt>
                <c:pt idx="29">
                  <c:v>6.1879997253417969</c:v>
                </c:pt>
                <c:pt idx="30">
                  <c:v>6.0889997482299805</c:v>
                </c:pt>
                <c:pt idx="31">
                  <c:v>5.9899997711181641</c:v>
                </c:pt>
                <c:pt idx="32">
                  <c:v>5.9130001068115234</c:v>
                </c:pt>
                <c:pt idx="33">
                  <c:v>5.819000244140625</c:v>
                </c:pt>
                <c:pt idx="34">
                  <c:v>5.7370004653930664</c:v>
                </c:pt>
                <c:pt idx="35">
                  <c:v>5.6660003662109375</c:v>
                </c:pt>
                <c:pt idx="36">
                  <c:v>5.6000003814697266</c:v>
                </c:pt>
                <c:pt idx="37">
                  <c:v>5.5500001907348633</c:v>
                </c:pt>
                <c:pt idx="38">
                  <c:v>5.4729995727539062</c:v>
                </c:pt>
                <c:pt idx="39">
                  <c:v>5.4569997787475586</c:v>
                </c:pt>
                <c:pt idx="40">
                  <c:v>5.4130001068115234</c:v>
                </c:pt>
                <c:pt idx="41">
                  <c:v>5.4350004196166992</c:v>
                </c:pt>
                <c:pt idx="42">
                  <c:v>5.4619998931884766</c:v>
                </c:pt>
                <c:pt idx="43">
                  <c:v>5.4899997711181641</c:v>
                </c:pt>
                <c:pt idx="44">
                  <c:v>5.5889997482299805</c:v>
                </c:pt>
                <c:pt idx="45">
                  <c:v>5.6709995269775391</c:v>
                </c:pt>
                <c:pt idx="46">
                  <c:v>5.7589998245239258</c:v>
                </c:pt>
                <c:pt idx="47">
                  <c:v>5.8739995956420898</c:v>
                </c:pt>
                <c:pt idx="48">
                  <c:v>6.0059995651245117</c:v>
                </c:pt>
                <c:pt idx="49">
                  <c:v>6.1049995422363281</c:v>
                </c:pt>
                <c:pt idx="50">
                  <c:v>6.2040004730224609</c:v>
                </c:pt>
                <c:pt idx="51">
                  <c:v>6.2919998168945313</c:v>
                </c:pt>
                <c:pt idx="52">
                  <c:v>6.3409996032714844</c:v>
                </c:pt>
                <c:pt idx="53">
                  <c:v>6.4130001068115234</c:v>
                </c:pt>
                <c:pt idx="54">
                  <c:v>6.4350004196166992</c:v>
                </c:pt>
                <c:pt idx="55">
                  <c:v>6.4399995803833008</c:v>
                </c:pt>
                <c:pt idx="56">
                  <c:v>6.4510002136230469</c:v>
                </c:pt>
                <c:pt idx="57">
                  <c:v>6.4899997711181641</c:v>
                </c:pt>
                <c:pt idx="58">
                  <c:v>6.4840002059936523</c:v>
                </c:pt>
                <c:pt idx="59">
                  <c:v>6.4729995727539062</c:v>
                </c:pt>
                <c:pt idx="60">
                  <c:v>6.4840002059936523</c:v>
                </c:pt>
                <c:pt idx="61">
                  <c:v>6.494999885559082</c:v>
                </c:pt>
                <c:pt idx="62">
                  <c:v>6.5059995651245117</c:v>
                </c:pt>
                <c:pt idx="63">
                  <c:v>6.5120000839233398</c:v>
                </c:pt>
                <c:pt idx="64">
                  <c:v>6.5120000839233398</c:v>
                </c:pt>
                <c:pt idx="65">
                  <c:v>6.5389995574951172</c:v>
                </c:pt>
                <c:pt idx="66">
                  <c:v>6.555999755859375</c:v>
                </c:pt>
                <c:pt idx="67">
                  <c:v>6.6049995422363281</c:v>
                </c:pt>
                <c:pt idx="68">
                  <c:v>6.6429996490478516</c:v>
                </c:pt>
                <c:pt idx="69">
                  <c:v>6.7150001525878906</c:v>
                </c:pt>
                <c:pt idx="70">
                  <c:v>6.8079996109008789</c:v>
                </c:pt>
                <c:pt idx="71">
                  <c:v>6.9130001068115234</c:v>
                </c:pt>
                <c:pt idx="72">
                  <c:v>7.0389995574951172</c:v>
                </c:pt>
                <c:pt idx="73">
                  <c:v>7.175999641418457</c:v>
                </c:pt>
                <c:pt idx="74">
                  <c:v>7.314000129699707</c:v>
                </c:pt>
                <c:pt idx="75">
                  <c:v>7.4619998931884766</c:v>
                </c:pt>
                <c:pt idx="76">
                  <c:v>7.5939998626708984</c:v>
                </c:pt>
                <c:pt idx="77">
                  <c:v>7.7200002670288086</c:v>
                </c:pt>
                <c:pt idx="78">
                  <c:v>7.8409996032714844</c:v>
                </c:pt>
                <c:pt idx="79">
                  <c:v>7.9289999008178711</c:v>
                </c:pt>
                <c:pt idx="80">
                  <c:v>8</c:v>
                </c:pt>
                <c:pt idx="81">
                  <c:v>8.0550003051757813</c:v>
                </c:pt>
                <c:pt idx="82">
                  <c:v>8.1269998550415039</c:v>
                </c:pt>
                <c:pt idx="83">
                  <c:v>8.1709995269775391</c:v>
                </c:pt>
                <c:pt idx="84">
                  <c:v>8.2259998321533203</c:v>
                </c:pt>
                <c:pt idx="85">
                  <c:v>8.2810001373291016</c:v>
                </c:pt>
                <c:pt idx="86">
                  <c:v>8.3350000381469727</c:v>
                </c:pt>
                <c:pt idx="87">
                  <c:v>8.3789997100830078</c:v>
                </c:pt>
                <c:pt idx="88">
                  <c:v>8.3850002288818359</c:v>
                </c:pt>
                <c:pt idx="89">
                  <c:v>8.3789997100830078</c:v>
                </c:pt>
                <c:pt idx="90">
                  <c:v>8.324000358581543</c:v>
                </c:pt>
                <c:pt idx="91">
                  <c:v>8.2309999465942383</c:v>
                </c:pt>
                <c:pt idx="92">
                  <c:v>8.0880002975463867</c:v>
                </c:pt>
                <c:pt idx="93">
                  <c:v>7.9289999008178711</c:v>
                </c:pt>
                <c:pt idx="94">
                  <c:v>7.7259998321533203</c:v>
                </c:pt>
                <c:pt idx="95">
                  <c:v>7.5279998779296875</c:v>
                </c:pt>
                <c:pt idx="96">
                  <c:v>7.3579998016357422</c:v>
                </c:pt>
                <c:pt idx="97">
                  <c:v>7.2200002670288086</c:v>
                </c:pt>
                <c:pt idx="98">
                  <c:v>7.1540002822875977</c:v>
                </c:pt>
                <c:pt idx="99">
                  <c:v>7.1599998474121094</c:v>
                </c:pt>
                <c:pt idx="100">
                  <c:v>7.1820001602172852</c:v>
                </c:pt>
                <c:pt idx="101">
                  <c:v>7.2309999465942383</c:v>
                </c:pt>
                <c:pt idx="102">
                  <c:v>7.2700004577636719</c:v>
                </c:pt>
                <c:pt idx="103">
                  <c:v>7.2969999313354492</c:v>
                </c:pt>
                <c:pt idx="104">
                  <c:v>7.319000244140625</c:v>
                </c:pt>
                <c:pt idx="105">
                  <c:v>7.319000244140625</c:v>
                </c:pt>
                <c:pt idx="106">
                  <c:v>7.314000129699707</c:v>
                </c:pt>
                <c:pt idx="107">
                  <c:v>7.3299999237060547</c:v>
                </c:pt>
                <c:pt idx="108">
                  <c:v>7.3299999237060547</c:v>
                </c:pt>
                <c:pt idx="109">
                  <c:v>7.3299999237060547</c:v>
                </c:pt>
                <c:pt idx="110">
                  <c:v>7.3409996032714844</c:v>
                </c:pt>
                <c:pt idx="111">
                  <c:v>7.3470001220703125</c:v>
                </c:pt>
                <c:pt idx="112">
                  <c:v>7.3470001220703125</c:v>
                </c:pt>
                <c:pt idx="113">
                  <c:v>7.3739995956420898</c:v>
                </c:pt>
                <c:pt idx="114">
                  <c:v>7.4069995880126953</c:v>
                </c:pt>
                <c:pt idx="115">
                  <c:v>7.4399995803833008</c:v>
                </c:pt>
                <c:pt idx="116">
                  <c:v>7.4779996871948242</c:v>
                </c:pt>
                <c:pt idx="117">
                  <c:v>7.494999885559082</c:v>
                </c:pt>
                <c:pt idx="118">
                  <c:v>7.5439996719360352</c:v>
                </c:pt>
                <c:pt idx="119">
                  <c:v>7.5550003051757812</c:v>
                </c:pt>
                <c:pt idx="120">
                  <c:v>7.6049995422363281</c:v>
                </c:pt>
                <c:pt idx="121">
                  <c:v>7.6319999694824219</c:v>
                </c:pt>
                <c:pt idx="122">
                  <c:v>7.6599998474121094</c:v>
                </c:pt>
                <c:pt idx="123">
                  <c:v>7.7200002670288086</c:v>
                </c:pt>
                <c:pt idx="124">
                  <c:v>7.7530002593994141</c:v>
                </c:pt>
                <c:pt idx="125">
                  <c:v>7.8249998092651367</c:v>
                </c:pt>
                <c:pt idx="126">
                  <c:v>7.8900003433227539</c:v>
                </c:pt>
                <c:pt idx="127">
                  <c:v>7.9779996871948242</c:v>
                </c:pt>
                <c:pt idx="128">
                  <c:v>8.0439996719360352</c:v>
                </c:pt>
                <c:pt idx="129">
                  <c:v>8.1269998550415039</c:v>
                </c:pt>
                <c:pt idx="130">
                  <c:v>8.1870002746582031</c:v>
                </c:pt>
                <c:pt idx="131">
                  <c:v>8.2259998321533203</c:v>
                </c:pt>
                <c:pt idx="132">
                  <c:v>8.241999626159668</c:v>
                </c:pt>
                <c:pt idx="133">
                  <c:v>8.2309999465942383</c:v>
                </c:pt>
                <c:pt idx="134">
                  <c:v>8.1649999618530273</c:v>
                </c:pt>
                <c:pt idx="135">
                  <c:v>8.1210002899169922</c:v>
                </c:pt>
                <c:pt idx="136">
                  <c:v>8.0550003051757813</c:v>
                </c:pt>
                <c:pt idx="137">
                  <c:v>7.9779996871948242</c:v>
                </c:pt>
                <c:pt idx="138">
                  <c:v>7.880000114440918</c:v>
                </c:pt>
                <c:pt idx="139">
                  <c:v>7.7860002517700195</c:v>
                </c:pt>
                <c:pt idx="140">
                  <c:v>7.6979999542236328</c:v>
                </c:pt>
                <c:pt idx="141">
                  <c:v>7.6099996566772461</c:v>
                </c:pt>
                <c:pt idx="142">
                  <c:v>7.5279998779296875</c:v>
                </c:pt>
                <c:pt idx="143">
                  <c:v>7.4569997787475586</c:v>
                </c:pt>
                <c:pt idx="144">
                  <c:v>7.3909997940063477</c:v>
                </c:pt>
                <c:pt idx="145">
                  <c:v>7.3520002365112305</c:v>
                </c:pt>
                <c:pt idx="146">
                  <c:v>7.3249998092651367</c:v>
                </c:pt>
                <c:pt idx="147">
                  <c:v>7.314000129699707</c:v>
                </c:pt>
                <c:pt idx="148">
                  <c:v>7.2969999313354492</c:v>
                </c:pt>
                <c:pt idx="149">
                  <c:v>7.2969999313354492</c:v>
                </c:pt>
                <c:pt idx="150">
                  <c:v>7.2919998168945313</c:v>
                </c:pt>
                <c:pt idx="151">
                  <c:v>7.2749996185302734</c:v>
                </c:pt>
                <c:pt idx="152">
                  <c:v>7.2370004653930664</c:v>
                </c:pt>
                <c:pt idx="153">
                  <c:v>7.1429996490478516</c:v>
                </c:pt>
                <c:pt idx="154">
                  <c:v>7.0659999847412109</c:v>
                </c:pt>
                <c:pt idx="155">
                  <c:v>6.9399995803833008</c:v>
                </c:pt>
                <c:pt idx="156">
                  <c:v>6.8030004501342773</c:v>
                </c:pt>
                <c:pt idx="157">
                  <c:v>6.6490001678466797</c:v>
                </c:pt>
                <c:pt idx="158">
                  <c:v>6.5120000839233398</c:v>
                </c:pt>
                <c:pt idx="159">
                  <c:v>6.380000114440918</c:v>
                </c:pt>
                <c:pt idx="160">
                  <c:v>6.2370004653930664</c:v>
                </c:pt>
                <c:pt idx="161">
                  <c:v>6.1770000457763672</c:v>
                </c:pt>
                <c:pt idx="162">
                  <c:v>6.1049995422363281</c:v>
                </c:pt>
                <c:pt idx="163">
                  <c:v>6.0939998626708984</c:v>
                </c:pt>
                <c:pt idx="164">
                  <c:v>6.1049995422363281</c:v>
                </c:pt>
                <c:pt idx="165">
                  <c:v>6.1660003662109375</c:v>
                </c:pt>
                <c:pt idx="166">
                  <c:v>6.2589998245239258</c:v>
                </c:pt>
                <c:pt idx="167">
                  <c:v>6.3520002365112305</c:v>
                </c:pt>
                <c:pt idx="168">
                  <c:v>6.4899997711181641</c:v>
                </c:pt>
                <c:pt idx="169">
                  <c:v>6.6049995422363281</c:v>
                </c:pt>
                <c:pt idx="170">
                  <c:v>6.7530002593994141</c:v>
                </c:pt>
                <c:pt idx="171">
                  <c:v>6.8409996032714844</c:v>
                </c:pt>
                <c:pt idx="172">
                  <c:v>6.9460000991821289</c:v>
                </c:pt>
                <c:pt idx="173">
                  <c:v>6.9729995727539063</c:v>
                </c:pt>
                <c:pt idx="174">
                  <c:v>6.9510002136230469</c:v>
                </c:pt>
                <c:pt idx="175">
                  <c:v>6.9399995803833008</c:v>
                </c:pt>
                <c:pt idx="176">
                  <c:v>6.8739995956420898</c:v>
                </c:pt>
                <c:pt idx="177">
                  <c:v>6.8030004501342773</c:v>
                </c:pt>
                <c:pt idx="178">
                  <c:v>6.7370004653930664</c:v>
                </c:pt>
                <c:pt idx="179">
                  <c:v>6.675999641418457</c:v>
                </c:pt>
                <c:pt idx="180">
                  <c:v>6.6709995269775391</c:v>
                </c:pt>
                <c:pt idx="181">
                  <c:v>6.6540002822875977</c:v>
                </c:pt>
                <c:pt idx="182">
                  <c:v>6.6709995269775391</c:v>
                </c:pt>
                <c:pt idx="183">
                  <c:v>6.7150001525878906</c:v>
                </c:pt>
                <c:pt idx="184">
                  <c:v>6.8030004501342773</c:v>
                </c:pt>
                <c:pt idx="185">
                  <c:v>6.8690004348754883</c:v>
                </c:pt>
                <c:pt idx="186">
                  <c:v>6.9569997787475586</c:v>
                </c:pt>
                <c:pt idx="187">
                  <c:v>7.0450000762939453</c:v>
                </c:pt>
                <c:pt idx="188">
                  <c:v>7.1099996566772461</c:v>
                </c:pt>
                <c:pt idx="189">
                  <c:v>7.1870002746582031</c:v>
                </c:pt>
                <c:pt idx="190">
                  <c:v>7.1979999542236328</c:v>
                </c:pt>
                <c:pt idx="191">
                  <c:v>7.2089996337890625</c:v>
                </c:pt>
                <c:pt idx="192">
                  <c:v>7.1540002822875977</c:v>
                </c:pt>
                <c:pt idx="193">
                  <c:v>7.0550003051757812</c:v>
                </c:pt>
                <c:pt idx="194">
                  <c:v>6.9619998931884766</c:v>
                </c:pt>
                <c:pt idx="195">
                  <c:v>6.8520002365112305</c:v>
                </c:pt>
                <c:pt idx="196">
                  <c:v>6.7480001449584961</c:v>
                </c:pt>
                <c:pt idx="197">
                  <c:v>6.6490001678466797</c:v>
                </c:pt>
                <c:pt idx="198">
                  <c:v>6.5389995574951172</c:v>
                </c:pt>
                <c:pt idx="199">
                  <c:v>6.4680004119873047</c:v>
                </c:pt>
                <c:pt idx="200">
                  <c:v>6.3579998016357422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F7B-4568-A157-CDFF418B26C2}"/>
            </c:ext>
          </c:extLst>
        </c:ser>
        <c:ser>
          <c:idx val="5"/>
          <c:order val="5"/>
          <c:tx>
            <c:v>Upper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Standard'!$K$8:$K$208</c:f>
              <c:numCache>
                <c:formatCode>0.000</c:formatCode>
                <c:ptCount val="201"/>
                <c:pt idx="0">
                  <c:v>13.357999801635742</c:v>
                </c:pt>
                <c:pt idx="1">
                  <c:v>13.631999969482422</c:v>
                </c:pt>
                <c:pt idx="2">
                  <c:v>13.814000129699707</c:v>
                </c:pt>
                <c:pt idx="3">
                  <c:v>13.934000015258789</c:v>
                </c:pt>
                <c:pt idx="4">
                  <c:v>13.972999572753906</c:v>
                </c:pt>
                <c:pt idx="5">
                  <c:v>13.911999702453613</c:v>
                </c:pt>
                <c:pt idx="6">
                  <c:v>13.836000442504883</c:v>
                </c:pt>
                <c:pt idx="7">
                  <c:v>13.758999824523926</c:v>
                </c:pt>
                <c:pt idx="8">
                  <c:v>13.670999526977539</c:v>
                </c:pt>
                <c:pt idx="9">
                  <c:v>13.637999534606934</c:v>
                </c:pt>
                <c:pt idx="10">
                  <c:v>13.642999649047852</c:v>
                </c:pt>
                <c:pt idx="11">
                  <c:v>13.675999641418457</c:v>
                </c:pt>
                <c:pt idx="12">
                  <c:v>13.753000259399414</c:v>
                </c:pt>
                <c:pt idx="13">
                  <c:v>13.814000129699707</c:v>
                </c:pt>
                <c:pt idx="14">
                  <c:v>13.890000343322754</c:v>
                </c:pt>
                <c:pt idx="15">
                  <c:v>13.928999900817871</c:v>
                </c:pt>
                <c:pt idx="16">
                  <c:v>13.911999702453613</c:v>
                </c:pt>
                <c:pt idx="17">
                  <c:v>13.857999801635742</c:v>
                </c:pt>
                <c:pt idx="18">
                  <c:v>13.737000465393066</c:v>
                </c:pt>
                <c:pt idx="19">
                  <c:v>13.598999977111816</c:v>
                </c:pt>
                <c:pt idx="20">
                  <c:v>13.428999900817871</c:v>
                </c:pt>
                <c:pt idx="21">
                  <c:v>13.241999626159668</c:v>
                </c:pt>
                <c:pt idx="22">
                  <c:v>13.055000305175781</c:v>
                </c:pt>
                <c:pt idx="23">
                  <c:v>12.890999794006348</c:v>
                </c:pt>
                <c:pt idx="24">
                  <c:v>12.737000465393066</c:v>
                </c:pt>
                <c:pt idx="25">
                  <c:v>12.611000061035156</c:v>
                </c:pt>
                <c:pt idx="26">
                  <c:v>12.489999771118164</c:v>
                </c:pt>
                <c:pt idx="27">
                  <c:v>12.385000228881836</c:v>
                </c:pt>
                <c:pt idx="28">
                  <c:v>12.281000137329102</c:v>
                </c:pt>
                <c:pt idx="29">
                  <c:v>12.187999725341797</c:v>
                </c:pt>
                <c:pt idx="30">
                  <c:v>12.08899974822998</c:v>
                </c:pt>
                <c:pt idx="31">
                  <c:v>11.989999771118164</c:v>
                </c:pt>
                <c:pt idx="32">
                  <c:v>11.913000106811523</c:v>
                </c:pt>
                <c:pt idx="33">
                  <c:v>11.819000244140625</c:v>
                </c:pt>
                <c:pt idx="34">
                  <c:v>11.737000465393066</c:v>
                </c:pt>
                <c:pt idx="35">
                  <c:v>11.666000366210937</c:v>
                </c:pt>
                <c:pt idx="36">
                  <c:v>11.600000381469727</c:v>
                </c:pt>
                <c:pt idx="37">
                  <c:v>11.550000190734863</c:v>
                </c:pt>
                <c:pt idx="38">
                  <c:v>11.472999572753906</c:v>
                </c:pt>
                <c:pt idx="39">
                  <c:v>11.456999778747559</c:v>
                </c:pt>
                <c:pt idx="40">
                  <c:v>11.413000106811523</c:v>
                </c:pt>
                <c:pt idx="41">
                  <c:v>11.435000419616699</c:v>
                </c:pt>
                <c:pt idx="42">
                  <c:v>11.461999893188477</c:v>
                </c:pt>
                <c:pt idx="43">
                  <c:v>11.489999771118164</c:v>
                </c:pt>
                <c:pt idx="44">
                  <c:v>11.58899974822998</c:v>
                </c:pt>
                <c:pt idx="45">
                  <c:v>11.670999526977539</c:v>
                </c:pt>
                <c:pt idx="46">
                  <c:v>11.758999824523926</c:v>
                </c:pt>
                <c:pt idx="47">
                  <c:v>11.87399959564209</c:v>
                </c:pt>
                <c:pt idx="48">
                  <c:v>12.005999565124512</c:v>
                </c:pt>
                <c:pt idx="49">
                  <c:v>12.104999542236328</c:v>
                </c:pt>
                <c:pt idx="50">
                  <c:v>12.204000473022461</c:v>
                </c:pt>
                <c:pt idx="51">
                  <c:v>12.291999816894531</c:v>
                </c:pt>
                <c:pt idx="52">
                  <c:v>12.340999603271484</c:v>
                </c:pt>
                <c:pt idx="53">
                  <c:v>12.413000106811523</c:v>
                </c:pt>
                <c:pt idx="54">
                  <c:v>12.435000419616699</c:v>
                </c:pt>
                <c:pt idx="55">
                  <c:v>12.439999580383301</c:v>
                </c:pt>
                <c:pt idx="56">
                  <c:v>12.451000213623047</c:v>
                </c:pt>
                <c:pt idx="57">
                  <c:v>12.489999771118164</c:v>
                </c:pt>
                <c:pt idx="58">
                  <c:v>12.484000205993652</c:v>
                </c:pt>
                <c:pt idx="59">
                  <c:v>12.472999572753906</c:v>
                </c:pt>
                <c:pt idx="60">
                  <c:v>12.484000205993652</c:v>
                </c:pt>
                <c:pt idx="61">
                  <c:v>12.494999885559082</c:v>
                </c:pt>
                <c:pt idx="62">
                  <c:v>12.505999565124512</c:v>
                </c:pt>
                <c:pt idx="63">
                  <c:v>12.51200008392334</c:v>
                </c:pt>
                <c:pt idx="64">
                  <c:v>12.51200008392334</c:v>
                </c:pt>
                <c:pt idx="65">
                  <c:v>12.538999557495117</c:v>
                </c:pt>
                <c:pt idx="66">
                  <c:v>12.555999755859375</c:v>
                </c:pt>
                <c:pt idx="67">
                  <c:v>12.604999542236328</c:v>
                </c:pt>
                <c:pt idx="68">
                  <c:v>12.642999649047852</c:v>
                </c:pt>
                <c:pt idx="69">
                  <c:v>12.715000152587891</c:v>
                </c:pt>
                <c:pt idx="70">
                  <c:v>12.807999610900879</c:v>
                </c:pt>
                <c:pt idx="71">
                  <c:v>12.913000106811523</c:v>
                </c:pt>
                <c:pt idx="72">
                  <c:v>13.038999557495117</c:v>
                </c:pt>
                <c:pt idx="73">
                  <c:v>13.175999641418457</c:v>
                </c:pt>
                <c:pt idx="74">
                  <c:v>13.314000129699707</c:v>
                </c:pt>
                <c:pt idx="75">
                  <c:v>13.461999893188477</c:v>
                </c:pt>
                <c:pt idx="76">
                  <c:v>13.593999862670898</c:v>
                </c:pt>
                <c:pt idx="77">
                  <c:v>13.720000267028809</c:v>
                </c:pt>
                <c:pt idx="78">
                  <c:v>13.840999603271484</c:v>
                </c:pt>
                <c:pt idx="79">
                  <c:v>13.928999900817871</c:v>
                </c:pt>
                <c:pt idx="80">
                  <c:v>14</c:v>
                </c:pt>
                <c:pt idx="81">
                  <c:v>14.055000305175781</c:v>
                </c:pt>
                <c:pt idx="82">
                  <c:v>14.126999855041504</c:v>
                </c:pt>
                <c:pt idx="83">
                  <c:v>14.170999526977539</c:v>
                </c:pt>
                <c:pt idx="84">
                  <c:v>14.22599983215332</c:v>
                </c:pt>
                <c:pt idx="85">
                  <c:v>14.281000137329102</c:v>
                </c:pt>
                <c:pt idx="86">
                  <c:v>14.335000038146973</c:v>
                </c:pt>
                <c:pt idx="87">
                  <c:v>14.378999710083008</c:v>
                </c:pt>
                <c:pt idx="88">
                  <c:v>14.385000228881836</c:v>
                </c:pt>
                <c:pt idx="89">
                  <c:v>14.378999710083008</c:v>
                </c:pt>
                <c:pt idx="90">
                  <c:v>14.324000358581543</c:v>
                </c:pt>
                <c:pt idx="91">
                  <c:v>14.230999946594238</c:v>
                </c:pt>
                <c:pt idx="92">
                  <c:v>14.088000297546387</c:v>
                </c:pt>
                <c:pt idx="93">
                  <c:v>13.928999900817871</c:v>
                </c:pt>
                <c:pt idx="94">
                  <c:v>13.72599983215332</c:v>
                </c:pt>
                <c:pt idx="95">
                  <c:v>13.527999877929688</c:v>
                </c:pt>
                <c:pt idx="96">
                  <c:v>13.357999801635742</c:v>
                </c:pt>
                <c:pt idx="97">
                  <c:v>13.220000267028809</c:v>
                </c:pt>
                <c:pt idx="98">
                  <c:v>13.154000282287598</c:v>
                </c:pt>
                <c:pt idx="99">
                  <c:v>13.159999847412109</c:v>
                </c:pt>
                <c:pt idx="100">
                  <c:v>13.182000160217285</c:v>
                </c:pt>
                <c:pt idx="101">
                  <c:v>13.230999946594238</c:v>
                </c:pt>
                <c:pt idx="102">
                  <c:v>13.270000457763672</c:v>
                </c:pt>
                <c:pt idx="103">
                  <c:v>13.296999931335449</c:v>
                </c:pt>
                <c:pt idx="104">
                  <c:v>13.319000244140625</c:v>
                </c:pt>
                <c:pt idx="105">
                  <c:v>13.319000244140625</c:v>
                </c:pt>
                <c:pt idx="106">
                  <c:v>13.314000129699707</c:v>
                </c:pt>
                <c:pt idx="107">
                  <c:v>13.329999923706055</c:v>
                </c:pt>
                <c:pt idx="108">
                  <c:v>13.329999923706055</c:v>
                </c:pt>
                <c:pt idx="109">
                  <c:v>13.329999923706055</c:v>
                </c:pt>
                <c:pt idx="110">
                  <c:v>13.340999603271484</c:v>
                </c:pt>
                <c:pt idx="111">
                  <c:v>13.347000122070313</c:v>
                </c:pt>
                <c:pt idx="112">
                  <c:v>13.347000122070313</c:v>
                </c:pt>
                <c:pt idx="113">
                  <c:v>13.37399959564209</c:v>
                </c:pt>
                <c:pt idx="114">
                  <c:v>13.406999588012695</c:v>
                </c:pt>
                <c:pt idx="115">
                  <c:v>13.439999580383301</c:v>
                </c:pt>
                <c:pt idx="116">
                  <c:v>13.477999687194824</c:v>
                </c:pt>
                <c:pt idx="117">
                  <c:v>13.494999885559082</c:v>
                </c:pt>
                <c:pt idx="118">
                  <c:v>13.543999671936035</c:v>
                </c:pt>
                <c:pt idx="119">
                  <c:v>13.555000305175781</c:v>
                </c:pt>
                <c:pt idx="120">
                  <c:v>13.604999542236328</c:v>
                </c:pt>
                <c:pt idx="121">
                  <c:v>13.631999969482422</c:v>
                </c:pt>
                <c:pt idx="122">
                  <c:v>13.659999847412109</c:v>
                </c:pt>
                <c:pt idx="123">
                  <c:v>13.720000267028809</c:v>
                </c:pt>
                <c:pt idx="124">
                  <c:v>13.753000259399414</c:v>
                </c:pt>
                <c:pt idx="125">
                  <c:v>13.824999809265137</c:v>
                </c:pt>
                <c:pt idx="126">
                  <c:v>13.890000343322754</c:v>
                </c:pt>
                <c:pt idx="127">
                  <c:v>13.977999687194824</c:v>
                </c:pt>
                <c:pt idx="128">
                  <c:v>14.043999671936035</c:v>
                </c:pt>
                <c:pt idx="129">
                  <c:v>14.126999855041504</c:v>
                </c:pt>
                <c:pt idx="130">
                  <c:v>14.187000274658203</c:v>
                </c:pt>
                <c:pt idx="131">
                  <c:v>14.22599983215332</c:v>
                </c:pt>
                <c:pt idx="132">
                  <c:v>14.241999626159668</c:v>
                </c:pt>
                <c:pt idx="133">
                  <c:v>14.230999946594238</c:v>
                </c:pt>
                <c:pt idx="134">
                  <c:v>14.164999961853027</c:v>
                </c:pt>
                <c:pt idx="135">
                  <c:v>14.121000289916992</c:v>
                </c:pt>
                <c:pt idx="136">
                  <c:v>14.055000305175781</c:v>
                </c:pt>
                <c:pt idx="137">
                  <c:v>13.977999687194824</c:v>
                </c:pt>
                <c:pt idx="138">
                  <c:v>13.880000114440918</c:v>
                </c:pt>
                <c:pt idx="139">
                  <c:v>13.78600025177002</c:v>
                </c:pt>
                <c:pt idx="140">
                  <c:v>13.697999954223633</c:v>
                </c:pt>
                <c:pt idx="141">
                  <c:v>13.609999656677246</c:v>
                </c:pt>
                <c:pt idx="142">
                  <c:v>13.527999877929688</c:v>
                </c:pt>
                <c:pt idx="143">
                  <c:v>13.456999778747559</c:v>
                </c:pt>
                <c:pt idx="144">
                  <c:v>13.390999794006348</c:v>
                </c:pt>
                <c:pt idx="145">
                  <c:v>13.35200023651123</c:v>
                </c:pt>
                <c:pt idx="146">
                  <c:v>13.324999809265137</c:v>
                </c:pt>
                <c:pt idx="147">
                  <c:v>13.314000129699707</c:v>
                </c:pt>
                <c:pt idx="148">
                  <c:v>13.296999931335449</c:v>
                </c:pt>
                <c:pt idx="149">
                  <c:v>13.296999931335449</c:v>
                </c:pt>
                <c:pt idx="150">
                  <c:v>13.291999816894531</c:v>
                </c:pt>
                <c:pt idx="151">
                  <c:v>13.274999618530273</c:v>
                </c:pt>
                <c:pt idx="152">
                  <c:v>13.237000465393066</c:v>
                </c:pt>
                <c:pt idx="153">
                  <c:v>13.142999649047852</c:v>
                </c:pt>
                <c:pt idx="154">
                  <c:v>13.065999984741211</c:v>
                </c:pt>
                <c:pt idx="155">
                  <c:v>12.939999580383301</c:v>
                </c:pt>
                <c:pt idx="156">
                  <c:v>12.803000450134277</c:v>
                </c:pt>
                <c:pt idx="157">
                  <c:v>12.64900016784668</c:v>
                </c:pt>
                <c:pt idx="158">
                  <c:v>12.51200008392334</c:v>
                </c:pt>
                <c:pt idx="159">
                  <c:v>12.380000114440918</c:v>
                </c:pt>
                <c:pt idx="160">
                  <c:v>12.237000465393066</c:v>
                </c:pt>
                <c:pt idx="161">
                  <c:v>12.177000045776367</c:v>
                </c:pt>
                <c:pt idx="162">
                  <c:v>12.104999542236328</c:v>
                </c:pt>
                <c:pt idx="163">
                  <c:v>12.093999862670898</c:v>
                </c:pt>
                <c:pt idx="164">
                  <c:v>12.104999542236328</c:v>
                </c:pt>
                <c:pt idx="165">
                  <c:v>12.166000366210937</c:v>
                </c:pt>
                <c:pt idx="166">
                  <c:v>12.258999824523926</c:v>
                </c:pt>
                <c:pt idx="167">
                  <c:v>12.35200023651123</c:v>
                </c:pt>
                <c:pt idx="168">
                  <c:v>12.489999771118164</c:v>
                </c:pt>
                <c:pt idx="169">
                  <c:v>12.604999542236328</c:v>
                </c:pt>
                <c:pt idx="170">
                  <c:v>12.753000259399414</c:v>
                </c:pt>
                <c:pt idx="171">
                  <c:v>12.840999603271484</c:v>
                </c:pt>
                <c:pt idx="172">
                  <c:v>12.946000099182129</c:v>
                </c:pt>
                <c:pt idx="173">
                  <c:v>12.972999572753906</c:v>
                </c:pt>
                <c:pt idx="174">
                  <c:v>12.951000213623047</c:v>
                </c:pt>
                <c:pt idx="175">
                  <c:v>12.939999580383301</c:v>
                </c:pt>
                <c:pt idx="176">
                  <c:v>12.87399959564209</c:v>
                </c:pt>
                <c:pt idx="177">
                  <c:v>12.803000450134277</c:v>
                </c:pt>
                <c:pt idx="178">
                  <c:v>12.737000465393066</c:v>
                </c:pt>
                <c:pt idx="179">
                  <c:v>12.675999641418457</c:v>
                </c:pt>
                <c:pt idx="180">
                  <c:v>12.670999526977539</c:v>
                </c:pt>
                <c:pt idx="181">
                  <c:v>12.654000282287598</c:v>
                </c:pt>
                <c:pt idx="182">
                  <c:v>12.670999526977539</c:v>
                </c:pt>
                <c:pt idx="183">
                  <c:v>12.715000152587891</c:v>
                </c:pt>
                <c:pt idx="184">
                  <c:v>12.803000450134277</c:v>
                </c:pt>
                <c:pt idx="185">
                  <c:v>12.869000434875488</c:v>
                </c:pt>
                <c:pt idx="186">
                  <c:v>12.956999778747559</c:v>
                </c:pt>
                <c:pt idx="187">
                  <c:v>13.045000076293945</c:v>
                </c:pt>
                <c:pt idx="188">
                  <c:v>13.109999656677246</c:v>
                </c:pt>
                <c:pt idx="189">
                  <c:v>13.187000274658203</c:v>
                </c:pt>
                <c:pt idx="190">
                  <c:v>13.197999954223633</c:v>
                </c:pt>
                <c:pt idx="191">
                  <c:v>13.208999633789063</c:v>
                </c:pt>
                <c:pt idx="192">
                  <c:v>13.154000282287598</c:v>
                </c:pt>
                <c:pt idx="193">
                  <c:v>13.055000305175781</c:v>
                </c:pt>
                <c:pt idx="194">
                  <c:v>12.961999893188477</c:v>
                </c:pt>
                <c:pt idx="195">
                  <c:v>12.85200023651123</c:v>
                </c:pt>
                <c:pt idx="196">
                  <c:v>12.748000144958496</c:v>
                </c:pt>
                <c:pt idx="197">
                  <c:v>12.64900016784668</c:v>
                </c:pt>
                <c:pt idx="198">
                  <c:v>12.538999557495117</c:v>
                </c:pt>
                <c:pt idx="199">
                  <c:v>12.468000411987305</c:v>
                </c:pt>
                <c:pt idx="200">
                  <c:v>12.357999801635742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F7B-4568-A157-CDFF418B26C2}"/>
            </c:ext>
          </c:extLst>
        </c:ser>
        <c:ser>
          <c:idx val="6"/>
          <c:order val="6"/>
          <c:tx>
            <c:strRef>
              <c:f>'Gold Standard'!$S$7</c:f>
              <c:strCache>
                <c:ptCount val="1"/>
                <c:pt idx="0">
                  <c:v>Min.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Standard'!$S$8:$S$208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23-42E6-990A-3DF7DCBC1522}"/>
            </c:ext>
          </c:extLst>
        </c:ser>
        <c:ser>
          <c:idx val="7"/>
          <c:order val="7"/>
          <c:tx>
            <c:strRef>
              <c:f>'Gold Standard'!$T$7</c:f>
              <c:strCache>
                <c:ptCount val="1"/>
                <c:pt idx="0">
                  <c:v>Max.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Standard'!$T$8:$T$208</c:f>
              <c:numCache>
                <c:formatCode>General</c:formatCode>
                <c:ptCount val="201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23-42E6-990A-3DF7DCBC1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57560"/>
        <c:axId val="716757952"/>
      </c:scatterChart>
      <c:valAx>
        <c:axId val="716757560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16757952"/>
        <c:crosses val="autoZero"/>
        <c:crossBetween val="midCat"/>
        <c:minorUnit val="1"/>
      </c:valAx>
      <c:valAx>
        <c:axId val="716757952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57560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703703598031633"/>
          <c:y val="5.2912986637126631E-2"/>
          <c:w val="0.13668515030018666"/>
          <c:h val="0.68441543666357307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Data!$L$8:$L$208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55-47B0-9425-05662783E42C}"/>
            </c:ext>
          </c:extLst>
        </c:ser>
        <c:ser>
          <c:idx val="1"/>
          <c:order val="1"/>
          <c:tx>
            <c:v>J2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Data!$M$8:$M$208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E55-47B0-9425-05662783E42C}"/>
            </c:ext>
          </c:extLst>
        </c:ser>
        <c:ser>
          <c:idx val="2"/>
          <c:order val="2"/>
          <c:tx>
            <c:v>J3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Data!$N$8:$N$208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E55-47B0-9425-05662783E42C}"/>
            </c:ext>
          </c:extLst>
        </c:ser>
        <c:ser>
          <c:idx val="3"/>
          <c:order val="3"/>
          <c:tx>
            <c:v>J4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Data!$O$8:$O$208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E55-47B0-9425-05662783E42C}"/>
            </c:ext>
          </c:extLst>
        </c:ser>
        <c:ser>
          <c:idx val="4"/>
          <c:order val="4"/>
          <c:tx>
            <c:v>Lower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Standard'!$N$8:$N$208</c:f>
              <c:numCache>
                <c:formatCode>0.000</c:formatCode>
                <c:ptCount val="201"/>
                <c:pt idx="0">
                  <c:v>5.3859996795654297</c:v>
                </c:pt>
                <c:pt idx="1">
                  <c:v>5.5389995574951172</c:v>
                </c:pt>
                <c:pt idx="2">
                  <c:v>5.6219997406005859</c:v>
                </c:pt>
                <c:pt idx="3">
                  <c:v>5.6490001678466797</c:v>
                </c:pt>
                <c:pt idx="4">
                  <c:v>5.6490001678466797</c:v>
                </c:pt>
                <c:pt idx="5">
                  <c:v>5.6440000534057617</c:v>
                </c:pt>
                <c:pt idx="6">
                  <c:v>5.6820001602172852</c:v>
                </c:pt>
                <c:pt idx="7">
                  <c:v>5.7589998245239258</c:v>
                </c:pt>
                <c:pt idx="8">
                  <c:v>5.8690004348754883</c:v>
                </c:pt>
                <c:pt idx="9">
                  <c:v>6.0170001983642578</c:v>
                </c:pt>
                <c:pt idx="10">
                  <c:v>6.1879997253417969</c:v>
                </c:pt>
                <c:pt idx="11">
                  <c:v>6.3409996032714844</c:v>
                </c:pt>
                <c:pt idx="12">
                  <c:v>6.4790000915527344</c:v>
                </c:pt>
                <c:pt idx="13">
                  <c:v>6.5780000686645508</c:v>
                </c:pt>
                <c:pt idx="14">
                  <c:v>6.6490001678466797</c:v>
                </c:pt>
                <c:pt idx="15">
                  <c:v>6.675999641418457</c:v>
                </c:pt>
                <c:pt idx="16">
                  <c:v>6.6429996490478516</c:v>
                </c:pt>
                <c:pt idx="17">
                  <c:v>6.5889997482299805</c:v>
                </c:pt>
                <c:pt idx="18">
                  <c:v>6.5229997634887695</c:v>
                </c:pt>
                <c:pt idx="19">
                  <c:v>6.4460000991821289</c:v>
                </c:pt>
                <c:pt idx="20">
                  <c:v>6.3579998016357422</c:v>
                </c:pt>
                <c:pt idx="21">
                  <c:v>6.2700004577636719</c:v>
                </c:pt>
                <c:pt idx="22">
                  <c:v>6.1879997253417969</c:v>
                </c:pt>
                <c:pt idx="23">
                  <c:v>6.1000003814697266</c:v>
                </c:pt>
                <c:pt idx="24">
                  <c:v>6.0120000839233398</c:v>
                </c:pt>
                <c:pt idx="25">
                  <c:v>5.9239997863769531</c:v>
                </c:pt>
                <c:pt idx="26">
                  <c:v>5.819000244140625</c:v>
                </c:pt>
                <c:pt idx="27">
                  <c:v>5.7259998321533203</c:v>
                </c:pt>
                <c:pt idx="28">
                  <c:v>5.6219997406005859</c:v>
                </c:pt>
                <c:pt idx="29">
                  <c:v>5.5229997634887695</c:v>
                </c:pt>
                <c:pt idx="30">
                  <c:v>5.4239997863769531</c:v>
                </c:pt>
                <c:pt idx="31">
                  <c:v>5.3470001220703125</c:v>
                </c:pt>
                <c:pt idx="32">
                  <c:v>5.2760000228881836</c:v>
                </c:pt>
                <c:pt idx="33">
                  <c:v>5.2209997177124023</c:v>
                </c:pt>
                <c:pt idx="34">
                  <c:v>5.199000358581543</c:v>
                </c:pt>
                <c:pt idx="35">
                  <c:v>5.1879997253417969</c:v>
                </c:pt>
                <c:pt idx="36">
                  <c:v>5.2040004730224609</c:v>
                </c:pt>
                <c:pt idx="37">
                  <c:v>5.2259998321533203</c:v>
                </c:pt>
                <c:pt idx="38">
                  <c:v>5.2700004577636719</c:v>
                </c:pt>
                <c:pt idx="39">
                  <c:v>5.3470001220703125</c:v>
                </c:pt>
                <c:pt idx="40">
                  <c:v>5.4020004272460938</c:v>
                </c:pt>
                <c:pt idx="41">
                  <c:v>5.4899997711181641</c:v>
                </c:pt>
                <c:pt idx="42">
                  <c:v>5.5830001831054687</c:v>
                </c:pt>
                <c:pt idx="43">
                  <c:v>5.6709995269775391</c:v>
                </c:pt>
                <c:pt idx="44">
                  <c:v>5.7700004577636719</c:v>
                </c:pt>
                <c:pt idx="45">
                  <c:v>5.8579998016357422</c:v>
                </c:pt>
                <c:pt idx="46">
                  <c:v>5.9289999008178711</c:v>
                </c:pt>
                <c:pt idx="47">
                  <c:v>6.0059995651245117</c:v>
                </c:pt>
                <c:pt idx="48">
                  <c:v>6.055999755859375</c:v>
                </c:pt>
                <c:pt idx="49">
                  <c:v>6.0830001831054687</c:v>
                </c:pt>
                <c:pt idx="50">
                  <c:v>6.0939998626708984</c:v>
                </c:pt>
                <c:pt idx="51">
                  <c:v>6.0830001831054687</c:v>
                </c:pt>
                <c:pt idx="52">
                  <c:v>6.0450000762939453</c:v>
                </c:pt>
                <c:pt idx="53">
                  <c:v>6.0120000839233398</c:v>
                </c:pt>
                <c:pt idx="54">
                  <c:v>5.9399995803833008</c:v>
                </c:pt>
                <c:pt idx="55">
                  <c:v>5.8629999160766602</c:v>
                </c:pt>
                <c:pt idx="56">
                  <c:v>5.7919998168945312</c:v>
                </c:pt>
                <c:pt idx="57">
                  <c:v>5.7320003509521484</c:v>
                </c:pt>
                <c:pt idx="58">
                  <c:v>5.6490001678466797</c:v>
                </c:pt>
                <c:pt idx="59">
                  <c:v>5.5670003890991211</c:v>
                </c:pt>
                <c:pt idx="60">
                  <c:v>5.5010004043579102</c:v>
                </c:pt>
                <c:pt idx="61">
                  <c:v>5.4350004196166992</c:v>
                </c:pt>
                <c:pt idx="62">
                  <c:v>5.380000114440918</c:v>
                </c:pt>
                <c:pt idx="63">
                  <c:v>5.3420000076293945</c:v>
                </c:pt>
                <c:pt idx="64">
                  <c:v>5.314000129699707</c:v>
                </c:pt>
                <c:pt idx="65">
                  <c:v>5.3249998092651367</c:v>
                </c:pt>
                <c:pt idx="66">
                  <c:v>5.3470001220703125</c:v>
                </c:pt>
                <c:pt idx="67">
                  <c:v>5.3909997940063477</c:v>
                </c:pt>
                <c:pt idx="68">
                  <c:v>5.4729995727539062</c:v>
                </c:pt>
                <c:pt idx="69">
                  <c:v>5.5500001907348633</c:v>
                </c:pt>
                <c:pt idx="70">
                  <c:v>5.6549997329711914</c:v>
                </c:pt>
                <c:pt idx="71">
                  <c:v>5.7700004577636719</c:v>
                </c:pt>
                <c:pt idx="72">
                  <c:v>5.8909997940063477</c:v>
                </c:pt>
                <c:pt idx="73">
                  <c:v>6.0059995651245117</c:v>
                </c:pt>
                <c:pt idx="74">
                  <c:v>6.1000003814697266</c:v>
                </c:pt>
                <c:pt idx="75">
                  <c:v>6.2040004730224609</c:v>
                </c:pt>
                <c:pt idx="76">
                  <c:v>6.2860002517700195</c:v>
                </c:pt>
                <c:pt idx="77">
                  <c:v>6.3470001220703125</c:v>
                </c:pt>
                <c:pt idx="78">
                  <c:v>6.4180002212524414</c:v>
                </c:pt>
                <c:pt idx="79">
                  <c:v>6.4680004119873047</c:v>
                </c:pt>
                <c:pt idx="80">
                  <c:v>6.5170001983642578</c:v>
                </c:pt>
                <c:pt idx="81">
                  <c:v>6.5450000762939453</c:v>
                </c:pt>
                <c:pt idx="82">
                  <c:v>6.5830001831054687</c:v>
                </c:pt>
                <c:pt idx="83">
                  <c:v>6.5889997482299805</c:v>
                </c:pt>
                <c:pt idx="84">
                  <c:v>6.5889997482299805</c:v>
                </c:pt>
                <c:pt idx="85">
                  <c:v>6.560999870300293</c:v>
                </c:pt>
                <c:pt idx="86">
                  <c:v>6.5059995651245117</c:v>
                </c:pt>
                <c:pt idx="87">
                  <c:v>6.4130001068115234</c:v>
                </c:pt>
                <c:pt idx="88">
                  <c:v>6.2810001373291016</c:v>
                </c:pt>
                <c:pt idx="89">
                  <c:v>6.1440000534057617</c:v>
                </c:pt>
                <c:pt idx="90">
                  <c:v>5.9729995727539062</c:v>
                </c:pt>
                <c:pt idx="91">
                  <c:v>5.814000129699707</c:v>
                </c:pt>
                <c:pt idx="92">
                  <c:v>5.6599998474121094</c:v>
                </c:pt>
                <c:pt idx="93">
                  <c:v>5.5450000762939453</c:v>
                </c:pt>
                <c:pt idx="94">
                  <c:v>5.4619998931884766</c:v>
                </c:pt>
                <c:pt idx="95">
                  <c:v>5.4350004196166992</c:v>
                </c:pt>
                <c:pt idx="96">
                  <c:v>5.4569997787475586</c:v>
                </c:pt>
                <c:pt idx="97">
                  <c:v>5.4840002059936523</c:v>
                </c:pt>
                <c:pt idx="98">
                  <c:v>5.5229997634887695</c:v>
                </c:pt>
                <c:pt idx="99">
                  <c:v>5.560999870300293</c:v>
                </c:pt>
                <c:pt idx="100">
                  <c:v>5.6000003814697266</c:v>
                </c:pt>
                <c:pt idx="101">
                  <c:v>5.6490001678466797</c:v>
                </c:pt>
                <c:pt idx="102">
                  <c:v>5.6820001602172852</c:v>
                </c:pt>
                <c:pt idx="103">
                  <c:v>5.7370004653930664</c:v>
                </c:pt>
                <c:pt idx="104">
                  <c:v>5.7869997024536133</c:v>
                </c:pt>
                <c:pt idx="105">
                  <c:v>5.8090000152587891</c:v>
                </c:pt>
                <c:pt idx="106">
                  <c:v>5.819000244140625</c:v>
                </c:pt>
                <c:pt idx="107">
                  <c:v>5.8690004348754883</c:v>
                </c:pt>
                <c:pt idx="108">
                  <c:v>5.8909997940063477</c:v>
                </c:pt>
                <c:pt idx="109">
                  <c:v>5.9180002212524414</c:v>
                </c:pt>
                <c:pt idx="110">
                  <c:v>5.9569997787475586</c:v>
                </c:pt>
                <c:pt idx="111">
                  <c:v>6.0010004043579102</c:v>
                </c:pt>
                <c:pt idx="112">
                  <c:v>6.0389995574951172</c:v>
                </c:pt>
                <c:pt idx="113">
                  <c:v>6.0939998626708984</c:v>
                </c:pt>
                <c:pt idx="114">
                  <c:v>6.1660003662109375</c:v>
                </c:pt>
                <c:pt idx="115">
                  <c:v>6.2259998321533203</c:v>
                </c:pt>
                <c:pt idx="116">
                  <c:v>6.2969999313354492</c:v>
                </c:pt>
                <c:pt idx="117">
                  <c:v>6.3520002365112305</c:v>
                </c:pt>
                <c:pt idx="118">
                  <c:v>6.4130001068115234</c:v>
                </c:pt>
                <c:pt idx="119">
                  <c:v>6.4510002136230469</c:v>
                </c:pt>
                <c:pt idx="120">
                  <c:v>6.5059995651245117</c:v>
                </c:pt>
                <c:pt idx="121">
                  <c:v>6.5279998779296875</c:v>
                </c:pt>
                <c:pt idx="122">
                  <c:v>6.5500001907348633</c:v>
                </c:pt>
                <c:pt idx="123">
                  <c:v>6.5830001831054687</c:v>
                </c:pt>
                <c:pt idx="124">
                  <c:v>6.5830001831054687</c:v>
                </c:pt>
                <c:pt idx="125">
                  <c:v>6.5719995498657227</c:v>
                </c:pt>
                <c:pt idx="126">
                  <c:v>6.5389995574951172</c:v>
                </c:pt>
                <c:pt idx="127">
                  <c:v>6.494999885559082</c:v>
                </c:pt>
                <c:pt idx="128">
                  <c:v>6.4289999008178711</c:v>
                </c:pt>
                <c:pt idx="129">
                  <c:v>6.3520002365112305</c:v>
                </c:pt>
                <c:pt idx="130">
                  <c:v>6.2530002593994141</c:v>
                </c:pt>
                <c:pt idx="131">
                  <c:v>6.133000373840332</c:v>
                </c:pt>
                <c:pt idx="132">
                  <c:v>6.0229997634887695</c:v>
                </c:pt>
                <c:pt idx="133">
                  <c:v>5.9020004272460938</c:v>
                </c:pt>
                <c:pt idx="134">
                  <c:v>5.7700004577636719</c:v>
                </c:pt>
                <c:pt idx="135">
                  <c:v>5.6820001602172852</c:v>
                </c:pt>
                <c:pt idx="136">
                  <c:v>5.6160001754760742</c:v>
                </c:pt>
                <c:pt idx="137">
                  <c:v>5.560999870300293</c:v>
                </c:pt>
                <c:pt idx="138">
                  <c:v>5.5340003967285156</c:v>
                </c:pt>
                <c:pt idx="139">
                  <c:v>5.5389995574951172</c:v>
                </c:pt>
                <c:pt idx="140">
                  <c:v>5.5670003890991211</c:v>
                </c:pt>
                <c:pt idx="141">
                  <c:v>5.6219997406005859</c:v>
                </c:pt>
                <c:pt idx="142">
                  <c:v>5.699000358581543</c:v>
                </c:pt>
                <c:pt idx="143">
                  <c:v>5.7869997024536133</c:v>
                </c:pt>
                <c:pt idx="144">
                  <c:v>5.8739995956420898</c:v>
                </c:pt>
                <c:pt idx="145">
                  <c:v>5.9619998931884766</c:v>
                </c:pt>
                <c:pt idx="146">
                  <c:v>6.0340003967285156</c:v>
                </c:pt>
                <c:pt idx="147">
                  <c:v>6.0830001831054687</c:v>
                </c:pt>
                <c:pt idx="148">
                  <c:v>6.1219997406005859</c:v>
                </c:pt>
                <c:pt idx="149">
                  <c:v>6.1269998550415039</c:v>
                </c:pt>
                <c:pt idx="150">
                  <c:v>6.1049995422363281</c:v>
                </c:pt>
                <c:pt idx="151">
                  <c:v>6.0780000686645508</c:v>
                </c:pt>
                <c:pt idx="152">
                  <c:v>6.0229997634887695</c:v>
                </c:pt>
                <c:pt idx="153">
                  <c:v>5.9510002136230469</c:v>
                </c:pt>
                <c:pt idx="154">
                  <c:v>5.8959999084472656</c:v>
                </c:pt>
                <c:pt idx="155">
                  <c:v>5.8470001220703125</c:v>
                </c:pt>
                <c:pt idx="156">
                  <c:v>5.8030004501342773</c:v>
                </c:pt>
                <c:pt idx="157">
                  <c:v>5.7810001373291016</c:v>
                </c:pt>
                <c:pt idx="158">
                  <c:v>5.7760000228881836</c:v>
                </c:pt>
                <c:pt idx="159">
                  <c:v>5.8030004501342773</c:v>
                </c:pt>
                <c:pt idx="160">
                  <c:v>5.8360004425048828</c:v>
                </c:pt>
                <c:pt idx="161">
                  <c:v>5.9020004272460938</c:v>
                </c:pt>
                <c:pt idx="162">
                  <c:v>5.9899997711181641</c:v>
                </c:pt>
                <c:pt idx="163">
                  <c:v>6.060999870300293</c:v>
                </c:pt>
                <c:pt idx="164">
                  <c:v>6.1549997329711914</c:v>
                </c:pt>
                <c:pt idx="165">
                  <c:v>6.2370004653930664</c:v>
                </c:pt>
                <c:pt idx="166">
                  <c:v>6.2969999313354492</c:v>
                </c:pt>
                <c:pt idx="167">
                  <c:v>6.3299999237060547</c:v>
                </c:pt>
                <c:pt idx="168">
                  <c:v>6.3470001220703125</c:v>
                </c:pt>
                <c:pt idx="169">
                  <c:v>6.319000244140625</c:v>
                </c:pt>
                <c:pt idx="170">
                  <c:v>6.2700004577636719</c:v>
                </c:pt>
                <c:pt idx="171">
                  <c:v>6.1709995269775391</c:v>
                </c:pt>
                <c:pt idx="172">
                  <c:v>6.055999755859375</c:v>
                </c:pt>
                <c:pt idx="173">
                  <c:v>5.9350004196166992</c:v>
                </c:pt>
                <c:pt idx="174">
                  <c:v>5.8299999237060547</c:v>
                </c:pt>
                <c:pt idx="175">
                  <c:v>5.7539997100830078</c:v>
                </c:pt>
                <c:pt idx="176">
                  <c:v>5.6879997253417969</c:v>
                </c:pt>
                <c:pt idx="177">
                  <c:v>5.6490001678466797</c:v>
                </c:pt>
                <c:pt idx="178">
                  <c:v>5.6219997406005859</c:v>
                </c:pt>
                <c:pt idx="179">
                  <c:v>5.633000373840332</c:v>
                </c:pt>
                <c:pt idx="180">
                  <c:v>5.6440000534057617</c:v>
                </c:pt>
                <c:pt idx="181">
                  <c:v>5.6709995269775391</c:v>
                </c:pt>
                <c:pt idx="182">
                  <c:v>5.7040004730224609</c:v>
                </c:pt>
                <c:pt idx="183">
                  <c:v>5.7370004653930664</c:v>
                </c:pt>
                <c:pt idx="184">
                  <c:v>5.7589998245239258</c:v>
                </c:pt>
                <c:pt idx="185">
                  <c:v>5.7700004577636719</c:v>
                </c:pt>
                <c:pt idx="186">
                  <c:v>5.7810001373291016</c:v>
                </c:pt>
                <c:pt idx="187">
                  <c:v>5.7650003433227539</c:v>
                </c:pt>
                <c:pt idx="188">
                  <c:v>5.7650003433227539</c:v>
                </c:pt>
                <c:pt idx="189">
                  <c:v>5.7589998245239258</c:v>
                </c:pt>
                <c:pt idx="190">
                  <c:v>5.7589998245239258</c:v>
                </c:pt>
                <c:pt idx="191">
                  <c:v>5.7589998245239258</c:v>
                </c:pt>
                <c:pt idx="192">
                  <c:v>5.7480001449584961</c:v>
                </c:pt>
                <c:pt idx="193">
                  <c:v>5.7150001525878906</c:v>
                </c:pt>
                <c:pt idx="194">
                  <c:v>5.6770000457763672</c:v>
                </c:pt>
                <c:pt idx="195">
                  <c:v>5.6160001754760742</c:v>
                </c:pt>
                <c:pt idx="196">
                  <c:v>5.5170001983642578</c:v>
                </c:pt>
                <c:pt idx="197">
                  <c:v>5.3970003128051758</c:v>
                </c:pt>
                <c:pt idx="198">
                  <c:v>5.2209997177124023</c:v>
                </c:pt>
                <c:pt idx="199">
                  <c:v>5.0340003967285156</c:v>
                </c:pt>
                <c:pt idx="200">
                  <c:v>4.7919998168945312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E55-47B0-9425-05662783E42C}"/>
            </c:ext>
          </c:extLst>
        </c:ser>
        <c:ser>
          <c:idx val="5"/>
          <c:order val="5"/>
          <c:tx>
            <c:v>Upper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Standard'!$O$8:$O$208</c:f>
              <c:numCache>
                <c:formatCode>0.000</c:formatCode>
                <c:ptCount val="201"/>
                <c:pt idx="0">
                  <c:v>11.38599967956543</c:v>
                </c:pt>
                <c:pt idx="1">
                  <c:v>11.538999557495117</c:v>
                </c:pt>
                <c:pt idx="2">
                  <c:v>11.621999740600586</c:v>
                </c:pt>
                <c:pt idx="3">
                  <c:v>11.64900016784668</c:v>
                </c:pt>
                <c:pt idx="4">
                  <c:v>11.64900016784668</c:v>
                </c:pt>
                <c:pt idx="5">
                  <c:v>11.644000053405762</c:v>
                </c:pt>
                <c:pt idx="6">
                  <c:v>11.682000160217285</c:v>
                </c:pt>
                <c:pt idx="7">
                  <c:v>11.758999824523926</c:v>
                </c:pt>
                <c:pt idx="8">
                  <c:v>11.869000434875488</c:v>
                </c:pt>
                <c:pt idx="9">
                  <c:v>12.017000198364258</c:v>
                </c:pt>
                <c:pt idx="10">
                  <c:v>12.187999725341797</c:v>
                </c:pt>
                <c:pt idx="11">
                  <c:v>12.340999603271484</c:v>
                </c:pt>
                <c:pt idx="12">
                  <c:v>12.479000091552734</c:v>
                </c:pt>
                <c:pt idx="13">
                  <c:v>12.578000068664551</c:v>
                </c:pt>
                <c:pt idx="14">
                  <c:v>12.64900016784668</c:v>
                </c:pt>
                <c:pt idx="15">
                  <c:v>12.675999641418457</c:v>
                </c:pt>
                <c:pt idx="16">
                  <c:v>12.642999649047852</c:v>
                </c:pt>
                <c:pt idx="17">
                  <c:v>12.58899974822998</c:v>
                </c:pt>
                <c:pt idx="18">
                  <c:v>12.52299976348877</c:v>
                </c:pt>
                <c:pt idx="19">
                  <c:v>12.446000099182129</c:v>
                </c:pt>
                <c:pt idx="20">
                  <c:v>12.357999801635742</c:v>
                </c:pt>
                <c:pt idx="21">
                  <c:v>12.270000457763672</c:v>
                </c:pt>
                <c:pt idx="22">
                  <c:v>12.187999725341797</c:v>
                </c:pt>
                <c:pt idx="23">
                  <c:v>12.100000381469727</c:v>
                </c:pt>
                <c:pt idx="24">
                  <c:v>12.01200008392334</c:v>
                </c:pt>
                <c:pt idx="25">
                  <c:v>11.923999786376953</c:v>
                </c:pt>
                <c:pt idx="26">
                  <c:v>11.819000244140625</c:v>
                </c:pt>
                <c:pt idx="27">
                  <c:v>11.72599983215332</c:v>
                </c:pt>
                <c:pt idx="28">
                  <c:v>11.621999740600586</c:v>
                </c:pt>
                <c:pt idx="29">
                  <c:v>11.52299976348877</c:v>
                </c:pt>
                <c:pt idx="30">
                  <c:v>11.423999786376953</c:v>
                </c:pt>
                <c:pt idx="31">
                  <c:v>11.347000122070313</c:v>
                </c:pt>
                <c:pt idx="32">
                  <c:v>11.276000022888184</c:v>
                </c:pt>
                <c:pt idx="33">
                  <c:v>11.220999717712402</c:v>
                </c:pt>
                <c:pt idx="34">
                  <c:v>11.199000358581543</c:v>
                </c:pt>
                <c:pt idx="35">
                  <c:v>11.187999725341797</c:v>
                </c:pt>
                <c:pt idx="36">
                  <c:v>11.204000473022461</c:v>
                </c:pt>
                <c:pt idx="37">
                  <c:v>11.22599983215332</c:v>
                </c:pt>
                <c:pt idx="38">
                  <c:v>11.270000457763672</c:v>
                </c:pt>
                <c:pt idx="39">
                  <c:v>11.347000122070313</c:v>
                </c:pt>
                <c:pt idx="40">
                  <c:v>11.402000427246094</c:v>
                </c:pt>
                <c:pt idx="41">
                  <c:v>11.489999771118164</c:v>
                </c:pt>
                <c:pt idx="42">
                  <c:v>11.583000183105469</c:v>
                </c:pt>
                <c:pt idx="43">
                  <c:v>11.670999526977539</c:v>
                </c:pt>
                <c:pt idx="44">
                  <c:v>11.770000457763672</c:v>
                </c:pt>
                <c:pt idx="45">
                  <c:v>11.857999801635742</c:v>
                </c:pt>
                <c:pt idx="46">
                  <c:v>11.928999900817871</c:v>
                </c:pt>
                <c:pt idx="47">
                  <c:v>12.005999565124512</c:v>
                </c:pt>
                <c:pt idx="48">
                  <c:v>12.055999755859375</c:v>
                </c:pt>
                <c:pt idx="49">
                  <c:v>12.083000183105469</c:v>
                </c:pt>
                <c:pt idx="50">
                  <c:v>12.093999862670898</c:v>
                </c:pt>
                <c:pt idx="51">
                  <c:v>12.083000183105469</c:v>
                </c:pt>
                <c:pt idx="52">
                  <c:v>12.045000076293945</c:v>
                </c:pt>
                <c:pt idx="53">
                  <c:v>12.01200008392334</c:v>
                </c:pt>
                <c:pt idx="54">
                  <c:v>11.939999580383301</c:v>
                </c:pt>
                <c:pt idx="55">
                  <c:v>11.86299991607666</c:v>
                </c:pt>
                <c:pt idx="56">
                  <c:v>11.791999816894531</c:v>
                </c:pt>
                <c:pt idx="57">
                  <c:v>11.732000350952148</c:v>
                </c:pt>
                <c:pt idx="58">
                  <c:v>11.64900016784668</c:v>
                </c:pt>
                <c:pt idx="59">
                  <c:v>11.567000389099121</c:v>
                </c:pt>
                <c:pt idx="60">
                  <c:v>11.50100040435791</c:v>
                </c:pt>
                <c:pt idx="61">
                  <c:v>11.435000419616699</c:v>
                </c:pt>
                <c:pt idx="62">
                  <c:v>11.380000114440918</c:v>
                </c:pt>
                <c:pt idx="63">
                  <c:v>11.342000007629395</c:v>
                </c:pt>
                <c:pt idx="64">
                  <c:v>11.314000129699707</c:v>
                </c:pt>
                <c:pt idx="65">
                  <c:v>11.324999809265137</c:v>
                </c:pt>
                <c:pt idx="66">
                  <c:v>11.347000122070313</c:v>
                </c:pt>
                <c:pt idx="67">
                  <c:v>11.390999794006348</c:v>
                </c:pt>
                <c:pt idx="68">
                  <c:v>11.472999572753906</c:v>
                </c:pt>
                <c:pt idx="69">
                  <c:v>11.550000190734863</c:v>
                </c:pt>
                <c:pt idx="70">
                  <c:v>11.654999732971191</c:v>
                </c:pt>
                <c:pt idx="71">
                  <c:v>11.770000457763672</c:v>
                </c:pt>
                <c:pt idx="72">
                  <c:v>11.890999794006348</c:v>
                </c:pt>
                <c:pt idx="73">
                  <c:v>12.005999565124512</c:v>
                </c:pt>
                <c:pt idx="74">
                  <c:v>12.100000381469727</c:v>
                </c:pt>
                <c:pt idx="75">
                  <c:v>12.204000473022461</c:v>
                </c:pt>
                <c:pt idx="76">
                  <c:v>12.28600025177002</c:v>
                </c:pt>
                <c:pt idx="77">
                  <c:v>12.347000122070313</c:v>
                </c:pt>
                <c:pt idx="78">
                  <c:v>12.418000221252441</c:v>
                </c:pt>
                <c:pt idx="79">
                  <c:v>12.468000411987305</c:v>
                </c:pt>
                <c:pt idx="80">
                  <c:v>12.517000198364258</c:v>
                </c:pt>
                <c:pt idx="81">
                  <c:v>12.545000076293945</c:v>
                </c:pt>
                <c:pt idx="82">
                  <c:v>12.583000183105469</c:v>
                </c:pt>
                <c:pt idx="83">
                  <c:v>12.58899974822998</c:v>
                </c:pt>
                <c:pt idx="84">
                  <c:v>12.58899974822998</c:v>
                </c:pt>
                <c:pt idx="85">
                  <c:v>12.560999870300293</c:v>
                </c:pt>
                <c:pt idx="86">
                  <c:v>12.505999565124512</c:v>
                </c:pt>
                <c:pt idx="87">
                  <c:v>12.413000106811523</c:v>
                </c:pt>
                <c:pt idx="88">
                  <c:v>12.281000137329102</c:v>
                </c:pt>
                <c:pt idx="89">
                  <c:v>12.144000053405762</c:v>
                </c:pt>
                <c:pt idx="90">
                  <c:v>11.972999572753906</c:v>
                </c:pt>
                <c:pt idx="91">
                  <c:v>11.814000129699707</c:v>
                </c:pt>
                <c:pt idx="92">
                  <c:v>11.659999847412109</c:v>
                </c:pt>
                <c:pt idx="93">
                  <c:v>11.545000076293945</c:v>
                </c:pt>
                <c:pt idx="94">
                  <c:v>11.461999893188477</c:v>
                </c:pt>
                <c:pt idx="95">
                  <c:v>11.435000419616699</c:v>
                </c:pt>
                <c:pt idx="96">
                  <c:v>11.456999778747559</c:v>
                </c:pt>
                <c:pt idx="97">
                  <c:v>11.484000205993652</c:v>
                </c:pt>
                <c:pt idx="98">
                  <c:v>11.52299976348877</c:v>
                </c:pt>
                <c:pt idx="99">
                  <c:v>11.560999870300293</c:v>
                </c:pt>
                <c:pt idx="100">
                  <c:v>11.600000381469727</c:v>
                </c:pt>
                <c:pt idx="101">
                  <c:v>11.64900016784668</c:v>
                </c:pt>
                <c:pt idx="102">
                  <c:v>11.682000160217285</c:v>
                </c:pt>
                <c:pt idx="103">
                  <c:v>11.737000465393066</c:v>
                </c:pt>
                <c:pt idx="104">
                  <c:v>11.786999702453613</c:v>
                </c:pt>
                <c:pt idx="105">
                  <c:v>11.809000015258789</c:v>
                </c:pt>
                <c:pt idx="106">
                  <c:v>11.819000244140625</c:v>
                </c:pt>
                <c:pt idx="107">
                  <c:v>11.869000434875488</c:v>
                </c:pt>
                <c:pt idx="108">
                  <c:v>11.890999794006348</c:v>
                </c:pt>
                <c:pt idx="109">
                  <c:v>11.918000221252441</c:v>
                </c:pt>
                <c:pt idx="110">
                  <c:v>11.956999778747559</c:v>
                </c:pt>
                <c:pt idx="111">
                  <c:v>12.00100040435791</c:v>
                </c:pt>
                <c:pt idx="112">
                  <c:v>12.038999557495117</c:v>
                </c:pt>
                <c:pt idx="113">
                  <c:v>12.093999862670898</c:v>
                </c:pt>
                <c:pt idx="114">
                  <c:v>12.166000366210937</c:v>
                </c:pt>
                <c:pt idx="115">
                  <c:v>12.22599983215332</c:v>
                </c:pt>
                <c:pt idx="116">
                  <c:v>12.296999931335449</c:v>
                </c:pt>
                <c:pt idx="117">
                  <c:v>12.35200023651123</c:v>
                </c:pt>
                <c:pt idx="118">
                  <c:v>12.413000106811523</c:v>
                </c:pt>
                <c:pt idx="119">
                  <c:v>12.451000213623047</c:v>
                </c:pt>
                <c:pt idx="120">
                  <c:v>12.505999565124512</c:v>
                </c:pt>
                <c:pt idx="121">
                  <c:v>12.527999877929688</c:v>
                </c:pt>
                <c:pt idx="122">
                  <c:v>12.550000190734863</c:v>
                </c:pt>
                <c:pt idx="123">
                  <c:v>12.583000183105469</c:v>
                </c:pt>
                <c:pt idx="124">
                  <c:v>12.583000183105469</c:v>
                </c:pt>
                <c:pt idx="125">
                  <c:v>12.571999549865723</c:v>
                </c:pt>
                <c:pt idx="126">
                  <c:v>12.538999557495117</c:v>
                </c:pt>
                <c:pt idx="127">
                  <c:v>12.494999885559082</c:v>
                </c:pt>
                <c:pt idx="128">
                  <c:v>12.428999900817871</c:v>
                </c:pt>
                <c:pt idx="129">
                  <c:v>12.35200023651123</c:v>
                </c:pt>
                <c:pt idx="130">
                  <c:v>12.253000259399414</c:v>
                </c:pt>
                <c:pt idx="131">
                  <c:v>12.133000373840332</c:v>
                </c:pt>
                <c:pt idx="132">
                  <c:v>12.02299976348877</c:v>
                </c:pt>
                <c:pt idx="133">
                  <c:v>11.902000427246094</c:v>
                </c:pt>
                <c:pt idx="134">
                  <c:v>11.770000457763672</c:v>
                </c:pt>
                <c:pt idx="135">
                  <c:v>11.682000160217285</c:v>
                </c:pt>
                <c:pt idx="136">
                  <c:v>11.616000175476074</c:v>
                </c:pt>
                <c:pt idx="137">
                  <c:v>11.560999870300293</c:v>
                </c:pt>
                <c:pt idx="138">
                  <c:v>11.534000396728516</c:v>
                </c:pt>
                <c:pt idx="139">
                  <c:v>11.538999557495117</c:v>
                </c:pt>
                <c:pt idx="140">
                  <c:v>11.567000389099121</c:v>
                </c:pt>
                <c:pt idx="141">
                  <c:v>11.621999740600586</c:v>
                </c:pt>
                <c:pt idx="142">
                  <c:v>11.699000358581543</c:v>
                </c:pt>
                <c:pt idx="143">
                  <c:v>11.786999702453613</c:v>
                </c:pt>
                <c:pt idx="144">
                  <c:v>11.87399959564209</c:v>
                </c:pt>
                <c:pt idx="145">
                  <c:v>11.961999893188477</c:v>
                </c:pt>
                <c:pt idx="146">
                  <c:v>12.034000396728516</c:v>
                </c:pt>
                <c:pt idx="147">
                  <c:v>12.083000183105469</c:v>
                </c:pt>
                <c:pt idx="148">
                  <c:v>12.121999740600586</c:v>
                </c:pt>
                <c:pt idx="149">
                  <c:v>12.126999855041504</c:v>
                </c:pt>
                <c:pt idx="150">
                  <c:v>12.104999542236328</c:v>
                </c:pt>
                <c:pt idx="151">
                  <c:v>12.078000068664551</c:v>
                </c:pt>
                <c:pt idx="152">
                  <c:v>12.02299976348877</c:v>
                </c:pt>
                <c:pt idx="153">
                  <c:v>11.951000213623047</c:v>
                </c:pt>
                <c:pt idx="154">
                  <c:v>11.895999908447266</c:v>
                </c:pt>
                <c:pt idx="155">
                  <c:v>11.847000122070313</c:v>
                </c:pt>
                <c:pt idx="156">
                  <c:v>11.803000450134277</c:v>
                </c:pt>
                <c:pt idx="157">
                  <c:v>11.781000137329102</c:v>
                </c:pt>
                <c:pt idx="158">
                  <c:v>11.776000022888184</c:v>
                </c:pt>
                <c:pt idx="159">
                  <c:v>11.803000450134277</c:v>
                </c:pt>
                <c:pt idx="160">
                  <c:v>11.836000442504883</c:v>
                </c:pt>
                <c:pt idx="161">
                  <c:v>11.902000427246094</c:v>
                </c:pt>
                <c:pt idx="162">
                  <c:v>11.989999771118164</c:v>
                </c:pt>
                <c:pt idx="163">
                  <c:v>12.060999870300293</c:v>
                </c:pt>
                <c:pt idx="164">
                  <c:v>12.154999732971191</c:v>
                </c:pt>
                <c:pt idx="165">
                  <c:v>12.237000465393066</c:v>
                </c:pt>
                <c:pt idx="166">
                  <c:v>12.296999931335449</c:v>
                </c:pt>
                <c:pt idx="167">
                  <c:v>12.329999923706055</c:v>
                </c:pt>
                <c:pt idx="168">
                  <c:v>12.347000122070313</c:v>
                </c:pt>
                <c:pt idx="169">
                  <c:v>12.319000244140625</c:v>
                </c:pt>
                <c:pt idx="170">
                  <c:v>12.270000457763672</c:v>
                </c:pt>
                <c:pt idx="171">
                  <c:v>12.170999526977539</c:v>
                </c:pt>
                <c:pt idx="172">
                  <c:v>12.055999755859375</c:v>
                </c:pt>
                <c:pt idx="173">
                  <c:v>11.935000419616699</c:v>
                </c:pt>
                <c:pt idx="174">
                  <c:v>11.829999923706055</c:v>
                </c:pt>
                <c:pt idx="175">
                  <c:v>11.753999710083008</c:v>
                </c:pt>
                <c:pt idx="176">
                  <c:v>11.687999725341797</c:v>
                </c:pt>
                <c:pt idx="177">
                  <c:v>11.64900016784668</c:v>
                </c:pt>
                <c:pt idx="178">
                  <c:v>11.621999740600586</c:v>
                </c:pt>
                <c:pt idx="179">
                  <c:v>11.633000373840332</c:v>
                </c:pt>
                <c:pt idx="180">
                  <c:v>11.644000053405762</c:v>
                </c:pt>
                <c:pt idx="181">
                  <c:v>11.670999526977539</c:v>
                </c:pt>
                <c:pt idx="182">
                  <c:v>11.704000473022461</c:v>
                </c:pt>
                <c:pt idx="183">
                  <c:v>11.737000465393066</c:v>
                </c:pt>
                <c:pt idx="184">
                  <c:v>11.758999824523926</c:v>
                </c:pt>
                <c:pt idx="185">
                  <c:v>11.770000457763672</c:v>
                </c:pt>
                <c:pt idx="186">
                  <c:v>11.781000137329102</c:v>
                </c:pt>
                <c:pt idx="187">
                  <c:v>11.765000343322754</c:v>
                </c:pt>
                <c:pt idx="188">
                  <c:v>11.765000343322754</c:v>
                </c:pt>
                <c:pt idx="189">
                  <c:v>11.758999824523926</c:v>
                </c:pt>
                <c:pt idx="190">
                  <c:v>11.758999824523926</c:v>
                </c:pt>
                <c:pt idx="191">
                  <c:v>11.758999824523926</c:v>
                </c:pt>
                <c:pt idx="192">
                  <c:v>11.748000144958496</c:v>
                </c:pt>
                <c:pt idx="193">
                  <c:v>11.715000152587891</c:v>
                </c:pt>
                <c:pt idx="194">
                  <c:v>11.677000045776367</c:v>
                </c:pt>
                <c:pt idx="195">
                  <c:v>11.616000175476074</c:v>
                </c:pt>
                <c:pt idx="196">
                  <c:v>11.517000198364258</c:v>
                </c:pt>
                <c:pt idx="197">
                  <c:v>11.397000312805176</c:v>
                </c:pt>
                <c:pt idx="198">
                  <c:v>11.220999717712402</c:v>
                </c:pt>
                <c:pt idx="199">
                  <c:v>11.034000396728516</c:v>
                </c:pt>
                <c:pt idx="200">
                  <c:v>10.791999816894531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E55-47B0-9425-05662783E42C}"/>
            </c:ext>
          </c:extLst>
        </c:ser>
        <c:ser>
          <c:idx val="6"/>
          <c:order val="6"/>
          <c:tx>
            <c:strRef>
              <c:f>'Gold Standard'!$S$7</c:f>
              <c:strCache>
                <c:ptCount val="1"/>
                <c:pt idx="0">
                  <c:v>Min.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Standard'!$S$8:$S$208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92-4E05-AA74-446DEA49EB2F}"/>
            </c:ext>
          </c:extLst>
        </c:ser>
        <c:ser>
          <c:idx val="7"/>
          <c:order val="7"/>
          <c:tx>
            <c:strRef>
              <c:f>'Gold Standard'!$T$7</c:f>
              <c:strCache>
                <c:ptCount val="1"/>
                <c:pt idx="0">
                  <c:v>Max.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Standard'!$T$8:$T$208</c:f>
              <c:numCache>
                <c:formatCode>General</c:formatCode>
                <c:ptCount val="201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92-4E05-AA74-446DEA49E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59128"/>
        <c:axId val="687099880"/>
      </c:scatterChart>
      <c:valAx>
        <c:axId val="716759128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099880"/>
        <c:crosses val="autoZero"/>
        <c:crossBetween val="midCat"/>
        <c:minorUnit val="1"/>
      </c:valAx>
      <c:valAx>
        <c:axId val="687099880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75912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10908791329"/>
          <c:y val="7.3419124848199943E-2"/>
          <c:w val="0.12937485422205039"/>
          <c:h val="0.6716464919497003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Data!$D$8:$D$208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B5-481F-B25A-14100703CA78}"/>
            </c:ext>
          </c:extLst>
        </c:ser>
        <c:ser>
          <c:idx val="1"/>
          <c:order val="1"/>
          <c:tx>
            <c:v>J1 -40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Data!$H$8:$H$208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EB5-481F-B25A-14100703CA78}"/>
            </c:ext>
          </c:extLst>
        </c:ser>
        <c:ser>
          <c:idx val="2"/>
          <c:order val="2"/>
          <c:tx>
            <c:v>J1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Data!$L$8:$L$208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EB5-481F-B25A-14100703C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99096"/>
        <c:axId val="687100272"/>
      </c:scatterChart>
      <c:valAx>
        <c:axId val="687099096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100272"/>
        <c:crosses val="autoZero"/>
        <c:crossBetween val="midCat"/>
        <c:minorUnit val="1"/>
      </c:valAx>
      <c:valAx>
        <c:axId val="687100272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99096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35911264522"/>
          <c:w val="0.12862348410828206"/>
          <c:h val="0.21495415812749435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6985525114129018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J2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C5-4596-8676-225E163130B4}"/>
            </c:ext>
          </c:extLst>
        </c:ser>
        <c:ser>
          <c:idx val="1"/>
          <c:order val="1"/>
          <c:tx>
            <c:v>J2 -40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Data!$I$8:$I$208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CC5-4596-8676-225E163130B4}"/>
            </c:ext>
          </c:extLst>
        </c:ser>
        <c:ser>
          <c:idx val="2"/>
          <c:order val="2"/>
          <c:tx>
            <c:v>J2 +85</c:v>
          </c:tx>
          <c:spPr>
            <a:ln w="95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Data!$M$8:$M$208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C5-4596-8676-225E1631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101056"/>
        <c:axId val="687098312"/>
      </c:scatterChart>
      <c:valAx>
        <c:axId val="687101056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098312"/>
        <c:crosses val="autoZero"/>
        <c:crossBetween val="midCat"/>
        <c:minorUnit val="1"/>
      </c:valAx>
      <c:valAx>
        <c:axId val="687098312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01056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74174673124"/>
          <c:w val="0.12862348410828206"/>
          <c:h val="0.2149538876447783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J3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Data!$F$8:$F$208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6F-42D4-8F0D-441EE6907AAF}"/>
            </c:ext>
          </c:extLst>
        </c:ser>
        <c:ser>
          <c:idx val="1"/>
          <c:order val="1"/>
          <c:tx>
            <c:v>J3 -40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Data!$J$8:$J$208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6F-42D4-8F0D-441EE6907AAF}"/>
            </c:ext>
          </c:extLst>
        </c:ser>
        <c:ser>
          <c:idx val="2"/>
          <c:order val="2"/>
          <c:tx>
            <c:v>J3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Data!$N$8:$N$208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76F-42D4-8F0D-441EE6907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718216"/>
        <c:axId val="729717040"/>
      </c:scatterChart>
      <c:valAx>
        <c:axId val="729718216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9717040"/>
        <c:crosses val="autoZero"/>
        <c:crossBetween val="midCat"/>
        <c:minorUnit val="1"/>
      </c:valAx>
      <c:valAx>
        <c:axId val="729717040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718216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93438320213"/>
          <c:w val="0.12862348410828206"/>
          <c:h val="0.21495354941097478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J4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Data!$G$8:$G$208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24-408F-B4F7-AAF3B38160A8}"/>
            </c:ext>
          </c:extLst>
        </c:ser>
        <c:ser>
          <c:idx val="1"/>
          <c:order val="1"/>
          <c:tx>
            <c:v>J4 -40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Data!$K$8:$K$208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24-408F-B4F7-AAF3B38160A8}"/>
            </c:ext>
          </c:extLst>
        </c:ser>
        <c:ser>
          <c:idx val="2"/>
          <c:order val="2"/>
          <c:tx>
            <c:v>J4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Data!$O$8:$O$208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24-408F-B4F7-AAF3B3816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78488"/>
        <c:axId val="725878880"/>
      </c:scatterChart>
      <c:valAx>
        <c:axId val="725878488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5878880"/>
        <c:crosses val="autoZero"/>
        <c:crossBetween val="midCat"/>
        <c:minorUnit val="1"/>
      </c:valAx>
      <c:valAx>
        <c:axId val="725878880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7848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73722474829"/>
          <c:w val="0.12862348410828206"/>
          <c:h val="0.2149539758234446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J1 thru J4 VSWR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tests'!$B$1</c:f>
              <c:strCache>
                <c:ptCount val="1"/>
                <c:pt idx="0">
                  <c:v>J1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tests'!$B$2:$B$202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'J6, J7, J1-J4 tests'!$C$1</c:f>
              <c:strCache>
                <c:ptCount val="1"/>
                <c:pt idx="0">
                  <c:v>J2</c:v>
                </c:pt>
              </c:strCache>
            </c:strRef>
          </c:tx>
          <c:spPr>
            <a:ln w="19050" cap="rnd">
              <a:solidFill>
                <a:srgbClr val="1300F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tests'!$C$2:$C$202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'J6, J7, J1-J4 tests'!$D$1</c:f>
              <c:strCache>
                <c:ptCount val="1"/>
                <c:pt idx="0">
                  <c:v>J3</c:v>
                </c:pt>
              </c:strCache>
            </c:strRef>
          </c:tx>
          <c:spPr>
            <a:ln w="19050" cap="rnd">
              <a:solidFill>
                <a:srgbClr val="1EB10D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tests'!$D$2:$D$202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'J6, J7, J1-J4 tests'!$E$1</c:f>
              <c:strCache>
                <c:ptCount val="1"/>
                <c:pt idx="0">
                  <c:v>J4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tests'!$E$2:$E$202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79664"/>
        <c:axId val="728414536"/>
      </c:scatterChart>
      <c:valAx>
        <c:axId val="725879664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14536"/>
        <c:crossesAt val="0.9"/>
        <c:crossBetween val="midCat"/>
      </c:valAx>
      <c:valAx>
        <c:axId val="728414536"/>
        <c:scaling>
          <c:orientation val="minMax"/>
          <c:max val="3.7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79664"/>
        <c:crossesAt val="26"/>
        <c:crossBetween val="midCat"/>
        <c:majorUnit val="0.7"/>
        <c:min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J6 Isolation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tests'!$H$1</c:f>
              <c:strCache>
                <c:ptCount val="1"/>
                <c:pt idx="0">
                  <c:v>J6 iso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tests'!$G$2:$G$202</c:f>
              <c:numCache>
                <c:formatCode>0.00</c:formatCode>
                <c:ptCount val="201"/>
                <c:pt idx="0">
                  <c:v>2</c:v>
                </c:pt>
                <c:pt idx="1">
                  <c:v>2.08</c:v>
                </c:pt>
                <c:pt idx="2">
                  <c:v>2.16</c:v>
                </c:pt>
                <c:pt idx="3">
                  <c:v>2.2400000000000002</c:v>
                </c:pt>
                <c:pt idx="4">
                  <c:v>2.3200000000000003</c:v>
                </c:pt>
                <c:pt idx="5">
                  <c:v>2.4000000000000004</c:v>
                </c:pt>
                <c:pt idx="6">
                  <c:v>2.4800000000000004</c:v>
                </c:pt>
                <c:pt idx="7">
                  <c:v>2.5600000000000005</c:v>
                </c:pt>
                <c:pt idx="8">
                  <c:v>2.6400000000000006</c:v>
                </c:pt>
                <c:pt idx="9">
                  <c:v>2.7200000000000006</c:v>
                </c:pt>
                <c:pt idx="10">
                  <c:v>2.8000000000000007</c:v>
                </c:pt>
                <c:pt idx="11">
                  <c:v>2.8800000000000008</c:v>
                </c:pt>
                <c:pt idx="12">
                  <c:v>2.9600000000000009</c:v>
                </c:pt>
                <c:pt idx="13">
                  <c:v>3.0400000000000009</c:v>
                </c:pt>
                <c:pt idx="14">
                  <c:v>3.120000000000001</c:v>
                </c:pt>
                <c:pt idx="15">
                  <c:v>3.2000000000000011</c:v>
                </c:pt>
                <c:pt idx="16">
                  <c:v>3.2800000000000011</c:v>
                </c:pt>
                <c:pt idx="17">
                  <c:v>3.3600000000000012</c:v>
                </c:pt>
                <c:pt idx="18">
                  <c:v>3.4400000000000013</c:v>
                </c:pt>
                <c:pt idx="19">
                  <c:v>3.5200000000000014</c:v>
                </c:pt>
                <c:pt idx="20">
                  <c:v>3.6000000000000014</c:v>
                </c:pt>
                <c:pt idx="21">
                  <c:v>3.6800000000000015</c:v>
                </c:pt>
                <c:pt idx="22">
                  <c:v>3.7600000000000016</c:v>
                </c:pt>
                <c:pt idx="23">
                  <c:v>3.8400000000000016</c:v>
                </c:pt>
                <c:pt idx="24">
                  <c:v>3.9200000000000017</c:v>
                </c:pt>
                <c:pt idx="25">
                  <c:v>4.0000000000000018</c:v>
                </c:pt>
                <c:pt idx="26">
                  <c:v>4.0800000000000018</c:v>
                </c:pt>
                <c:pt idx="27">
                  <c:v>4.1600000000000019</c:v>
                </c:pt>
                <c:pt idx="28">
                  <c:v>4.240000000000002</c:v>
                </c:pt>
                <c:pt idx="29">
                  <c:v>4.3200000000000021</c:v>
                </c:pt>
                <c:pt idx="30">
                  <c:v>4.4000000000000021</c:v>
                </c:pt>
                <c:pt idx="31">
                  <c:v>4.4800000000000022</c:v>
                </c:pt>
                <c:pt idx="32">
                  <c:v>4.5600000000000023</c:v>
                </c:pt>
                <c:pt idx="33">
                  <c:v>4.6400000000000023</c:v>
                </c:pt>
                <c:pt idx="34">
                  <c:v>4.7200000000000024</c:v>
                </c:pt>
                <c:pt idx="35">
                  <c:v>4.8000000000000025</c:v>
                </c:pt>
                <c:pt idx="36">
                  <c:v>4.8800000000000026</c:v>
                </c:pt>
                <c:pt idx="37">
                  <c:v>4.9600000000000026</c:v>
                </c:pt>
                <c:pt idx="38">
                  <c:v>5.0400000000000027</c:v>
                </c:pt>
                <c:pt idx="39">
                  <c:v>5.1200000000000028</c:v>
                </c:pt>
                <c:pt idx="40">
                  <c:v>5.2000000000000028</c:v>
                </c:pt>
                <c:pt idx="41">
                  <c:v>5.2800000000000029</c:v>
                </c:pt>
                <c:pt idx="42">
                  <c:v>5.360000000000003</c:v>
                </c:pt>
                <c:pt idx="43">
                  <c:v>5.4400000000000031</c:v>
                </c:pt>
                <c:pt idx="44">
                  <c:v>5.5200000000000031</c:v>
                </c:pt>
                <c:pt idx="45">
                  <c:v>5.6000000000000032</c:v>
                </c:pt>
                <c:pt idx="46">
                  <c:v>5.6800000000000033</c:v>
                </c:pt>
                <c:pt idx="47">
                  <c:v>5.7600000000000033</c:v>
                </c:pt>
                <c:pt idx="48">
                  <c:v>5.8400000000000034</c:v>
                </c:pt>
                <c:pt idx="49">
                  <c:v>5.9200000000000035</c:v>
                </c:pt>
                <c:pt idx="50">
                  <c:v>6.0000000000000036</c:v>
                </c:pt>
                <c:pt idx="51">
                  <c:v>6.0800000000000036</c:v>
                </c:pt>
                <c:pt idx="52">
                  <c:v>6.1600000000000037</c:v>
                </c:pt>
                <c:pt idx="53">
                  <c:v>6.2400000000000038</c:v>
                </c:pt>
                <c:pt idx="54">
                  <c:v>6.3200000000000038</c:v>
                </c:pt>
                <c:pt idx="55">
                  <c:v>6.4000000000000039</c:v>
                </c:pt>
                <c:pt idx="56">
                  <c:v>6.480000000000004</c:v>
                </c:pt>
                <c:pt idx="57">
                  <c:v>6.5600000000000041</c:v>
                </c:pt>
                <c:pt idx="58">
                  <c:v>6.6400000000000041</c:v>
                </c:pt>
                <c:pt idx="59">
                  <c:v>6.7200000000000042</c:v>
                </c:pt>
                <c:pt idx="60">
                  <c:v>6.8000000000000043</c:v>
                </c:pt>
                <c:pt idx="61">
                  <c:v>6.8800000000000043</c:v>
                </c:pt>
                <c:pt idx="62">
                  <c:v>6.9600000000000044</c:v>
                </c:pt>
                <c:pt idx="63">
                  <c:v>7.0400000000000045</c:v>
                </c:pt>
                <c:pt idx="64">
                  <c:v>7.1200000000000045</c:v>
                </c:pt>
                <c:pt idx="65">
                  <c:v>7.2000000000000046</c:v>
                </c:pt>
                <c:pt idx="66">
                  <c:v>7.2800000000000047</c:v>
                </c:pt>
                <c:pt idx="67">
                  <c:v>7.3600000000000048</c:v>
                </c:pt>
                <c:pt idx="68">
                  <c:v>7.4400000000000048</c:v>
                </c:pt>
                <c:pt idx="69">
                  <c:v>7.5200000000000049</c:v>
                </c:pt>
                <c:pt idx="70">
                  <c:v>7.600000000000005</c:v>
                </c:pt>
                <c:pt idx="71">
                  <c:v>7.680000000000005</c:v>
                </c:pt>
                <c:pt idx="72">
                  <c:v>7.7600000000000051</c:v>
                </c:pt>
                <c:pt idx="73">
                  <c:v>7.8400000000000052</c:v>
                </c:pt>
                <c:pt idx="74">
                  <c:v>7.9200000000000053</c:v>
                </c:pt>
                <c:pt idx="75">
                  <c:v>8.0000000000000053</c:v>
                </c:pt>
                <c:pt idx="76">
                  <c:v>8.0800000000000054</c:v>
                </c:pt>
                <c:pt idx="77">
                  <c:v>8.1600000000000055</c:v>
                </c:pt>
                <c:pt idx="78">
                  <c:v>8.2400000000000055</c:v>
                </c:pt>
                <c:pt idx="79">
                  <c:v>8.3200000000000056</c:v>
                </c:pt>
                <c:pt idx="80">
                  <c:v>8.4000000000000057</c:v>
                </c:pt>
                <c:pt idx="81">
                  <c:v>8.4800000000000058</c:v>
                </c:pt>
                <c:pt idx="82">
                  <c:v>8.5600000000000058</c:v>
                </c:pt>
                <c:pt idx="83">
                  <c:v>8.6400000000000059</c:v>
                </c:pt>
                <c:pt idx="84">
                  <c:v>8.720000000000006</c:v>
                </c:pt>
                <c:pt idx="85">
                  <c:v>8.800000000000006</c:v>
                </c:pt>
                <c:pt idx="86">
                  <c:v>8.8800000000000061</c:v>
                </c:pt>
                <c:pt idx="87">
                  <c:v>8.9600000000000062</c:v>
                </c:pt>
                <c:pt idx="88">
                  <c:v>9.0400000000000063</c:v>
                </c:pt>
                <c:pt idx="89">
                  <c:v>9.1200000000000063</c:v>
                </c:pt>
                <c:pt idx="90">
                  <c:v>9.2000000000000064</c:v>
                </c:pt>
                <c:pt idx="91">
                  <c:v>9.2800000000000065</c:v>
                </c:pt>
                <c:pt idx="92">
                  <c:v>9.3600000000000065</c:v>
                </c:pt>
                <c:pt idx="93">
                  <c:v>9.4400000000000066</c:v>
                </c:pt>
                <c:pt idx="94">
                  <c:v>9.5200000000000067</c:v>
                </c:pt>
                <c:pt idx="95">
                  <c:v>9.6000000000000068</c:v>
                </c:pt>
                <c:pt idx="96">
                  <c:v>9.6800000000000068</c:v>
                </c:pt>
                <c:pt idx="97">
                  <c:v>9.7600000000000069</c:v>
                </c:pt>
                <c:pt idx="98">
                  <c:v>9.840000000000007</c:v>
                </c:pt>
                <c:pt idx="99">
                  <c:v>9.920000000000007</c:v>
                </c:pt>
                <c:pt idx="100">
                  <c:v>10.000000000000007</c:v>
                </c:pt>
                <c:pt idx="101">
                  <c:v>10.080000000000007</c:v>
                </c:pt>
                <c:pt idx="102">
                  <c:v>10.160000000000007</c:v>
                </c:pt>
                <c:pt idx="103">
                  <c:v>10.240000000000007</c:v>
                </c:pt>
                <c:pt idx="104">
                  <c:v>10.320000000000007</c:v>
                </c:pt>
                <c:pt idx="105">
                  <c:v>10.400000000000007</c:v>
                </c:pt>
                <c:pt idx="106">
                  <c:v>10.480000000000008</c:v>
                </c:pt>
                <c:pt idx="107">
                  <c:v>10.560000000000008</c:v>
                </c:pt>
                <c:pt idx="108">
                  <c:v>10.640000000000008</c:v>
                </c:pt>
                <c:pt idx="109">
                  <c:v>10.720000000000008</c:v>
                </c:pt>
                <c:pt idx="110">
                  <c:v>10.800000000000008</c:v>
                </c:pt>
                <c:pt idx="111">
                  <c:v>10.880000000000008</c:v>
                </c:pt>
                <c:pt idx="112">
                  <c:v>10.960000000000008</c:v>
                </c:pt>
                <c:pt idx="113">
                  <c:v>11.040000000000008</c:v>
                </c:pt>
                <c:pt idx="114">
                  <c:v>11.120000000000008</c:v>
                </c:pt>
                <c:pt idx="115">
                  <c:v>11.200000000000008</c:v>
                </c:pt>
                <c:pt idx="116">
                  <c:v>11.280000000000008</c:v>
                </c:pt>
                <c:pt idx="117">
                  <c:v>11.360000000000008</c:v>
                </c:pt>
                <c:pt idx="118">
                  <c:v>11.440000000000008</c:v>
                </c:pt>
                <c:pt idx="119">
                  <c:v>11.520000000000008</c:v>
                </c:pt>
                <c:pt idx="120">
                  <c:v>11.600000000000009</c:v>
                </c:pt>
                <c:pt idx="121">
                  <c:v>11.680000000000009</c:v>
                </c:pt>
                <c:pt idx="122">
                  <c:v>11.760000000000009</c:v>
                </c:pt>
                <c:pt idx="123">
                  <c:v>11.840000000000009</c:v>
                </c:pt>
                <c:pt idx="124">
                  <c:v>11.920000000000009</c:v>
                </c:pt>
                <c:pt idx="125">
                  <c:v>12.000000000000009</c:v>
                </c:pt>
                <c:pt idx="126">
                  <c:v>12.080000000000009</c:v>
                </c:pt>
                <c:pt idx="127">
                  <c:v>12.160000000000009</c:v>
                </c:pt>
                <c:pt idx="128">
                  <c:v>12.240000000000009</c:v>
                </c:pt>
                <c:pt idx="129">
                  <c:v>12.320000000000009</c:v>
                </c:pt>
                <c:pt idx="130">
                  <c:v>12.400000000000009</c:v>
                </c:pt>
                <c:pt idx="131">
                  <c:v>12.480000000000009</c:v>
                </c:pt>
                <c:pt idx="132">
                  <c:v>12.560000000000009</c:v>
                </c:pt>
                <c:pt idx="133">
                  <c:v>12.640000000000009</c:v>
                </c:pt>
                <c:pt idx="134">
                  <c:v>12.72000000000001</c:v>
                </c:pt>
                <c:pt idx="135">
                  <c:v>12.80000000000001</c:v>
                </c:pt>
                <c:pt idx="136">
                  <c:v>12.88000000000001</c:v>
                </c:pt>
                <c:pt idx="137">
                  <c:v>12.96000000000001</c:v>
                </c:pt>
                <c:pt idx="138">
                  <c:v>13.04000000000001</c:v>
                </c:pt>
                <c:pt idx="139">
                  <c:v>13.12000000000001</c:v>
                </c:pt>
                <c:pt idx="140">
                  <c:v>13.20000000000001</c:v>
                </c:pt>
                <c:pt idx="141">
                  <c:v>13.28000000000001</c:v>
                </c:pt>
                <c:pt idx="142">
                  <c:v>13.36000000000001</c:v>
                </c:pt>
                <c:pt idx="143">
                  <c:v>13.44000000000001</c:v>
                </c:pt>
                <c:pt idx="144">
                  <c:v>13.52000000000001</c:v>
                </c:pt>
                <c:pt idx="145">
                  <c:v>13.60000000000001</c:v>
                </c:pt>
                <c:pt idx="146">
                  <c:v>13.68000000000001</c:v>
                </c:pt>
                <c:pt idx="147">
                  <c:v>13.76000000000001</c:v>
                </c:pt>
                <c:pt idx="148">
                  <c:v>13.840000000000011</c:v>
                </c:pt>
                <c:pt idx="149">
                  <c:v>13.920000000000011</c:v>
                </c:pt>
                <c:pt idx="150">
                  <c:v>14.000000000000011</c:v>
                </c:pt>
                <c:pt idx="151">
                  <c:v>14.080000000000011</c:v>
                </c:pt>
                <c:pt idx="152">
                  <c:v>14.160000000000011</c:v>
                </c:pt>
                <c:pt idx="153">
                  <c:v>14.240000000000011</c:v>
                </c:pt>
                <c:pt idx="154">
                  <c:v>14.320000000000011</c:v>
                </c:pt>
                <c:pt idx="155">
                  <c:v>14.400000000000011</c:v>
                </c:pt>
                <c:pt idx="156">
                  <c:v>14.480000000000011</c:v>
                </c:pt>
                <c:pt idx="157">
                  <c:v>14.560000000000011</c:v>
                </c:pt>
                <c:pt idx="158">
                  <c:v>14.640000000000011</c:v>
                </c:pt>
                <c:pt idx="159">
                  <c:v>14.720000000000011</c:v>
                </c:pt>
                <c:pt idx="160">
                  <c:v>14.800000000000011</c:v>
                </c:pt>
                <c:pt idx="161">
                  <c:v>14.880000000000011</c:v>
                </c:pt>
                <c:pt idx="162">
                  <c:v>14.960000000000012</c:v>
                </c:pt>
                <c:pt idx="163">
                  <c:v>15.040000000000012</c:v>
                </c:pt>
                <c:pt idx="164">
                  <c:v>15.120000000000012</c:v>
                </c:pt>
                <c:pt idx="165">
                  <c:v>15.200000000000012</c:v>
                </c:pt>
                <c:pt idx="166">
                  <c:v>15.280000000000012</c:v>
                </c:pt>
                <c:pt idx="167">
                  <c:v>15.360000000000012</c:v>
                </c:pt>
                <c:pt idx="168">
                  <c:v>15.440000000000012</c:v>
                </c:pt>
                <c:pt idx="169">
                  <c:v>15.520000000000012</c:v>
                </c:pt>
                <c:pt idx="170">
                  <c:v>15.600000000000012</c:v>
                </c:pt>
                <c:pt idx="171">
                  <c:v>15.680000000000012</c:v>
                </c:pt>
                <c:pt idx="172">
                  <c:v>15.760000000000012</c:v>
                </c:pt>
                <c:pt idx="173">
                  <c:v>15.840000000000012</c:v>
                </c:pt>
                <c:pt idx="174">
                  <c:v>15.920000000000012</c:v>
                </c:pt>
                <c:pt idx="175">
                  <c:v>16.000000000000011</c:v>
                </c:pt>
                <c:pt idx="176">
                  <c:v>16.080000000000009</c:v>
                </c:pt>
                <c:pt idx="177">
                  <c:v>16.160000000000007</c:v>
                </c:pt>
                <c:pt idx="178">
                  <c:v>16.240000000000006</c:v>
                </c:pt>
                <c:pt idx="179">
                  <c:v>16.320000000000004</c:v>
                </c:pt>
                <c:pt idx="180">
                  <c:v>16.400000000000002</c:v>
                </c:pt>
                <c:pt idx="181">
                  <c:v>16.48</c:v>
                </c:pt>
                <c:pt idx="182">
                  <c:v>16.559999999999999</c:v>
                </c:pt>
                <c:pt idx="183">
                  <c:v>16.639999999999997</c:v>
                </c:pt>
                <c:pt idx="184">
                  <c:v>16.719999999999995</c:v>
                </c:pt>
                <c:pt idx="185">
                  <c:v>16.799999999999994</c:v>
                </c:pt>
                <c:pt idx="186">
                  <c:v>16.879999999999992</c:v>
                </c:pt>
                <c:pt idx="187">
                  <c:v>16.95999999999999</c:v>
                </c:pt>
                <c:pt idx="188">
                  <c:v>17.039999999999988</c:v>
                </c:pt>
                <c:pt idx="189">
                  <c:v>17.119999999999987</c:v>
                </c:pt>
                <c:pt idx="190">
                  <c:v>17.199999999999985</c:v>
                </c:pt>
                <c:pt idx="191">
                  <c:v>17.279999999999983</c:v>
                </c:pt>
                <c:pt idx="192">
                  <c:v>17.359999999999982</c:v>
                </c:pt>
                <c:pt idx="193">
                  <c:v>17.43999999999998</c:v>
                </c:pt>
                <c:pt idx="194">
                  <c:v>17.519999999999978</c:v>
                </c:pt>
                <c:pt idx="195">
                  <c:v>17.599999999999977</c:v>
                </c:pt>
                <c:pt idx="196">
                  <c:v>17.679999999999975</c:v>
                </c:pt>
                <c:pt idx="197">
                  <c:v>17.759999999999973</c:v>
                </c:pt>
                <c:pt idx="198">
                  <c:v>17.839999999999971</c:v>
                </c:pt>
                <c:pt idx="199">
                  <c:v>17.91999999999997</c:v>
                </c:pt>
                <c:pt idx="200">
                  <c:v>17.999999999999968</c:v>
                </c:pt>
              </c:numCache>
            </c:numRef>
          </c:xVal>
          <c:yVal>
            <c:numRef>
              <c:f>'J6, J7, J1-J4 tests'!$H$2:$H$202</c:f>
              <c:numCache>
                <c:formatCode>0.00</c:formatCode>
                <c:ptCount val="201"/>
                <c:pt idx="0">
                  <c:v>-45</c:v>
                </c:pt>
                <c:pt idx="1">
                  <c:v>-31</c:v>
                </c:pt>
                <c:pt idx="2">
                  <c:v>-31</c:v>
                </c:pt>
                <c:pt idx="3">
                  <c:v>-31</c:v>
                </c:pt>
                <c:pt idx="4">
                  <c:v>-31</c:v>
                </c:pt>
                <c:pt idx="5">
                  <c:v>-31</c:v>
                </c:pt>
                <c:pt idx="6">
                  <c:v>-31</c:v>
                </c:pt>
                <c:pt idx="7">
                  <c:v>-31</c:v>
                </c:pt>
                <c:pt idx="8">
                  <c:v>-31</c:v>
                </c:pt>
                <c:pt idx="9">
                  <c:v>-31</c:v>
                </c:pt>
                <c:pt idx="10">
                  <c:v>-31</c:v>
                </c:pt>
                <c:pt idx="11">
                  <c:v>-31</c:v>
                </c:pt>
                <c:pt idx="12">
                  <c:v>-31</c:v>
                </c:pt>
                <c:pt idx="13">
                  <c:v>-31</c:v>
                </c:pt>
                <c:pt idx="14">
                  <c:v>-31</c:v>
                </c:pt>
                <c:pt idx="15">
                  <c:v>-31</c:v>
                </c:pt>
                <c:pt idx="16">
                  <c:v>-31</c:v>
                </c:pt>
                <c:pt idx="17">
                  <c:v>-31</c:v>
                </c:pt>
                <c:pt idx="18">
                  <c:v>-31</c:v>
                </c:pt>
                <c:pt idx="19">
                  <c:v>-31</c:v>
                </c:pt>
                <c:pt idx="20">
                  <c:v>-31</c:v>
                </c:pt>
                <c:pt idx="21">
                  <c:v>-31</c:v>
                </c:pt>
                <c:pt idx="22">
                  <c:v>-31</c:v>
                </c:pt>
                <c:pt idx="23">
                  <c:v>-31</c:v>
                </c:pt>
                <c:pt idx="24">
                  <c:v>-31</c:v>
                </c:pt>
                <c:pt idx="25">
                  <c:v>-31</c:v>
                </c:pt>
                <c:pt idx="26">
                  <c:v>-31</c:v>
                </c:pt>
                <c:pt idx="27">
                  <c:v>-31</c:v>
                </c:pt>
                <c:pt idx="28">
                  <c:v>-31</c:v>
                </c:pt>
                <c:pt idx="29">
                  <c:v>-31</c:v>
                </c:pt>
                <c:pt idx="30">
                  <c:v>-31</c:v>
                </c:pt>
                <c:pt idx="31">
                  <c:v>-31</c:v>
                </c:pt>
                <c:pt idx="32">
                  <c:v>-31</c:v>
                </c:pt>
                <c:pt idx="33">
                  <c:v>-31</c:v>
                </c:pt>
                <c:pt idx="34">
                  <c:v>-31</c:v>
                </c:pt>
                <c:pt idx="35">
                  <c:v>-31</c:v>
                </c:pt>
                <c:pt idx="36">
                  <c:v>-31</c:v>
                </c:pt>
                <c:pt idx="37">
                  <c:v>-31</c:v>
                </c:pt>
                <c:pt idx="38">
                  <c:v>-31</c:v>
                </c:pt>
                <c:pt idx="39">
                  <c:v>-31</c:v>
                </c:pt>
                <c:pt idx="40">
                  <c:v>-31</c:v>
                </c:pt>
                <c:pt idx="41">
                  <c:v>-31</c:v>
                </c:pt>
                <c:pt idx="42">
                  <c:v>-31</c:v>
                </c:pt>
                <c:pt idx="43">
                  <c:v>-31</c:v>
                </c:pt>
                <c:pt idx="44">
                  <c:v>-31</c:v>
                </c:pt>
                <c:pt idx="45">
                  <c:v>-31</c:v>
                </c:pt>
                <c:pt idx="46">
                  <c:v>-31</c:v>
                </c:pt>
                <c:pt idx="47">
                  <c:v>-31</c:v>
                </c:pt>
                <c:pt idx="48">
                  <c:v>-31</c:v>
                </c:pt>
                <c:pt idx="49">
                  <c:v>-31</c:v>
                </c:pt>
                <c:pt idx="50">
                  <c:v>-31</c:v>
                </c:pt>
                <c:pt idx="51">
                  <c:v>-31</c:v>
                </c:pt>
                <c:pt idx="52">
                  <c:v>-31</c:v>
                </c:pt>
                <c:pt idx="53">
                  <c:v>-31</c:v>
                </c:pt>
                <c:pt idx="54">
                  <c:v>-31</c:v>
                </c:pt>
                <c:pt idx="55">
                  <c:v>-31</c:v>
                </c:pt>
                <c:pt idx="56">
                  <c:v>-31</c:v>
                </c:pt>
                <c:pt idx="57">
                  <c:v>-31</c:v>
                </c:pt>
                <c:pt idx="58">
                  <c:v>-31</c:v>
                </c:pt>
                <c:pt idx="59">
                  <c:v>-31</c:v>
                </c:pt>
                <c:pt idx="60">
                  <c:v>-31</c:v>
                </c:pt>
                <c:pt idx="61">
                  <c:v>-31</c:v>
                </c:pt>
                <c:pt idx="62">
                  <c:v>-31</c:v>
                </c:pt>
                <c:pt idx="63">
                  <c:v>-31</c:v>
                </c:pt>
                <c:pt idx="64">
                  <c:v>-31</c:v>
                </c:pt>
                <c:pt idx="65">
                  <c:v>-31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-31</c:v>
                </c:pt>
                <c:pt idx="71">
                  <c:v>-31</c:v>
                </c:pt>
                <c:pt idx="72">
                  <c:v>-31</c:v>
                </c:pt>
                <c:pt idx="73">
                  <c:v>-31</c:v>
                </c:pt>
                <c:pt idx="74">
                  <c:v>-31</c:v>
                </c:pt>
                <c:pt idx="75">
                  <c:v>-31</c:v>
                </c:pt>
                <c:pt idx="76">
                  <c:v>-31</c:v>
                </c:pt>
                <c:pt idx="77">
                  <c:v>-31</c:v>
                </c:pt>
                <c:pt idx="78">
                  <c:v>-31</c:v>
                </c:pt>
                <c:pt idx="79">
                  <c:v>-31</c:v>
                </c:pt>
                <c:pt idx="80">
                  <c:v>-31</c:v>
                </c:pt>
                <c:pt idx="81">
                  <c:v>-31</c:v>
                </c:pt>
                <c:pt idx="82">
                  <c:v>-31</c:v>
                </c:pt>
                <c:pt idx="83">
                  <c:v>-31</c:v>
                </c:pt>
                <c:pt idx="84">
                  <c:v>-31</c:v>
                </c:pt>
                <c:pt idx="85">
                  <c:v>-31</c:v>
                </c:pt>
                <c:pt idx="86">
                  <c:v>-31</c:v>
                </c:pt>
                <c:pt idx="87">
                  <c:v>-31</c:v>
                </c:pt>
                <c:pt idx="88">
                  <c:v>-31</c:v>
                </c:pt>
                <c:pt idx="89">
                  <c:v>-31</c:v>
                </c:pt>
                <c:pt idx="90">
                  <c:v>-31</c:v>
                </c:pt>
                <c:pt idx="91">
                  <c:v>-31</c:v>
                </c:pt>
                <c:pt idx="92">
                  <c:v>-31</c:v>
                </c:pt>
                <c:pt idx="93">
                  <c:v>-31</c:v>
                </c:pt>
                <c:pt idx="94">
                  <c:v>-31</c:v>
                </c:pt>
                <c:pt idx="95">
                  <c:v>-31</c:v>
                </c:pt>
                <c:pt idx="96">
                  <c:v>-31</c:v>
                </c:pt>
                <c:pt idx="97">
                  <c:v>-31</c:v>
                </c:pt>
                <c:pt idx="98">
                  <c:v>-31</c:v>
                </c:pt>
                <c:pt idx="99">
                  <c:v>-31</c:v>
                </c:pt>
                <c:pt idx="100">
                  <c:v>-31</c:v>
                </c:pt>
                <c:pt idx="101">
                  <c:v>-31</c:v>
                </c:pt>
                <c:pt idx="102">
                  <c:v>-31</c:v>
                </c:pt>
                <c:pt idx="103">
                  <c:v>-31</c:v>
                </c:pt>
                <c:pt idx="104">
                  <c:v>-31</c:v>
                </c:pt>
                <c:pt idx="105">
                  <c:v>-31</c:v>
                </c:pt>
                <c:pt idx="106">
                  <c:v>-31</c:v>
                </c:pt>
                <c:pt idx="107">
                  <c:v>-31</c:v>
                </c:pt>
                <c:pt idx="108">
                  <c:v>-31</c:v>
                </c:pt>
                <c:pt idx="109">
                  <c:v>-31</c:v>
                </c:pt>
                <c:pt idx="110">
                  <c:v>-31</c:v>
                </c:pt>
                <c:pt idx="111">
                  <c:v>-31</c:v>
                </c:pt>
                <c:pt idx="112">
                  <c:v>-31</c:v>
                </c:pt>
                <c:pt idx="113">
                  <c:v>-31</c:v>
                </c:pt>
                <c:pt idx="114">
                  <c:v>-31</c:v>
                </c:pt>
                <c:pt idx="115">
                  <c:v>-31</c:v>
                </c:pt>
                <c:pt idx="116">
                  <c:v>-31</c:v>
                </c:pt>
                <c:pt idx="117">
                  <c:v>-31</c:v>
                </c:pt>
                <c:pt idx="118">
                  <c:v>-31</c:v>
                </c:pt>
                <c:pt idx="119">
                  <c:v>-31</c:v>
                </c:pt>
                <c:pt idx="120">
                  <c:v>-31</c:v>
                </c:pt>
                <c:pt idx="121">
                  <c:v>-31</c:v>
                </c:pt>
                <c:pt idx="122">
                  <c:v>-31</c:v>
                </c:pt>
                <c:pt idx="123">
                  <c:v>-31</c:v>
                </c:pt>
                <c:pt idx="124">
                  <c:v>-31</c:v>
                </c:pt>
                <c:pt idx="125">
                  <c:v>-31</c:v>
                </c:pt>
                <c:pt idx="126">
                  <c:v>-31</c:v>
                </c:pt>
                <c:pt idx="127">
                  <c:v>-31</c:v>
                </c:pt>
                <c:pt idx="128">
                  <c:v>-31</c:v>
                </c:pt>
                <c:pt idx="129">
                  <c:v>-31</c:v>
                </c:pt>
                <c:pt idx="130">
                  <c:v>-31</c:v>
                </c:pt>
                <c:pt idx="131">
                  <c:v>-31</c:v>
                </c:pt>
                <c:pt idx="132">
                  <c:v>-31</c:v>
                </c:pt>
                <c:pt idx="133">
                  <c:v>-31</c:v>
                </c:pt>
                <c:pt idx="134">
                  <c:v>-31</c:v>
                </c:pt>
                <c:pt idx="135">
                  <c:v>-31</c:v>
                </c:pt>
                <c:pt idx="136">
                  <c:v>-31</c:v>
                </c:pt>
                <c:pt idx="137">
                  <c:v>-31</c:v>
                </c:pt>
                <c:pt idx="138">
                  <c:v>-31</c:v>
                </c:pt>
                <c:pt idx="139">
                  <c:v>-31</c:v>
                </c:pt>
                <c:pt idx="140">
                  <c:v>-31</c:v>
                </c:pt>
                <c:pt idx="141">
                  <c:v>-31</c:v>
                </c:pt>
                <c:pt idx="142">
                  <c:v>-31</c:v>
                </c:pt>
                <c:pt idx="143">
                  <c:v>-31</c:v>
                </c:pt>
                <c:pt idx="144">
                  <c:v>-31</c:v>
                </c:pt>
                <c:pt idx="145">
                  <c:v>-31</c:v>
                </c:pt>
                <c:pt idx="146">
                  <c:v>-31</c:v>
                </c:pt>
                <c:pt idx="147">
                  <c:v>-31</c:v>
                </c:pt>
                <c:pt idx="148">
                  <c:v>-31</c:v>
                </c:pt>
                <c:pt idx="149">
                  <c:v>-31</c:v>
                </c:pt>
                <c:pt idx="150">
                  <c:v>-31</c:v>
                </c:pt>
                <c:pt idx="151">
                  <c:v>-31</c:v>
                </c:pt>
                <c:pt idx="152">
                  <c:v>-31</c:v>
                </c:pt>
                <c:pt idx="153">
                  <c:v>-31</c:v>
                </c:pt>
                <c:pt idx="154">
                  <c:v>-31</c:v>
                </c:pt>
                <c:pt idx="155">
                  <c:v>-31</c:v>
                </c:pt>
                <c:pt idx="156">
                  <c:v>-31</c:v>
                </c:pt>
                <c:pt idx="157">
                  <c:v>-31</c:v>
                </c:pt>
                <c:pt idx="158">
                  <c:v>-31</c:v>
                </c:pt>
                <c:pt idx="159">
                  <c:v>-31</c:v>
                </c:pt>
                <c:pt idx="160">
                  <c:v>-31</c:v>
                </c:pt>
                <c:pt idx="161">
                  <c:v>-31</c:v>
                </c:pt>
                <c:pt idx="162">
                  <c:v>-31</c:v>
                </c:pt>
                <c:pt idx="163">
                  <c:v>-31</c:v>
                </c:pt>
                <c:pt idx="164">
                  <c:v>-31</c:v>
                </c:pt>
                <c:pt idx="165">
                  <c:v>-31</c:v>
                </c:pt>
                <c:pt idx="166">
                  <c:v>-31</c:v>
                </c:pt>
                <c:pt idx="167">
                  <c:v>-31</c:v>
                </c:pt>
                <c:pt idx="168">
                  <c:v>-31</c:v>
                </c:pt>
                <c:pt idx="169">
                  <c:v>-31</c:v>
                </c:pt>
                <c:pt idx="170">
                  <c:v>-31</c:v>
                </c:pt>
                <c:pt idx="171">
                  <c:v>-31</c:v>
                </c:pt>
                <c:pt idx="172">
                  <c:v>-31</c:v>
                </c:pt>
                <c:pt idx="173">
                  <c:v>-31</c:v>
                </c:pt>
                <c:pt idx="174">
                  <c:v>-31</c:v>
                </c:pt>
                <c:pt idx="175">
                  <c:v>-31</c:v>
                </c:pt>
                <c:pt idx="176">
                  <c:v>-31</c:v>
                </c:pt>
                <c:pt idx="177">
                  <c:v>-31</c:v>
                </c:pt>
                <c:pt idx="178">
                  <c:v>-31</c:v>
                </c:pt>
                <c:pt idx="179">
                  <c:v>-31</c:v>
                </c:pt>
                <c:pt idx="180">
                  <c:v>-31</c:v>
                </c:pt>
                <c:pt idx="181">
                  <c:v>-31</c:v>
                </c:pt>
                <c:pt idx="182">
                  <c:v>-31</c:v>
                </c:pt>
                <c:pt idx="183">
                  <c:v>-31</c:v>
                </c:pt>
                <c:pt idx="184">
                  <c:v>-31</c:v>
                </c:pt>
                <c:pt idx="185">
                  <c:v>-31</c:v>
                </c:pt>
                <c:pt idx="186">
                  <c:v>-31</c:v>
                </c:pt>
                <c:pt idx="187">
                  <c:v>-31</c:v>
                </c:pt>
                <c:pt idx="188">
                  <c:v>-31</c:v>
                </c:pt>
                <c:pt idx="189">
                  <c:v>-31</c:v>
                </c:pt>
                <c:pt idx="190">
                  <c:v>-31</c:v>
                </c:pt>
                <c:pt idx="191">
                  <c:v>-31</c:v>
                </c:pt>
                <c:pt idx="192">
                  <c:v>-31</c:v>
                </c:pt>
                <c:pt idx="193">
                  <c:v>-31</c:v>
                </c:pt>
                <c:pt idx="194">
                  <c:v>-31</c:v>
                </c:pt>
                <c:pt idx="195">
                  <c:v>-31</c:v>
                </c:pt>
                <c:pt idx="196">
                  <c:v>-31</c:v>
                </c:pt>
                <c:pt idx="197">
                  <c:v>-31</c:v>
                </c:pt>
                <c:pt idx="198">
                  <c:v>-31</c:v>
                </c:pt>
                <c:pt idx="199">
                  <c:v>-29.99</c:v>
                </c:pt>
                <c:pt idx="200">
                  <c:v>-30.01</c:v>
                </c:pt>
              </c:numCache>
            </c:numRef>
          </c:yVal>
          <c:smooth val="1"/>
        </c:ser>
        <c:ser>
          <c:idx val="1"/>
          <c:order val="1"/>
          <c:tx>
            <c:v>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tests'!$G$2:$G$202</c:f>
              <c:numCache>
                <c:formatCode>0.00</c:formatCode>
                <c:ptCount val="201"/>
                <c:pt idx="0">
                  <c:v>2</c:v>
                </c:pt>
                <c:pt idx="1">
                  <c:v>2.08</c:v>
                </c:pt>
                <c:pt idx="2">
                  <c:v>2.16</c:v>
                </c:pt>
                <c:pt idx="3">
                  <c:v>2.2400000000000002</c:v>
                </c:pt>
                <c:pt idx="4">
                  <c:v>2.3200000000000003</c:v>
                </c:pt>
                <c:pt idx="5">
                  <c:v>2.4000000000000004</c:v>
                </c:pt>
                <c:pt idx="6">
                  <c:v>2.4800000000000004</c:v>
                </c:pt>
                <c:pt idx="7">
                  <c:v>2.5600000000000005</c:v>
                </c:pt>
                <c:pt idx="8">
                  <c:v>2.6400000000000006</c:v>
                </c:pt>
                <c:pt idx="9">
                  <c:v>2.7200000000000006</c:v>
                </c:pt>
                <c:pt idx="10">
                  <c:v>2.8000000000000007</c:v>
                </c:pt>
                <c:pt idx="11">
                  <c:v>2.8800000000000008</c:v>
                </c:pt>
                <c:pt idx="12">
                  <c:v>2.9600000000000009</c:v>
                </c:pt>
                <c:pt idx="13">
                  <c:v>3.0400000000000009</c:v>
                </c:pt>
                <c:pt idx="14">
                  <c:v>3.120000000000001</c:v>
                </c:pt>
                <c:pt idx="15">
                  <c:v>3.2000000000000011</c:v>
                </c:pt>
                <c:pt idx="16">
                  <c:v>3.2800000000000011</c:v>
                </c:pt>
                <c:pt idx="17">
                  <c:v>3.3600000000000012</c:v>
                </c:pt>
                <c:pt idx="18">
                  <c:v>3.4400000000000013</c:v>
                </c:pt>
                <c:pt idx="19">
                  <c:v>3.5200000000000014</c:v>
                </c:pt>
                <c:pt idx="20">
                  <c:v>3.6000000000000014</c:v>
                </c:pt>
                <c:pt idx="21">
                  <c:v>3.6800000000000015</c:v>
                </c:pt>
                <c:pt idx="22">
                  <c:v>3.7600000000000016</c:v>
                </c:pt>
                <c:pt idx="23">
                  <c:v>3.8400000000000016</c:v>
                </c:pt>
                <c:pt idx="24">
                  <c:v>3.9200000000000017</c:v>
                </c:pt>
                <c:pt idx="25">
                  <c:v>4.0000000000000018</c:v>
                </c:pt>
                <c:pt idx="26">
                  <c:v>4.0800000000000018</c:v>
                </c:pt>
                <c:pt idx="27">
                  <c:v>4.1600000000000019</c:v>
                </c:pt>
                <c:pt idx="28">
                  <c:v>4.240000000000002</c:v>
                </c:pt>
                <c:pt idx="29">
                  <c:v>4.3200000000000021</c:v>
                </c:pt>
                <c:pt idx="30">
                  <c:v>4.4000000000000021</c:v>
                </c:pt>
                <c:pt idx="31">
                  <c:v>4.4800000000000022</c:v>
                </c:pt>
                <c:pt idx="32">
                  <c:v>4.5600000000000023</c:v>
                </c:pt>
                <c:pt idx="33">
                  <c:v>4.6400000000000023</c:v>
                </c:pt>
                <c:pt idx="34">
                  <c:v>4.7200000000000024</c:v>
                </c:pt>
                <c:pt idx="35">
                  <c:v>4.8000000000000025</c:v>
                </c:pt>
                <c:pt idx="36">
                  <c:v>4.8800000000000026</c:v>
                </c:pt>
                <c:pt idx="37">
                  <c:v>4.9600000000000026</c:v>
                </c:pt>
                <c:pt idx="38">
                  <c:v>5.0400000000000027</c:v>
                </c:pt>
                <c:pt idx="39">
                  <c:v>5.1200000000000028</c:v>
                </c:pt>
                <c:pt idx="40">
                  <c:v>5.2000000000000028</c:v>
                </c:pt>
                <c:pt idx="41">
                  <c:v>5.2800000000000029</c:v>
                </c:pt>
                <c:pt idx="42">
                  <c:v>5.360000000000003</c:v>
                </c:pt>
                <c:pt idx="43">
                  <c:v>5.4400000000000031</c:v>
                </c:pt>
                <c:pt idx="44">
                  <c:v>5.5200000000000031</c:v>
                </c:pt>
                <c:pt idx="45">
                  <c:v>5.6000000000000032</c:v>
                </c:pt>
                <c:pt idx="46">
                  <c:v>5.6800000000000033</c:v>
                </c:pt>
                <c:pt idx="47">
                  <c:v>5.7600000000000033</c:v>
                </c:pt>
                <c:pt idx="48">
                  <c:v>5.8400000000000034</c:v>
                </c:pt>
                <c:pt idx="49">
                  <c:v>5.9200000000000035</c:v>
                </c:pt>
                <c:pt idx="50">
                  <c:v>6.0000000000000036</c:v>
                </c:pt>
                <c:pt idx="51">
                  <c:v>6.0800000000000036</c:v>
                </c:pt>
                <c:pt idx="52">
                  <c:v>6.1600000000000037</c:v>
                </c:pt>
                <c:pt idx="53">
                  <c:v>6.2400000000000038</c:v>
                </c:pt>
                <c:pt idx="54">
                  <c:v>6.3200000000000038</c:v>
                </c:pt>
                <c:pt idx="55">
                  <c:v>6.4000000000000039</c:v>
                </c:pt>
                <c:pt idx="56">
                  <c:v>6.480000000000004</c:v>
                </c:pt>
                <c:pt idx="57">
                  <c:v>6.5600000000000041</c:v>
                </c:pt>
                <c:pt idx="58">
                  <c:v>6.6400000000000041</c:v>
                </c:pt>
                <c:pt idx="59">
                  <c:v>6.7200000000000042</c:v>
                </c:pt>
                <c:pt idx="60">
                  <c:v>6.8000000000000043</c:v>
                </c:pt>
                <c:pt idx="61">
                  <c:v>6.8800000000000043</c:v>
                </c:pt>
                <c:pt idx="62">
                  <c:v>6.9600000000000044</c:v>
                </c:pt>
                <c:pt idx="63">
                  <c:v>7.0400000000000045</c:v>
                </c:pt>
                <c:pt idx="64">
                  <c:v>7.1200000000000045</c:v>
                </c:pt>
                <c:pt idx="65">
                  <c:v>7.2000000000000046</c:v>
                </c:pt>
                <c:pt idx="66">
                  <c:v>7.2800000000000047</c:v>
                </c:pt>
                <c:pt idx="67">
                  <c:v>7.3600000000000048</c:v>
                </c:pt>
                <c:pt idx="68">
                  <c:v>7.4400000000000048</c:v>
                </c:pt>
                <c:pt idx="69">
                  <c:v>7.5200000000000049</c:v>
                </c:pt>
                <c:pt idx="70">
                  <c:v>7.600000000000005</c:v>
                </c:pt>
                <c:pt idx="71">
                  <c:v>7.680000000000005</c:v>
                </c:pt>
                <c:pt idx="72">
                  <c:v>7.7600000000000051</c:v>
                </c:pt>
                <c:pt idx="73">
                  <c:v>7.8400000000000052</c:v>
                </c:pt>
                <c:pt idx="74">
                  <c:v>7.9200000000000053</c:v>
                </c:pt>
                <c:pt idx="75">
                  <c:v>8.0000000000000053</c:v>
                </c:pt>
                <c:pt idx="76">
                  <c:v>8.0800000000000054</c:v>
                </c:pt>
                <c:pt idx="77">
                  <c:v>8.1600000000000055</c:v>
                </c:pt>
                <c:pt idx="78">
                  <c:v>8.2400000000000055</c:v>
                </c:pt>
                <c:pt idx="79">
                  <c:v>8.3200000000000056</c:v>
                </c:pt>
                <c:pt idx="80">
                  <c:v>8.4000000000000057</c:v>
                </c:pt>
                <c:pt idx="81">
                  <c:v>8.4800000000000058</c:v>
                </c:pt>
                <c:pt idx="82">
                  <c:v>8.5600000000000058</c:v>
                </c:pt>
                <c:pt idx="83">
                  <c:v>8.6400000000000059</c:v>
                </c:pt>
                <c:pt idx="84">
                  <c:v>8.720000000000006</c:v>
                </c:pt>
                <c:pt idx="85">
                  <c:v>8.800000000000006</c:v>
                </c:pt>
                <c:pt idx="86">
                  <c:v>8.8800000000000061</c:v>
                </c:pt>
                <c:pt idx="87">
                  <c:v>8.9600000000000062</c:v>
                </c:pt>
                <c:pt idx="88">
                  <c:v>9.0400000000000063</c:v>
                </c:pt>
                <c:pt idx="89">
                  <c:v>9.1200000000000063</c:v>
                </c:pt>
                <c:pt idx="90">
                  <c:v>9.2000000000000064</c:v>
                </c:pt>
                <c:pt idx="91">
                  <c:v>9.2800000000000065</c:v>
                </c:pt>
                <c:pt idx="92">
                  <c:v>9.3600000000000065</c:v>
                </c:pt>
                <c:pt idx="93">
                  <c:v>9.4400000000000066</c:v>
                </c:pt>
                <c:pt idx="94">
                  <c:v>9.5200000000000067</c:v>
                </c:pt>
                <c:pt idx="95">
                  <c:v>9.6000000000000068</c:v>
                </c:pt>
                <c:pt idx="96">
                  <c:v>9.6800000000000068</c:v>
                </c:pt>
                <c:pt idx="97">
                  <c:v>9.7600000000000069</c:v>
                </c:pt>
                <c:pt idx="98">
                  <c:v>9.840000000000007</c:v>
                </c:pt>
                <c:pt idx="99">
                  <c:v>9.920000000000007</c:v>
                </c:pt>
                <c:pt idx="100">
                  <c:v>10.000000000000007</c:v>
                </c:pt>
                <c:pt idx="101">
                  <c:v>10.080000000000007</c:v>
                </c:pt>
                <c:pt idx="102">
                  <c:v>10.160000000000007</c:v>
                </c:pt>
                <c:pt idx="103">
                  <c:v>10.240000000000007</c:v>
                </c:pt>
                <c:pt idx="104">
                  <c:v>10.320000000000007</c:v>
                </c:pt>
                <c:pt idx="105">
                  <c:v>10.400000000000007</c:v>
                </c:pt>
                <c:pt idx="106">
                  <c:v>10.480000000000008</c:v>
                </c:pt>
                <c:pt idx="107">
                  <c:v>10.560000000000008</c:v>
                </c:pt>
                <c:pt idx="108">
                  <c:v>10.640000000000008</c:v>
                </c:pt>
                <c:pt idx="109">
                  <c:v>10.720000000000008</c:v>
                </c:pt>
                <c:pt idx="110">
                  <c:v>10.800000000000008</c:v>
                </c:pt>
                <c:pt idx="111">
                  <c:v>10.880000000000008</c:v>
                </c:pt>
                <c:pt idx="112">
                  <c:v>10.960000000000008</c:v>
                </c:pt>
                <c:pt idx="113">
                  <c:v>11.040000000000008</c:v>
                </c:pt>
                <c:pt idx="114">
                  <c:v>11.120000000000008</c:v>
                </c:pt>
                <c:pt idx="115">
                  <c:v>11.200000000000008</c:v>
                </c:pt>
                <c:pt idx="116">
                  <c:v>11.280000000000008</c:v>
                </c:pt>
                <c:pt idx="117">
                  <c:v>11.360000000000008</c:v>
                </c:pt>
                <c:pt idx="118">
                  <c:v>11.440000000000008</c:v>
                </c:pt>
                <c:pt idx="119">
                  <c:v>11.520000000000008</c:v>
                </c:pt>
                <c:pt idx="120">
                  <c:v>11.600000000000009</c:v>
                </c:pt>
                <c:pt idx="121">
                  <c:v>11.680000000000009</c:v>
                </c:pt>
                <c:pt idx="122">
                  <c:v>11.760000000000009</c:v>
                </c:pt>
                <c:pt idx="123">
                  <c:v>11.840000000000009</c:v>
                </c:pt>
                <c:pt idx="124">
                  <c:v>11.920000000000009</c:v>
                </c:pt>
                <c:pt idx="125">
                  <c:v>12.000000000000009</c:v>
                </c:pt>
                <c:pt idx="126">
                  <c:v>12.080000000000009</c:v>
                </c:pt>
                <c:pt idx="127">
                  <c:v>12.160000000000009</c:v>
                </c:pt>
                <c:pt idx="128">
                  <c:v>12.240000000000009</c:v>
                </c:pt>
                <c:pt idx="129">
                  <c:v>12.320000000000009</c:v>
                </c:pt>
                <c:pt idx="130">
                  <c:v>12.400000000000009</c:v>
                </c:pt>
                <c:pt idx="131">
                  <c:v>12.480000000000009</c:v>
                </c:pt>
                <c:pt idx="132">
                  <c:v>12.560000000000009</c:v>
                </c:pt>
                <c:pt idx="133">
                  <c:v>12.640000000000009</c:v>
                </c:pt>
                <c:pt idx="134">
                  <c:v>12.72000000000001</c:v>
                </c:pt>
                <c:pt idx="135">
                  <c:v>12.80000000000001</c:v>
                </c:pt>
                <c:pt idx="136">
                  <c:v>12.88000000000001</c:v>
                </c:pt>
                <c:pt idx="137">
                  <c:v>12.96000000000001</c:v>
                </c:pt>
                <c:pt idx="138">
                  <c:v>13.04000000000001</c:v>
                </c:pt>
                <c:pt idx="139">
                  <c:v>13.12000000000001</c:v>
                </c:pt>
                <c:pt idx="140">
                  <c:v>13.20000000000001</c:v>
                </c:pt>
                <c:pt idx="141">
                  <c:v>13.28000000000001</c:v>
                </c:pt>
                <c:pt idx="142">
                  <c:v>13.36000000000001</c:v>
                </c:pt>
                <c:pt idx="143">
                  <c:v>13.44000000000001</c:v>
                </c:pt>
                <c:pt idx="144">
                  <c:v>13.52000000000001</c:v>
                </c:pt>
                <c:pt idx="145">
                  <c:v>13.60000000000001</c:v>
                </c:pt>
                <c:pt idx="146">
                  <c:v>13.68000000000001</c:v>
                </c:pt>
                <c:pt idx="147">
                  <c:v>13.76000000000001</c:v>
                </c:pt>
                <c:pt idx="148">
                  <c:v>13.840000000000011</c:v>
                </c:pt>
                <c:pt idx="149">
                  <c:v>13.920000000000011</c:v>
                </c:pt>
                <c:pt idx="150">
                  <c:v>14.000000000000011</c:v>
                </c:pt>
                <c:pt idx="151">
                  <c:v>14.080000000000011</c:v>
                </c:pt>
                <c:pt idx="152">
                  <c:v>14.160000000000011</c:v>
                </c:pt>
                <c:pt idx="153">
                  <c:v>14.240000000000011</c:v>
                </c:pt>
                <c:pt idx="154">
                  <c:v>14.320000000000011</c:v>
                </c:pt>
                <c:pt idx="155">
                  <c:v>14.400000000000011</c:v>
                </c:pt>
                <c:pt idx="156">
                  <c:v>14.480000000000011</c:v>
                </c:pt>
                <c:pt idx="157">
                  <c:v>14.560000000000011</c:v>
                </c:pt>
                <c:pt idx="158">
                  <c:v>14.640000000000011</c:v>
                </c:pt>
                <c:pt idx="159">
                  <c:v>14.720000000000011</c:v>
                </c:pt>
                <c:pt idx="160">
                  <c:v>14.800000000000011</c:v>
                </c:pt>
                <c:pt idx="161">
                  <c:v>14.880000000000011</c:v>
                </c:pt>
                <c:pt idx="162">
                  <c:v>14.960000000000012</c:v>
                </c:pt>
                <c:pt idx="163">
                  <c:v>15.040000000000012</c:v>
                </c:pt>
                <c:pt idx="164">
                  <c:v>15.120000000000012</c:v>
                </c:pt>
                <c:pt idx="165">
                  <c:v>15.200000000000012</c:v>
                </c:pt>
                <c:pt idx="166">
                  <c:v>15.280000000000012</c:v>
                </c:pt>
                <c:pt idx="167">
                  <c:v>15.360000000000012</c:v>
                </c:pt>
                <c:pt idx="168">
                  <c:v>15.440000000000012</c:v>
                </c:pt>
                <c:pt idx="169">
                  <c:v>15.520000000000012</c:v>
                </c:pt>
                <c:pt idx="170">
                  <c:v>15.600000000000012</c:v>
                </c:pt>
                <c:pt idx="171">
                  <c:v>15.680000000000012</c:v>
                </c:pt>
                <c:pt idx="172">
                  <c:v>15.760000000000012</c:v>
                </c:pt>
                <c:pt idx="173">
                  <c:v>15.840000000000012</c:v>
                </c:pt>
                <c:pt idx="174">
                  <c:v>15.920000000000012</c:v>
                </c:pt>
                <c:pt idx="175">
                  <c:v>16.000000000000011</c:v>
                </c:pt>
                <c:pt idx="176">
                  <c:v>16.080000000000009</c:v>
                </c:pt>
                <c:pt idx="177">
                  <c:v>16.160000000000007</c:v>
                </c:pt>
                <c:pt idx="178">
                  <c:v>16.240000000000006</c:v>
                </c:pt>
                <c:pt idx="179">
                  <c:v>16.320000000000004</c:v>
                </c:pt>
                <c:pt idx="180">
                  <c:v>16.400000000000002</c:v>
                </c:pt>
                <c:pt idx="181">
                  <c:v>16.48</c:v>
                </c:pt>
                <c:pt idx="182">
                  <c:v>16.559999999999999</c:v>
                </c:pt>
                <c:pt idx="183">
                  <c:v>16.639999999999997</c:v>
                </c:pt>
                <c:pt idx="184">
                  <c:v>16.719999999999995</c:v>
                </c:pt>
                <c:pt idx="185">
                  <c:v>16.799999999999994</c:v>
                </c:pt>
                <c:pt idx="186">
                  <c:v>16.879999999999992</c:v>
                </c:pt>
                <c:pt idx="187">
                  <c:v>16.95999999999999</c:v>
                </c:pt>
                <c:pt idx="188">
                  <c:v>17.039999999999988</c:v>
                </c:pt>
                <c:pt idx="189">
                  <c:v>17.119999999999987</c:v>
                </c:pt>
                <c:pt idx="190">
                  <c:v>17.199999999999985</c:v>
                </c:pt>
                <c:pt idx="191">
                  <c:v>17.279999999999983</c:v>
                </c:pt>
                <c:pt idx="192">
                  <c:v>17.359999999999982</c:v>
                </c:pt>
                <c:pt idx="193">
                  <c:v>17.43999999999998</c:v>
                </c:pt>
                <c:pt idx="194">
                  <c:v>17.519999999999978</c:v>
                </c:pt>
                <c:pt idx="195">
                  <c:v>17.599999999999977</c:v>
                </c:pt>
                <c:pt idx="196">
                  <c:v>17.679999999999975</c:v>
                </c:pt>
                <c:pt idx="197">
                  <c:v>17.759999999999973</c:v>
                </c:pt>
                <c:pt idx="198">
                  <c:v>17.839999999999971</c:v>
                </c:pt>
                <c:pt idx="199">
                  <c:v>17.91999999999997</c:v>
                </c:pt>
                <c:pt idx="200">
                  <c:v>17.999999999999968</c:v>
                </c:pt>
              </c:numCache>
            </c:numRef>
          </c:xVal>
          <c:yVal>
            <c:numRef>
              <c:f>'J6, J7, J1-J4 tests'!$N$2:$N$202</c:f>
              <c:numCache>
                <c:formatCode>0.00</c:formatCode>
                <c:ptCount val="201"/>
                <c:pt idx="0">
                  <c:v>-30</c:v>
                </c:pt>
                <c:pt idx="1">
                  <c:v>-30</c:v>
                </c:pt>
                <c:pt idx="2">
                  <c:v>-30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-30</c:v>
                </c:pt>
                <c:pt idx="7">
                  <c:v>-30</c:v>
                </c:pt>
                <c:pt idx="8">
                  <c:v>-30</c:v>
                </c:pt>
                <c:pt idx="9">
                  <c:v>-30</c:v>
                </c:pt>
                <c:pt idx="10">
                  <c:v>-30</c:v>
                </c:pt>
                <c:pt idx="11">
                  <c:v>-30</c:v>
                </c:pt>
                <c:pt idx="12">
                  <c:v>-30</c:v>
                </c:pt>
                <c:pt idx="13">
                  <c:v>-30</c:v>
                </c:pt>
                <c:pt idx="14">
                  <c:v>-30</c:v>
                </c:pt>
                <c:pt idx="15">
                  <c:v>-30</c:v>
                </c:pt>
                <c:pt idx="16">
                  <c:v>-30</c:v>
                </c:pt>
                <c:pt idx="17">
                  <c:v>-30</c:v>
                </c:pt>
                <c:pt idx="18">
                  <c:v>-30</c:v>
                </c:pt>
                <c:pt idx="19">
                  <c:v>-30</c:v>
                </c:pt>
                <c:pt idx="20">
                  <c:v>-30</c:v>
                </c:pt>
                <c:pt idx="21">
                  <c:v>-30</c:v>
                </c:pt>
                <c:pt idx="22">
                  <c:v>-30</c:v>
                </c:pt>
                <c:pt idx="23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  <c:pt idx="27">
                  <c:v>-30</c:v>
                </c:pt>
                <c:pt idx="28">
                  <c:v>-30</c:v>
                </c:pt>
                <c:pt idx="29">
                  <c:v>-30</c:v>
                </c:pt>
                <c:pt idx="30">
                  <c:v>-30</c:v>
                </c:pt>
                <c:pt idx="31">
                  <c:v>-30</c:v>
                </c:pt>
                <c:pt idx="32">
                  <c:v>-30</c:v>
                </c:pt>
                <c:pt idx="33">
                  <c:v>-30</c:v>
                </c:pt>
                <c:pt idx="34">
                  <c:v>-30</c:v>
                </c:pt>
                <c:pt idx="35">
                  <c:v>-30</c:v>
                </c:pt>
                <c:pt idx="36">
                  <c:v>-30</c:v>
                </c:pt>
                <c:pt idx="37">
                  <c:v>-30</c:v>
                </c:pt>
                <c:pt idx="38">
                  <c:v>-30</c:v>
                </c:pt>
                <c:pt idx="39">
                  <c:v>-30</c:v>
                </c:pt>
                <c:pt idx="40">
                  <c:v>-30</c:v>
                </c:pt>
                <c:pt idx="41">
                  <c:v>-30</c:v>
                </c:pt>
                <c:pt idx="42">
                  <c:v>-30</c:v>
                </c:pt>
                <c:pt idx="43">
                  <c:v>-30</c:v>
                </c:pt>
                <c:pt idx="44">
                  <c:v>-30</c:v>
                </c:pt>
                <c:pt idx="45">
                  <c:v>-30</c:v>
                </c:pt>
                <c:pt idx="46">
                  <c:v>-30</c:v>
                </c:pt>
                <c:pt idx="47">
                  <c:v>-30</c:v>
                </c:pt>
                <c:pt idx="48">
                  <c:v>-30</c:v>
                </c:pt>
                <c:pt idx="49">
                  <c:v>-30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-30</c:v>
                </c:pt>
                <c:pt idx="67">
                  <c:v>-30</c:v>
                </c:pt>
                <c:pt idx="68">
                  <c:v>-30</c:v>
                </c:pt>
                <c:pt idx="69">
                  <c:v>-30</c:v>
                </c:pt>
                <c:pt idx="70">
                  <c:v>-30</c:v>
                </c:pt>
                <c:pt idx="71">
                  <c:v>-30</c:v>
                </c:pt>
                <c:pt idx="72">
                  <c:v>-30</c:v>
                </c:pt>
                <c:pt idx="73">
                  <c:v>-30</c:v>
                </c:pt>
                <c:pt idx="74">
                  <c:v>-30</c:v>
                </c:pt>
                <c:pt idx="75">
                  <c:v>-30</c:v>
                </c:pt>
                <c:pt idx="76">
                  <c:v>-30</c:v>
                </c:pt>
                <c:pt idx="77">
                  <c:v>-30</c:v>
                </c:pt>
                <c:pt idx="78">
                  <c:v>-30</c:v>
                </c:pt>
                <c:pt idx="79">
                  <c:v>-30</c:v>
                </c:pt>
                <c:pt idx="80">
                  <c:v>-30</c:v>
                </c:pt>
                <c:pt idx="81">
                  <c:v>-30</c:v>
                </c:pt>
                <c:pt idx="82">
                  <c:v>-30</c:v>
                </c:pt>
                <c:pt idx="83">
                  <c:v>-30</c:v>
                </c:pt>
                <c:pt idx="84">
                  <c:v>-30</c:v>
                </c:pt>
                <c:pt idx="85">
                  <c:v>-30</c:v>
                </c:pt>
                <c:pt idx="86">
                  <c:v>-30</c:v>
                </c:pt>
                <c:pt idx="87">
                  <c:v>-30</c:v>
                </c:pt>
                <c:pt idx="88">
                  <c:v>-30</c:v>
                </c:pt>
                <c:pt idx="89">
                  <c:v>-30</c:v>
                </c:pt>
                <c:pt idx="90">
                  <c:v>-30</c:v>
                </c:pt>
                <c:pt idx="91">
                  <c:v>-30</c:v>
                </c:pt>
                <c:pt idx="92">
                  <c:v>-30</c:v>
                </c:pt>
                <c:pt idx="93">
                  <c:v>-30</c:v>
                </c:pt>
                <c:pt idx="94">
                  <c:v>-30</c:v>
                </c:pt>
                <c:pt idx="95">
                  <c:v>-30</c:v>
                </c:pt>
                <c:pt idx="96">
                  <c:v>-30</c:v>
                </c:pt>
                <c:pt idx="97">
                  <c:v>-30</c:v>
                </c:pt>
                <c:pt idx="98">
                  <c:v>-30</c:v>
                </c:pt>
                <c:pt idx="99">
                  <c:v>-30</c:v>
                </c:pt>
                <c:pt idx="100">
                  <c:v>-30</c:v>
                </c:pt>
                <c:pt idx="101">
                  <c:v>-30</c:v>
                </c:pt>
                <c:pt idx="102">
                  <c:v>-30</c:v>
                </c:pt>
                <c:pt idx="103">
                  <c:v>-30</c:v>
                </c:pt>
                <c:pt idx="104">
                  <c:v>-30</c:v>
                </c:pt>
                <c:pt idx="105">
                  <c:v>-30</c:v>
                </c:pt>
                <c:pt idx="106">
                  <c:v>-30</c:v>
                </c:pt>
                <c:pt idx="107">
                  <c:v>-30</c:v>
                </c:pt>
                <c:pt idx="108">
                  <c:v>-30</c:v>
                </c:pt>
                <c:pt idx="109">
                  <c:v>-30</c:v>
                </c:pt>
                <c:pt idx="110">
                  <c:v>-30</c:v>
                </c:pt>
                <c:pt idx="111">
                  <c:v>-30</c:v>
                </c:pt>
                <c:pt idx="112">
                  <c:v>-30</c:v>
                </c:pt>
                <c:pt idx="113">
                  <c:v>-30</c:v>
                </c:pt>
                <c:pt idx="114">
                  <c:v>-30</c:v>
                </c:pt>
                <c:pt idx="115">
                  <c:v>-30</c:v>
                </c:pt>
                <c:pt idx="116">
                  <c:v>-30</c:v>
                </c:pt>
                <c:pt idx="117">
                  <c:v>-30</c:v>
                </c:pt>
                <c:pt idx="118">
                  <c:v>-30</c:v>
                </c:pt>
                <c:pt idx="119">
                  <c:v>-30</c:v>
                </c:pt>
                <c:pt idx="120">
                  <c:v>-30</c:v>
                </c:pt>
                <c:pt idx="121">
                  <c:v>-30</c:v>
                </c:pt>
                <c:pt idx="122">
                  <c:v>-30</c:v>
                </c:pt>
                <c:pt idx="123">
                  <c:v>-30</c:v>
                </c:pt>
                <c:pt idx="124">
                  <c:v>-30</c:v>
                </c:pt>
                <c:pt idx="125">
                  <c:v>-30</c:v>
                </c:pt>
                <c:pt idx="126">
                  <c:v>-30</c:v>
                </c:pt>
                <c:pt idx="127">
                  <c:v>-30</c:v>
                </c:pt>
                <c:pt idx="128">
                  <c:v>-30</c:v>
                </c:pt>
                <c:pt idx="129">
                  <c:v>-30</c:v>
                </c:pt>
                <c:pt idx="130">
                  <c:v>-30</c:v>
                </c:pt>
                <c:pt idx="131">
                  <c:v>-30</c:v>
                </c:pt>
                <c:pt idx="132">
                  <c:v>-30</c:v>
                </c:pt>
                <c:pt idx="133">
                  <c:v>-30</c:v>
                </c:pt>
                <c:pt idx="134">
                  <c:v>-30</c:v>
                </c:pt>
                <c:pt idx="135">
                  <c:v>-30</c:v>
                </c:pt>
                <c:pt idx="136">
                  <c:v>-30</c:v>
                </c:pt>
                <c:pt idx="137">
                  <c:v>-30</c:v>
                </c:pt>
                <c:pt idx="138">
                  <c:v>-30</c:v>
                </c:pt>
                <c:pt idx="139">
                  <c:v>-30</c:v>
                </c:pt>
                <c:pt idx="140">
                  <c:v>-30</c:v>
                </c:pt>
                <c:pt idx="141">
                  <c:v>-30</c:v>
                </c:pt>
                <c:pt idx="142">
                  <c:v>-30</c:v>
                </c:pt>
                <c:pt idx="143">
                  <c:v>-30</c:v>
                </c:pt>
                <c:pt idx="144">
                  <c:v>-30</c:v>
                </c:pt>
                <c:pt idx="145">
                  <c:v>-30</c:v>
                </c:pt>
                <c:pt idx="146">
                  <c:v>-30</c:v>
                </c:pt>
                <c:pt idx="147">
                  <c:v>-30</c:v>
                </c:pt>
                <c:pt idx="148">
                  <c:v>-30</c:v>
                </c:pt>
                <c:pt idx="149">
                  <c:v>-30</c:v>
                </c:pt>
                <c:pt idx="150">
                  <c:v>-30</c:v>
                </c:pt>
                <c:pt idx="151">
                  <c:v>-30</c:v>
                </c:pt>
                <c:pt idx="152">
                  <c:v>-30</c:v>
                </c:pt>
                <c:pt idx="153">
                  <c:v>-30</c:v>
                </c:pt>
                <c:pt idx="154">
                  <c:v>-30</c:v>
                </c:pt>
                <c:pt idx="155">
                  <c:v>-30</c:v>
                </c:pt>
                <c:pt idx="156">
                  <c:v>-30</c:v>
                </c:pt>
                <c:pt idx="157">
                  <c:v>-30</c:v>
                </c:pt>
                <c:pt idx="158">
                  <c:v>-30</c:v>
                </c:pt>
                <c:pt idx="159">
                  <c:v>-30</c:v>
                </c:pt>
                <c:pt idx="160">
                  <c:v>-30</c:v>
                </c:pt>
                <c:pt idx="161">
                  <c:v>-30</c:v>
                </c:pt>
                <c:pt idx="162">
                  <c:v>-30</c:v>
                </c:pt>
                <c:pt idx="163">
                  <c:v>-30</c:v>
                </c:pt>
                <c:pt idx="164">
                  <c:v>-30</c:v>
                </c:pt>
                <c:pt idx="165">
                  <c:v>-30</c:v>
                </c:pt>
                <c:pt idx="166">
                  <c:v>-30</c:v>
                </c:pt>
                <c:pt idx="167">
                  <c:v>-30</c:v>
                </c:pt>
                <c:pt idx="168">
                  <c:v>-30</c:v>
                </c:pt>
                <c:pt idx="169">
                  <c:v>-30</c:v>
                </c:pt>
                <c:pt idx="170">
                  <c:v>-30</c:v>
                </c:pt>
                <c:pt idx="171">
                  <c:v>-30</c:v>
                </c:pt>
                <c:pt idx="172">
                  <c:v>-30</c:v>
                </c:pt>
                <c:pt idx="173">
                  <c:v>-30</c:v>
                </c:pt>
                <c:pt idx="174">
                  <c:v>-30</c:v>
                </c:pt>
                <c:pt idx="175">
                  <c:v>-30</c:v>
                </c:pt>
                <c:pt idx="176">
                  <c:v>-30</c:v>
                </c:pt>
                <c:pt idx="177">
                  <c:v>-30</c:v>
                </c:pt>
                <c:pt idx="178">
                  <c:v>-30</c:v>
                </c:pt>
                <c:pt idx="179">
                  <c:v>-30</c:v>
                </c:pt>
                <c:pt idx="180">
                  <c:v>-30</c:v>
                </c:pt>
                <c:pt idx="181">
                  <c:v>-30</c:v>
                </c:pt>
                <c:pt idx="182">
                  <c:v>-30</c:v>
                </c:pt>
                <c:pt idx="183">
                  <c:v>-30</c:v>
                </c:pt>
                <c:pt idx="184">
                  <c:v>-30</c:v>
                </c:pt>
                <c:pt idx="185">
                  <c:v>-30</c:v>
                </c:pt>
                <c:pt idx="186">
                  <c:v>-30</c:v>
                </c:pt>
                <c:pt idx="187">
                  <c:v>-30</c:v>
                </c:pt>
                <c:pt idx="188">
                  <c:v>-30</c:v>
                </c:pt>
                <c:pt idx="189">
                  <c:v>-30</c:v>
                </c:pt>
                <c:pt idx="190">
                  <c:v>-30</c:v>
                </c:pt>
                <c:pt idx="191">
                  <c:v>-30</c:v>
                </c:pt>
                <c:pt idx="192">
                  <c:v>-30</c:v>
                </c:pt>
                <c:pt idx="193">
                  <c:v>-30</c:v>
                </c:pt>
                <c:pt idx="194">
                  <c:v>-30</c:v>
                </c:pt>
                <c:pt idx="195">
                  <c:v>-30</c:v>
                </c:pt>
                <c:pt idx="196">
                  <c:v>-30</c:v>
                </c:pt>
                <c:pt idx="197">
                  <c:v>-30</c:v>
                </c:pt>
                <c:pt idx="198">
                  <c:v>-30</c:v>
                </c:pt>
                <c:pt idx="199">
                  <c:v>-30</c:v>
                </c:pt>
                <c:pt idx="200">
                  <c:v>-30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413360"/>
        <c:axId val="728412184"/>
      </c:scatterChart>
      <c:valAx>
        <c:axId val="728413360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12184"/>
        <c:crossesAt val="-60"/>
        <c:crossBetween val="midCat"/>
        <c:minorUnit val="1"/>
      </c:valAx>
      <c:valAx>
        <c:axId val="728412184"/>
        <c:scaling>
          <c:orientation val="minMax"/>
          <c:max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13360"/>
        <c:crossesAt val="-6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J6 - J7 Insertion 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tests'!$R$1</c:f>
              <c:strCache>
                <c:ptCount val="1"/>
                <c:pt idx="0">
                  <c:v>J6 insert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tests'!$R$2:$R$402</c:f>
              <c:numCache>
                <c:formatCode>General</c:formatCode>
                <c:ptCount val="401"/>
                <c:pt idx="0">
                  <c:v>-3.1</c:v>
                </c:pt>
                <c:pt idx="1">
                  <c:v>-2.0037499999999997</c:v>
                </c:pt>
                <c:pt idx="2">
                  <c:v>-2.0074999999999998</c:v>
                </c:pt>
                <c:pt idx="3">
                  <c:v>-2.01125</c:v>
                </c:pt>
                <c:pt idx="4">
                  <c:v>-2.0149999999999997</c:v>
                </c:pt>
                <c:pt idx="5">
                  <c:v>-2.0187499999999998</c:v>
                </c:pt>
                <c:pt idx="6">
                  <c:v>-2.0225</c:v>
                </c:pt>
                <c:pt idx="7">
                  <c:v>-2.0262499999999997</c:v>
                </c:pt>
                <c:pt idx="8">
                  <c:v>-2.0299999999999998</c:v>
                </c:pt>
                <c:pt idx="9">
                  <c:v>-2.0337499999999999</c:v>
                </c:pt>
                <c:pt idx="10">
                  <c:v>-2.0374999999999996</c:v>
                </c:pt>
                <c:pt idx="11">
                  <c:v>-2.0412499999999998</c:v>
                </c:pt>
                <c:pt idx="12">
                  <c:v>-2.0449999999999999</c:v>
                </c:pt>
                <c:pt idx="13">
                  <c:v>-2.0487500000000001</c:v>
                </c:pt>
                <c:pt idx="14">
                  <c:v>-2.0524999999999998</c:v>
                </c:pt>
                <c:pt idx="15">
                  <c:v>-2.0562499999999999</c:v>
                </c:pt>
                <c:pt idx="16">
                  <c:v>-2.06</c:v>
                </c:pt>
                <c:pt idx="17">
                  <c:v>-2.0637499999999998</c:v>
                </c:pt>
                <c:pt idx="18">
                  <c:v>-2.0674999999999999</c:v>
                </c:pt>
                <c:pt idx="19">
                  <c:v>-2.07125</c:v>
                </c:pt>
                <c:pt idx="20">
                  <c:v>-2.0749999999999997</c:v>
                </c:pt>
                <c:pt idx="21">
                  <c:v>-2.0787499999999999</c:v>
                </c:pt>
                <c:pt idx="22">
                  <c:v>-2.0825</c:v>
                </c:pt>
                <c:pt idx="23">
                  <c:v>-2.0862499999999997</c:v>
                </c:pt>
                <c:pt idx="24">
                  <c:v>-2.09</c:v>
                </c:pt>
                <c:pt idx="25">
                  <c:v>-2.09375</c:v>
                </c:pt>
                <c:pt idx="26">
                  <c:v>-2.0974999999999997</c:v>
                </c:pt>
                <c:pt idx="27">
                  <c:v>-2.1012499999999998</c:v>
                </c:pt>
                <c:pt idx="28">
                  <c:v>-2.105</c:v>
                </c:pt>
                <c:pt idx="29">
                  <c:v>-2.1087499999999997</c:v>
                </c:pt>
                <c:pt idx="30">
                  <c:v>-2.1124999999999998</c:v>
                </c:pt>
                <c:pt idx="31">
                  <c:v>-2.11625</c:v>
                </c:pt>
                <c:pt idx="32">
                  <c:v>-2.1199999999999997</c:v>
                </c:pt>
                <c:pt idx="33">
                  <c:v>-2.1237499999999998</c:v>
                </c:pt>
                <c:pt idx="34">
                  <c:v>-2.1274999999999999</c:v>
                </c:pt>
                <c:pt idx="35">
                  <c:v>-2.1312499999999996</c:v>
                </c:pt>
                <c:pt idx="36">
                  <c:v>-2.1349999999999998</c:v>
                </c:pt>
                <c:pt idx="37">
                  <c:v>-2.1387499999999999</c:v>
                </c:pt>
                <c:pt idx="38">
                  <c:v>-2.1425000000000001</c:v>
                </c:pt>
                <c:pt idx="39">
                  <c:v>-2.1462499999999998</c:v>
                </c:pt>
                <c:pt idx="40">
                  <c:v>-2.15</c:v>
                </c:pt>
                <c:pt idx="41">
                  <c:v>-2.1537500000000001</c:v>
                </c:pt>
                <c:pt idx="42">
                  <c:v>-2.1574999999999998</c:v>
                </c:pt>
                <c:pt idx="43">
                  <c:v>-2.1612499999999999</c:v>
                </c:pt>
                <c:pt idx="44">
                  <c:v>-2.165</c:v>
                </c:pt>
                <c:pt idx="45">
                  <c:v>-2.1687499999999997</c:v>
                </c:pt>
                <c:pt idx="46">
                  <c:v>-2.1724999999999999</c:v>
                </c:pt>
                <c:pt idx="47">
                  <c:v>-2.17625</c:v>
                </c:pt>
                <c:pt idx="48">
                  <c:v>-2.1799999999999997</c:v>
                </c:pt>
                <c:pt idx="49">
                  <c:v>-2.1837499999999999</c:v>
                </c:pt>
                <c:pt idx="50">
                  <c:v>-2.1875</c:v>
                </c:pt>
                <c:pt idx="51">
                  <c:v>-2.1912499999999997</c:v>
                </c:pt>
                <c:pt idx="52">
                  <c:v>-2.1949999999999998</c:v>
                </c:pt>
                <c:pt idx="53">
                  <c:v>-2.19875</c:v>
                </c:pt>
                <c:pt idx="54">
                  <c:v>-2.2024999999999997</c:v>
                </c:pt>
                <c:pt idx="55">
                  <c:v>-2.2062499999999998</c:v>
                </c:pt>
                <c:pt idx="56">
                  <c:v>-2.21</c:v>
                </c:pt>
                <c:pt idx="57">
                  <c:v>-2.2137499999999997</c:v>
                </c:pt>
                <c:pt idx="58">
                  <c:v>-2.2174999999999998</c:v>
                </c:pt>
                <c:pt idx="59">
                  <c:v>-2.2212499999999999</c:v>
                </c:pt>
                <c:pt idx="60">
                  <c:v>-2.2249999999999996</c:v>
                </c:pt>
                <c:pt idx="61">
                  <c:v>-2.2287499999999998</c:v>
                </c:pt>
                <c:pt idx="62">
                  <c:v>-2.2324999999999999</c:v>
                </c:pt>
                <c:pt idx="63">
                  <c:v>-2.2362500000000001</c:v>
                </c:pt>
                <c:pt idx="64">
                  <c:v>-2.2399999999999998</c:v>
                </c:pt>
                <c:pt idx="65">
                  <c:v>-2.2437499999999999</c:v>
                </c:pt>
                <c:pt idx="66">
                  <c:v>-2.2474999999999996</c:v>
                </c:pt>
                <c:pt idx="67">
                  <c:v>-2.2512499999999998</c:v>
                </c:pt>
                <c:pt idx="68">
                  <c:v>-2.2549999999999999</c:v>
                </c:pt>
                <c:pt idx="69">
                  <c:v>-2.25875</c:v>
                </c:pt>
                <c:pt idx="70">
                  <c:v>-2.2624999999999997</c:v>
                </c:pt>
                <c:pt idx="71">
                  <c:v>-2.2662499999999999</c:v>
                </c:pt>
                <c:pt idx="72">
                  <c:v>-2.27</c:v>
                </c:pt>
                <c:pt idx="73">
                  <c:v>-2.2737499999999997</c:v>
                </c:pt>
                <c:pt idx="74">
                  <c:v>-2.2774999999999999</c:v>
                </c:pt>
                <c:pt idx="75">
                  <c:v>-2.28125</c:v>
                </c:pt>
                <c:pt idx="76">
                  <c:v>-2.2849999999999997</c:v>
                </c:pt>
                <c:pt idx="77">
                  <c:v>-2.2887499999999998</c:v>
                </c:pt>
                <c:pt idx="78">
                  <c:v>-2.2925</c:v>
                </c:pt>
                <c:pt idx="79">
                  <c:v>-2.2962499999999997</c:v>
                </c:pt>
                <c:pt idx="80">
                  <c:v>-2.2999999999999998</c:v>
                </c:pt>
                <c:pt idx="81">
                  <c:v>-2.30375</c:v>
                </c:pt>
                <c:pt idx="82">
                  <c:v>-2.3074999999999997</c:v>
                </c:pt>
                <c:pt idx="83">
                  <c:v>-2.3112499999999998</c:v>
                </c:pt>
                <c:pt idx="84">
                  <c:v>-2.3149999999999999</c:v>
                </c:pt>
                <c:pt idx="85">
                  <c:v>-2.3187499999999996</c:v>
                </c:pt>
                <c:pt idx="86">
                  <c:v>-2.3224999999999998</c:v>
                </c:pt>
                <c:pt idx="87">
                  <c:v>-2.3262499999999999</c:v>
                </c:pt>
                <c:pt idx="88">
                  <c:v>-2.33</c:v>
                </c:pt>
                <c:pt idx="89">
                  <c:v>-2.3337499999999998</c:v>
                </c:pt>
                <c:pt idx="90">
                  <c:v>-2.3374999999999999</c:v>
                </c:pt>
                <c:pt idx="91">
                  <c:v>-2.3412499999999996</c:v>
                </c:pt>
                <c:pt idx="92">
                  <c:v>-2.3449999999999998</c:v>
                </c:pt>
                <c:pt idx="93">
                  <c:v>-2.3487499999999999</c:v>
                </c:pt>
                <c:pt idx="94">
                  <c:v>-2.3525</c:v>
                </c:pt>
                <c:pt idx="95">
                  <c:v>-2.3562499999999997</c:v>
                </c:pt>
                <c:pt idx="96">
                  <c:v>-2.36</c:v>
                </c:pt>
                <c:pt idx="97">
                  <c:v>-2.36375</c:v>
                </c:pt>
                <c:pt idx="98">
                  <c:v>-2.3674999999999997</c:v>
                </c:pt>
                <c:pt idx="99">
                  <c:v>-2.3712499999999999</c:v>
                </c:pt>
                <c:pt idx="100">
                  <c:v>-2.375</c:v>
                </c:pt>
                <c:pt idx="101">
                  <c:v>-2.3787499999999997</c:v>
                </c:pt>
                <c:pt idx="102">
                  <c:v>-2.3824999999999998</c:v>
                </c:pt>
                <c:pt idx="103">
                  <c:v>-2.38625</c:v>
                </c:pt>
                <c:pt idx="104">
                  <c:v>-2.3899999999999997</c:v>
                </c:pt>
                <c:pt idx="105">
                  <c:v>-2.3937499999999998</c:v>
                </c:pt>
                <c:pt idx="106">
                  <c:v>-2.3975</c:v>
                </c:pt>
                <c:pt idx="107">
                  <c:v>-2.4012499999999997</c:v>
                </c:pt>
                <c:pt idx="108">
                  <c:v>-2.4049999999999998</c:v>
                </c:pt>
                <c:pt idx="109">
                  <c:v>-2.4087499999999999</c:v>
                </c:pt>
                <c:pt idx="110">
                  <c:v>-2.4124999999999996</c:v>
                </c:pt>
                <c:pt idx="111">
                  <c:v>-2.4162499999999998</c:v>
                </c:pt>
                <c:pt idx="112">
                  <c:v>-2.42</c:v>
                </c:pt>
                <c:pt idx="113">
                  <c:v>-2.4237500000000001</c:v>
                </c:pt>
                <c:pt idx="114">
                  <c:v>-2.4274999999999998</c:v>
                </c:pt>
                <c:pt idx="115">
                  <c:v>-2.4312499999999999</c:v>
                </c:pt>
                <c:pt idx="116">
                  <c:v>-2.4349999999999996</c:v>
                </c:pt>
                <c:pt idx="117">
                  <c:v>-2.4387499999999998</c:v>
                </c:pt>
                <c:pt idx="118">
                  <c:v>-2.4424999999999999</c:v>
                </c:pt>
                <c:pt idx="119">
                  <c:v>-2.44625</c:v>
                </c:pt>
                <c:pt idx="120">
                  <c:v>-2.4499999999999997</c:v>
                </c:pt>
                <c:pt idx="121">
                  <c:v>-2.4537499999999999</c:v>
                </c:pt>
                <c:pt idx="122">
                  <c:v>-2.4575</c:v>
                </c:pt>
                <c:pt idx="123">
                  <c:v>-2.4612499999999997</c:v>
                </c:pt>
                <c:pt idx="124">
                  <c:v>-2.4649999999999999</c:v>
                </c:pt>
                <c:pt idx="125">
                  <c:v>-2.46875</c:v>
                </c:pt>
                <c:pt idx="126">
                  <c:v>-2.4724999999999997</c:v>
                </c:pt>
                <c:pt idx="127">
                  <c:v>-2.4762499999999998</c:v>
                </c:pt>
                <c:pt idx="128">
                  <c:v>-2.48</c:v>
                </c:pt>
                <c:pt idx="129">
                  <c:v>-2.4837499999999997</c:v>
                </c:pt>
                <c:pt idx="130">
                  <c:v>-2.4874999999999998</c:v>
                </c:pt>
                <c:pt idx="131">
                  <c:v>-2.49125</c:v>
                </c:pt>
                <c:pt idx="132">
                  <c:v>-2.4949999999999997</c:v>
                </c:pt>
                <c:pt idx="133">
                  <c:v>-2.4987499999999998</c:v>
                </c:pt>
                <c:pt idx="134">
                  <c:v>-2.5024999999999999</c:v>
                </c:pt>
                <c:pt idx="135">
                  <c:v>-2.5062499999999996</c:v>
                </c:pt>
                <c:pt idx="136">
                  <c:v>-2.5099999999999998</c:v>
                </c:pt>
                <c:pt idx="137">
                  <c:v>-2.5137499999999999</c:v>
                </c:pt>
                <c:pt idx="138">
                  <c:v>-2.5175000000000001</c:v>
                </c:pt>
                <c:pt idx="139">
                  <c:v>-2.5212499999999998</c:v>
                </c:pt>
                <c:pt idx="140">
                  <c:v>-2.5249999999999999</c:v>
                </c:pt>
                <c:pt idx="141">
                  <c:v>-2.5287499999999996</c:v>
                </c:pt>
                <c:pt idx="142">
                  <c:v>-2.5324999999999998</c:v>
                </c:pt>
                <c:pt idx="143">
                  <c:v>-2.5362499999999999</c:v>
                </c:pt>
                <c:pt idx="144">
                  <c:v>-2.54</c:v>
                </c:pt>
                <c:pt idx="145">
                  <c:v>-2.5437499999999997</c:v>
                </c:pt>
                <c:pt idx="146">
                  <c:v>-2.5474999999999999</c:v>
                </c:pt>
                <c:pt idx="147">
                  <c:v>-2.5512499999999996</c:v>
                </c:pt>
                <c:pt idx="148">
                  <c:v>-2.5549999999999997</c:v>
                </c:pt>
                <c:pt idx="149">
                  <c:v>-2.5587499999999999</c:v>
                </c:pt>
                <c:pt idx="150">
                  <c:v>-2.5625</c:v>
                </c:pt>
                <c:pt idx="151">
                  <c:v>-2.5662499999999997</c:v>
                </c:pt>
                <c:pt idx="152">
                  <c:v>-2.57</c:v>
                </c:pt>
                <c:pt idx="153">
                  <c:v>-2.57375</c:v>
                </c:pt>
                <c:pt idx="154">
                  <c:v>-2.5774999999999997</c:v>
                </c:pt>
                <c:pt idx="155">
                  <c:v>-2.5812499999999998</c:v>
                </c:pt>
                <c:pt idx="156">
                  <c:v>-2.585</c:v>
                </c:pt>
                <c:pt idx="157">
                  <c:v>-2.5887500000000001</c:v>
                </c:pt>
                <c:pt idx="158">
                  <c:v>-2.5924999999999998</c:v>
                </c:pt>
                <c:pt idx="159">
                  <c:v>-2.5962499999999999</c:v>
                </c:pt>
                <c:pt idx="160">
                  <c:v>-2.5999999999999996</c:v>
                </c:pt>
                <c:pt idx="161">
                  <c:v>-2.6037499999999998</c:v>
                </c:pt>
                <c:pt idx="162">
                  <c:v>-2.6074999999999999</c:v>
                </c:pt>
                <c:pt idx="163">
                  <c:v>-2.6112500000000001</c:v>
                </c:pt>
                <c:pt idx="164">
                  <c:v>-2.6149999999999998</c:v>
                </c:pt>
                <c:pt idx="165">
                  <c:v>-2.6187499999999999</c:v>
                </c:pt>
                <c:pt idx="166">
                  <c:v>-2.6224999999999996</c:v>
                </c:pt>
                <c:pt idx="167">
                  <c:v>-2.6262499999999998</c:v>
                </c:pt>
                <c:pt idx="168">
                  <c:v>-2.63</c:v>
                </c:pt>
                <c:pt idx="169">
                  <c:v>-2.63375</c:v>
                </c:pt>
                <c:pt idx="170">
                  <c:v>-2.6374999999999997</c:v>
                </c:pt>
                <c:pt idx="171">
                  <c:v>-2.6412499999999999</c:v>
                </c:pt>
                <c:pt idx="172">
                  <c:v>-2.6449999999999996</c:v>
                </c:pt>
                <c:pt idx="173">
                  <c:v>-2.6487499999999997</c:v>
                </c:pt>
                <c:pt idx="174">
                  <c:v>-2.6524999999999999</c:v>
                </c:pt>
                <c:pt idx="175">
                  <c:v>-2.65625</c:v>
                </c:pt>
                <c:pt idx="176">
                  <c:v>-2.6599999999999997</c:v>
                </c:pt>
                <c:pt idx="177">
                  <c:v>-2.6637499999999998</c:v>
                </c:pt>
                <c:pt idx="178">
                  <c:v>-2.6675</c:v>
                </c:pt>
                <c:pt idx="179">
                  <c:v>-2.6712499999999997</c:v>
                </c:pt>
                <c:pt idx="180">
                  <c:v>-2.6749999999999998</c:v>
                </c:pt>
                <c:pt idx="181">
                  <c:v>-2.67875</c:v>
                </c:pt>
                <c:pt idx="182">
                  <c:v>-2.6825000000000001</c:v>
                </c:pt>
                <c:pt idx="183">
                  <c:v>-2.6862499999999998</c:v>
                </c:pt>
                <c:pt idx="184">
                  <c:v>-2.69</c:v>
                </c:pt>
                <c:pt idx="185">
                  <c:v>-2.6937499999999996</c:v>
                </c:pt>
                <c:pt idx="186">
                  <c:v>-2.6974999999999998</c:v>
                </c:pt>
                <c:pt idx="187">
                  <c:v>-2.7012499999999999</c:v>
                </c:pt>
                <c:pt idx="188">
                  <c:v>-2.7050000000000001</c:v>
                </c:pt>
                <c:pt idx="189">
                  <c:v>-2.7087499999999998</c:v>
                </c:pt>
                <c:pt idx="190">
                  <c:v>-2.7124999999999999</c:v>
                </c:pt>
                <c:pt idx="191">
                  <c:v>-2.7162499999999996</c:v>
                </c:pt>
                <c:pt idx="192">
                  <c:v>-2.7199999999999998</c:v>
                </c:pt>
                <c:pt idx="193">
                  <c:v>-2.7237499999999999</c:v>
                </c:pt>
                <c:pt idx="194">
                  <c:v>-2.7275</c:v>
                </c:pt>
                <c:pt idx="195">
                  <c:v>-2.7312499999999997</c:v>
                </c:pt>
                <c:pt idx="196">
                  <c:v>-2.7349999999999999</c:v>
                </c:pt>
                <c:pt idx="197">
                  <c:v>-2.7387499999999996</c:v>
                </c:pt>
                <c:pt idx="198">
                  <c:v>-2.7424999999999997</c:v>
                </c:pt>
                <c:pt idx="199">
                  <c:v>-2.7462499999999999</c:v>
                </c:pt>
                <c:pt idx="200">
                  <c:v>-2.75</c:v>
                </c:pt>
                <c:pt idx="201">
                  <c:v>-2.7537499999999997</c:v>
                </c:pt>
                <c:pt idx="202">
                  <c:v>-2.7574999999999998</c:v>
                </c:pt>
                <c:pt idx="203">
                  <c:v>-2.76125</c:v>
                </c:pt>
                <c:pt idx="204">
                  <c:v>-2.7649999999999997</c:v>
                </c:pt>
                <c:pt idx="205">
                  <c:v>-2.7687499999999998</c:v>
                </c:pt>
                <c:pt idx="206">
                  <c:v>-2.7725</c:v>
                </c:pt>
                <c:pt idx="207">
                  <c:v>-2.7762500000000001</c:v>
                </c:pt>
                <c:pt idx="208">
                  <c:v>-2.78</c:v>
                </c:pt>
                <c:pt idx="209">
                  <c:v>-2.7837499999999999</c:v>
                </c:pt>
                <c:pt idx="210">
                  <c:v>-2.7874999999999996</c:v>
                </c:pt>
                <c:pt idx="211">
                  <c:v>-2.7912499999999998</c:v>
                </c:pt>
                <c:pt idx="212">
                  <c:v>-2.7949999999999999</c:v>
                </c:pt>
                <c:pt idx="213">
                  <c:v>-2.7987500000000001</c:v>
                </c:pt>
                <c:pt idx="214">
                  <c:v>-2.8024999999999998</c:v>
                </c:pt>
                <c:pt idx="215">
                  <c:v>-2.8062499999999999</c:v>
                </c:pt>
                <c:pt idx="216">
                  <c:v>-2.8099999999999996</c:v>
                </c:pt>
                <c:pt idx="217">
                  <c:v>-2.8137499999999998</c:v>
                </c:pt>
                <c:pt idx="218">
                  <c:v>-2.8174999999999999</c:v>
                </c:pt>
                <c:pt idx="219">
                  <c:v>-2.82125</c:v>
                </c:pt>
                <c:pt idx="220">
                  <c:v>-2.8249999999999997</c:v>
                </c:pt>
                <c:pt idx="221">
                  <c:v>-2.8287499999999999</c:v>
                </c:pt>
                <c:pt idx="222">
                  <c:v>-2.8324999999999996</c:v>
                </c:pt>
                <c:pt idx="223">
                  <c:v>-2.8362499999999997</c:v>
                </c:pt>
                <c:pt idx="224">
                  <c:v>-2.84</c:v>
                </c:pt>
                <c:pt idx="225">
                  <c:v>-2.84375</c:v>
                </c:pt>
                <c:pt idx="226">
                  <c:v>-2.8474999999999997</c:v>
                </c:pt>
                <c:pt idx="227">
                  <c:v>-2.8512499999999998</c:v>
                </c:pt>
                <c:pt idx="228">
                  <c:v>-2.855</c:v>
                </c:pt>
                <c:pt idx="229">
                  <c:v>-2.8587499999999997</c:v>
                </c:pt>
                <c:pt idx="230">
                  <c:v>-2.8624999999999998</c:v>
                </c:pt>
                <c:pt idx="231">
                  <c:v>-2.86625</c:v>
                </c:pt>
                <c:pt idx="232">
                  <c:v>-2.8699999999999997</c:v>
                </c:pt>
                <c:pt idx="233">
                  <c:v>-2.8737499999999998</c:v>
                </c:pt>
                <c:pt idx="234">
                  <c:v>-2.8774999999999999</c:v>
                </c:pt>
                <c:pt idx="235">
                  <c:v>-2.8812499999999996</c:v>
                </c:pt>
                <c:pt idx="236">
                  <c:v>-2.8849999999999998</c:v>
                </c:pt>
                <c:pt idx="237">
                  <c:v>-2.8887499999999999</c:v>
                </c:pt>
                <c:pt idx="238">
                  <c:v>-2.8925000000000001</c:v>
                </c:pt>
                <c:pt idx="239">
                  <c:v>-2.8962499999999998</c:v>
                </c:pt>
                <c:pt idx="240">
                  <c:v>-2.9</c:v>
                </c:pt>
                <c:pt idx="241">
                  <c:v>-2.9037499999999996</c:v>
                </c:pt>
                <c:pt idx="242">
                  <c:v>-2.9074999999999998</c:v>
                </c:pt>
                <c:pt idx="243">
                  <c:v>-2.9112499999999999</c:v>
                </c:pt>
                <c:pt idx="244">
                  <c:v>-2.915</c:v>
                </c:pt>
                <c:pt idx="245">
                  <c:v>-2.9187499999999997</c:v>
                </c:pt>
                <c:pt idx="246">
                  <c:v>-2.9224999999999999</c:v>
                </c:pt>
                <c:pt idx="247">
                  <c:v>-2.9262499999999996</c:v>
                </c:pt>
                <c:pt idx="248">
                  <c:v>-2.9299999999999997</c:v>
                </c:pt>
                <c:pt idx="249">
                  <c:v>-2.9337499999999999</c:v>
                </c:pt>
                <c:pt idx="250">
                  <c:v>-2.9375</c:v>
                </c:pt>
                <c:pt idx="251">
                  <c:v>-2.9412499999999997</c:v>
                </c:pt>
                <c:pt idx="252">
                  <c:v>-2.9449999999999998</c:v>
                </c:pt>
                <c:pt idx="253">
                  <c:v>-2.94875</c:v>
                </c:pt>
                <c:pt idx="254">
                  <c:v>-2.9524999999999997</c:v>
                </c:pt>
                <c:pt idx="255">
                  <c:v>-2.9562499999999998</c:v>
                </c:pt>
                <c:pt idx="256">
                  <c:v>-2.96</c:v>
                </c:pt>
                <c:pt idx="257">
                  <c:v>-2.9637499999999997</c:v>
                </c:pt>
                <c:pt idx="258">
                  <c:v>-2.9674999999999998</c:v>
                </c:pt>
                <c:pt idx="259">
                  <c:v>-2.9712499999999999</c:v>
                </c:pt>
                <c:pt idx="260">
                  <c:v>-2.9749999999999996</c:v>
                </c:pt>
                <c:pt idx="261">
                  <c:v>-2.9787499999999998</c:v>
                </c:pt>
                <c:pt idx="262">
                  <c:v>-2.9824999999999999</c:v>
                </c:pt>
                <c:pt idx="263">
                  <c:v>-2.9862500000000001</c:v>
                </c:pt>
                <c:pt idx="264">
                  <c:v>-2.9899999999999998</c:v>
                </c:pt>
                <c:pt idx="265">
                  <c:v>-2.9937499999999999</c:v>
                </c:pt>
                <c:pt idx="266">
                  <c:v>-2.9974999999999996</c:v>
                </c:pt>
                <c:pt idx="267">
                  <c:v>-3.0012499999999998</c:v>
                </c:pt>
                <c:pt idx="268">
                  <c:v>-3.0049999999999999</c:v>
                </c:pt>
                <c:pt idx="269">
                  <c:v>-3.00875</c:v>
                </c:pt>
                <c:pt idx="270">
                  <c:v>-3.0124999999999993</c:v>
                </c:pt>
                <c:pt idx="271">
                  <c:v>-3.0162499999999994</c:v>
                </c:pt>
                <c:pt idx="272">
                  <c:v>-3.0199999999999996</c:v>
                </c:pt>
                <c:pt idx="273">
                  <c:v>-3.0237499999999997</c:v>
                </c:pt>
                <c:pt idx="274">
                  <c:v>-3.0274999999999999</c:v>
                </c:pt>
                <c:pt idx="275">
                  <c:v>-3.03125</c:v>
                </c:pt>
                <c:pt idx="276">
                  <c:v>-3.0350000000000001</c:v>
                </c:pt>
                <c:pt idx="277">
                  <c:v>-3.0387500000000003</c:v>
                </c:pt>
                <c:pt idx="278">
                  <c:v>-3.0424999999999995</c:v>
                </c:pt>
                <c:pt idx="279">
                  <c:v>-3.0462499999999997</c:v>
                </c:pt>
                <c:pt idx="280">
                  <c:v>-3.05</c:v>
                </c:pt>
                <c:pt idx="281">
                  <c:v>-3.05375</c:v>
                </c:pt>
                <c:pt idx="282">
                  <c:v>-3.0575000000000001</c:v>
                </c:pt>
                <c:pt idx="283">
                  <c:v>-3.0612499999999994</c:v>
                </c:pt>
                <c:pt idx="284">
                  <c:v>-3.0649999999999995</c:v>
                </c:pt>
                <c:pt idx="285">
                  <c:v>-3.0687499999999996</c:v>
                </c:pt>
                <c:pt idx="286">
                  <c:v>-3.0724999999999998</c:v>
                </c:pt>
                <c:pt idx="287">
                  <c:v>-3.0762499999999999</c:v>
                </c:pt>
                <c:pt idx="288">
                  <c:v>-3.08</c:v>
                </c:pt>
                <c:pt idx="289">
                  <c:v>-3.0837500000000002</c:v>
                </c:pt>
                <c:pt idx="290">
                  <c:v>-3.0875000000000004</c:v>
                </c:pt>
                <c:pt idx="291">
                  <c:v>-3.0912499999999996</c:v>
                </c:pt>
                <c:pt idx="292">
                  <c:v>-3.0949999999999998</c:v>
                </c:pt>
                <c:pt idx="293">
                  <c:v>-3.0987499999999999</c:v>
                </c:pt>
                <c:pt idx="294">
                  <c:v>-3.1025</c:v>
                </c:pt>
                <c:pt idx="295">
                  <c:v>-3.1062499999999993</c:v>
                </c:pt>
                <c:pt idx="296">
                  <c:v>-3.1099999999999994</c:v>
                </c:pt>
                <c:pt idx="297">
                  <c:v>-3.1137499999999996</c:v>
                </c:pt>
                <c:pt idx="298">
                  <c:v>-3.1174999999999997</c:v>
                </c:pt>
                <c:pt idx="299">
                  <c:v>-3.1212499999999999</c:v>
                </c:pt>
                <c:pt idx="300">
                  <c:v>-3.125</c:v>
                </c:pt>
                <c:pt idx="301">
                  <c:v>-3.1287500000000001</c:v>
                </c:pt>
                <c:pt idx="302">
                  <c:v>-3.1325000000000003</c:v>
                </c:pt>
                <c:pt idx="303">
                  <c:v>-3.1362499999999995</c:v>
                </c:pt>
                <c:pt idx="304">
                  <c:v>-3.1399999999999997</c:v>
                </c:pt>
                <c:pt idx="305">
                  <c:v>-3.1437499999999998</c:v>
                </c:pt>
                <c:pt idx="306">
                  <c:v>-3.1475</c:v>
                </c:pt>
                <c:pt idx="307">
                  <c:v>-3.1512500000000001</c:v>
                </c:pt>
                <c:pt idx="308">
                  <c:v>-3.1549999999999994</c:v>
                </c:pt>
                <c:pt idx="309">
                  <c:v>-3.1587499999999995</c:v>
                </c:pt>
                <c:pt idx="310">
                  <c:v>-3.1624999999999996</c:v>
                </c:pt>
                <c:pt idx="311">
                  <c:v>-3.1662499999999998</c:v>
                </c:pt>
                <c:pt idx="312">
                  <c:v>-3.17</c:v>
                </c:pt>
                <c:pt idx="313">
                  <c:v>-3.1737500000000001</c:v>
                </c:pt>
                <c:pt idx="314">
                  <c:v>-3.1775000000000002</c:v>
                </c:pt>
                <c:pt idx="315">
                  <c:v>-3.1812500000000004</c:v>
                </c:pt>
                <c:pt idx="316">
                  <c:v>-3.1849999999999996</c:v>
                </c:pt>
                <c:pt idx="317">
                  <c:v>-3.1887499999999998</c:v>
                </c:pt>
                <c:pt idx="318">
                  <c:v>-3.1924999999999999</c:v>
                </c:pt>
                <c:pt idx="319">
                  <c:v>-3.19625</c:v>
                </c:pt>
                <c:pt idx="320">
                  <c:v>-3.1999999999999993</c:v>
                </c:pt>
                <c:pt idx="321">
                  <c:v>-3.2037499999999994</c:v>
                </c:pt>
                <c:pt idx="322">
                  <c:v>-3.2074999999999996</c:v>
                </c:pt>
                <c:pt idx="323">
                  <c:v>-3.2112499999999997</c:v>
                </c:pt>
                <c:pt idx="324">
                  <c:v>-3.2149999999999999</c:v>
                </c:pt>
                <c:pt idx="325">
                  <c:v>-3.21875</c:v>
                </c:pt>
                <c:pt idx="326">
                  <c:v>-3.2225000000000001</c:v>
                </c:pt>
                <c:pt idx="327">
                  <c:v>-3.2262500000000003</c:v>
                </c:pt>
                <c:pt idx="328">
                  <c:v>-3.2299999999999995</c:v>
                </c:pt>
                <c:pt idx="329">
                  <c:v>-3.2337499999999997</c:v>
                </c:pt>
                <c:pt idx="330">
                  <c:v>-3.2374999999999998</c:v>
                </c:pt>
                <c:pt idx="331">
                  <c:v>-3.24125</c:v>
                </c:pt>
                <c:pt idx="332">
                  <c:v>-3.2450000000000001</c:v>
                </c:pt>
                <c:pt idx="333">
                  <c:v>-3.2487499999999994</c:v>
                </c:pt>
                <c:pt idx="334">
                  <c:v>-3.2524999999999995</c:v>
                </c:pt>
                <c:pt idx="335">
                  <c:v>-3.2562499999999996</c:v>
                </c:pt>
                <c:pt idx="336">
                  <c:v>-3.26</c:v>
                </c:pt>
                <c:pt idx="337">
                  <c:v>-3.2637499999999999</c:v>
                </c:pt>
                <c:pt idx="338">
                  <c:v>-3.2675000000000001</c:v>
                </c:pt>
                <c:pt idx="339">
                  <c:v>-3.2712500000000002</c:v>
                </c:pt>
                <c:pt idx="340">
                  <c:v>-3.2750000000000004</c:v>
                </c:pt>
                <c:pt idx="341">
                  <c:v>-3.2787499999999996</c:v>
                </c:pt>
                <c:pt idx="342">
                  <c:v>-3.2824999999999998</c:v>
                </c:pt>
                <c:pt idx="343">
                  <c:v>-3.2862499999999999</c:v>
                </c:pt>
                <c:pt idx="344">
                  <c:v>-3.29</c:v>
                </c:pt>
                <c:pt idx="345">
                  <c:v>-3.2937499999999993</c:v>
                </c:pt>
                <c:pt idx="346">
                  <c:v>-3.2974999999999994</c:v>
                </c:pt>
                <c:pt idx="347">
                  <c:v>-3.3012499999999996</c:v>
                </c:pt>
                <c:pt idx="348">
                  <c:v>-3.3049999999999997</c:v>
                </c:pt>
                <c:pt idx="349">
                  <c:v>-3.3087499999999999</c:v>
                </c:pt>
                <c:pt idx="350">
                  <c:v>-3.3125</c:v>
                </c:pt>
                <c:pt idx="351">
                  <c:v>-3.3162500000000001</c:v>
                </c:pt>
                <c:pt idx="352">
                  <c:v>-3.3200000000000003</c:v>
                </c:pt>
                <c:pt idx="353">
                  <c:v>-3.3237499999999995</c:v>
                </c:pt>
                <c:pt idx="354">
                  <c:v>-3.3274999999999997</c:v>
                </c:pt>
                <c:pt idx="355">
                  <c:v>-3.3312499999999998</c:v>
                </c:pt>
                <c:pt idx="356">
                  <c:v>-3.335</c:v>
                </c:pt>
                <c:pt idx="357">
                  <c:v>-3.3387500000000001</c:v>
                </c:pt>
                <c:pt idx="358">
                  <c:v>-3.3424999999999994</c:v>
                </c:pt>
                <c:pt idx="359">
                  <c:v>-3.3462499999999995</c:v>
                </c:pt>
                <c:pt idx="360">
                  <c:v>-3.3499999999999996</c:v>
                </c:pt>
                <c:pt idx="361">
                  <c:v>-3.3537499999999998</c:v>
                </c:pt>
                <c:pt idx="362">
                  <c:v>-3.3574999999999999</c:v>
                </c:pt>
                <c:pt idx="363">
                  <c:v>-3.3612500000000001</c:v>
                </c:pt>
                <c:pt idx="364">
                  <c:v>-3.3650000000000002</c:v>
                </c:pt>
                <c:pt idx="365">
                  <c:v>-3.3687500000000004</c:v>
                </c:pt>
                <c:pt idx="366">
                  <c:v>-3.3724999999999996</c:v>
                </c:pt>
                <c:pt idx="367">
                  <c:v>-3.3762499999999998</c:v>
                </c:pt>
                <c:pt idx="368">
                  <c:v>-3.38</c:v>
                </c:pt>
                <c:pt idx="369">
                  <c:v>-3.38375</c:v>
                </c:pt>
                <c:pt idx="370">
                  <c:v>-3.3874999999999993</c:v>
                </c:pt>
                <c:pt idx="371">
                  <c:v>-3.3912499999999994</c:v>
                </c:pt>
                <c:pt idx="372">
                  <c:v>-3.3949999999999996</c:v>
                </c:pt>
                <c:pt idx="373">
                  <c:v>-3.3987499999999997</c:v>
                </c:pt>
                <c:pt idx="374">
                  <c:v>-3.4024999999999999</c:v>
                </c:pt>
                <c:pt idx="375">
                  <c:v>-3.40625</c:v>
                </c:pt>
                <c:pt idx="376">
                  <c:v>-3.41</c:v>
                </c:pt>
                <c:pt idx="377">
                  <c:v>-3.4137500000000003</c:v>
                </c:pt>
                <c:pt idx="378">
                  <c:v>-3.4174999999999995</c:v>
                </c:pt>
                <c:pt idx="379">
                  <c:v>-3.4212499999999997</c:v>
                </c:pt>
                <c:pt idx="380">
                  <c:v>-3.4249999999999998</c:v>
                </c:pt>
                <c:pt idx="381">
                  <c:v>-3.42875</c:v>
                </c:pt>
                <c:pt idx="382">
                  <c:v>-3.4325000000000001</c:v>
                </c:pt>
                <c:pt idx="383">
                  <c:v>-3.4362499999999994</c:v>
                </c:pt>
                <c:pt idx="384">
                  <c:v>-3.4399999999999995</c:v>
                </c:pt>
                <c:pt idx="385">
                  <c:v>-3.4437499999999996</c:v>
                </c:pt>
                <c:pt idx="386">
                  <c:v>-3.4474999999999998</c:v>
                </c:pt>
                <c:pt idx="387">
                  <c:v>-3.4512499999999999</c:v>
                </c:pt>
                <c:pt idx="388">
                  <c:v>-3.4550000000000001</c:v>
                </c:pt>
                <c:pt idx="389">
                  <c:v>-3.4587500000000002</c:v>
                </c:pt>
                <c:pt idx="390">
                  <c:v>-3.4625000000000004</c:v>
                </c:pt>
                <c:pt idx="391">
                  <c:v>-3.4662499999999996</c:v>
                </c:pt>
                <c:pt idx="392">
                  <c:v>-3.4699999999999998</c:v>
                </c:pt>
                <c:pt idx="393">
                  <c:v>-3.4737499999999999</c:v>
                </c:pt>
                <c:pt idx="394">
                  <c:v>-3.4775</c:v>
                </c:pt>
                <c:pt idx="395">
                  <c:v>-3.4812499999999993</c:v>
                </c:pt>
                <c:pt idx="396">
                  <c:v>-3.4849999999999994</c:v>
                </c:pt>
                <c:pt idx="397">
                  <c:v>-3.4887499999999996</c:v>
                </c:pt>
                <c:pt idx="398">
                  <c:v>-3.4924999999999997</c:v>
                </c:pt>
                <c:pt idx="399">
                  <c:v>-3.4962499999999999</c:v>
                </c:pt>
                <c:pt idx="400">
                  <c:v>-4.5010000000000003</c:v>
                </c:pt>
              </c:numCache>
            </c:numRef>
          </c:yVal>
          <c:smooth val="1"/>
        </c:ser>
        <c:ser>
          <c:idx val="1"/>
          <c:order val="1"/>
          <c:tx>
            <c:v>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tests'!$S$2:$S$402</c:f>
              <c:numCache>
                <c:formatCode>General</c:formatCode>
                <c:ptCount val="401"/>
                <c:pt idx="0">
                  <c:v>-3</c:v>
                </c:pt>
                <c:pt idx="1">
                  <c:v>-3.0037499999999997</c:v>
                </c:pt>
                <c:pt idx="2">
                  <c:v>-3.0074999999999998</c:v>
                </c:pt>
                <c:pt idx="3">
                  <c:v>-3.01125</c:v>
                </c:pt>
                <c:pt idx="4">
                  <c:v>-3.0149999999999997</c:v>
                </c:pt>
                <c:pt idx="5">
                  <c:v>-3.0187499999999998</c:v>
                </c:pt>
                <c:pt idx="6">
                  <c:v>-3.0225</c:v>
                </c:pt>
                <c:pt idx="7">
                  <c:v>-3.0262499999999997</c:v>
                </c:pt>
                <c:pt idx="8">
                  <c:v>-3.03</c:v>
                </c:pt>
                <c:pt idx="9">
                  <c:v>-3.0337499999999999</c:v>
                </c:pt>
                <c:pt idx="10">
                  <c:v>-3.0374999999999996</c:v>
                </c:pt>
                <c:pt idx="11">
                  <c:v>-3.0412499999999998</c:v>
                </c:pt>
                <c:pt idx="12">
                  <c:v>-3.0449999999999999</c:v>
                </c:pt>
                <c:pt idx="13">
                  <c:v>-3.0487500000000001</c:v>
                </c:pt>
                <c:pt idx="14">
                  <c:v>-3.0524999999999998</c:v>
                </c:pt>
                <c:pt idx="15">
                  <c:v>-3.0562499999999999</c:v>
                </c:pt>
                <c:pt idx="16">
                  <c:v>-3.06</c:v>
                </c:pt>
                <c:pt idx="17">
                  <c:v>-3.0637499999999998</c:v>
                </c:pt>
                <c:pt idx="18">
                  <c:v>-3.0674999999999999</c:v>
                </c:pt>
                <c:pt idx="19">
                  <c:v>-3.07125</c:v>
                </c:pt>
                <c:pt idx="20">
                  <c:v>-3.0749999999999997</c:v>
                </c:pt>
                <c:pt idx="21">
                  <c:v>-3.0787499999999999</c:v>
                </c:pt>
                <c:pt idx="22">
                  <c:v>-3.0825</c:v>
                </c:pt>
                <c:pt idx="23">
                  <c:v>-3.0862499999999997</c:v>
                </c:pt>
                <c:pt idx="24">
                  <c:v>-3.09</c:v>
                </c:pt>
                <c:pt idx="25">
                  <c:v>-3.09375</c:v>
                </c:pt>
                <c:pt idx="26">
                  <c:v>-3.0974999999999997</c:v>
                </c:pt>
                <c:pt idx="27">
                  <c:v>-3.1012499999999998</c:v>
                </c:pt>
                <c:pt idx="28">
                  <c:v>-3.105</c:v>
                </c:pt>
                <c:pt idx="29">
                  <c:v>-3.1087499999999997</c:v>
                </c:pt>
                <c:pt idx="30">
                  <c:v>-3.1124999999999998</c:v>
                </c:pt>
                <c:pt idx="31">
                  <c:v>-3.11625</c:v>
                </c:pt>
                <c:pt idx="32">
                  <c:v>-3.1199999999999997</c:v>
                </c:pt>
                <c:pt idx="33">
                  <c:v>-3.1237499999999998</c:v>
                </c:pt>
                <c:pt idx="34">
                  <c:v>-3.1274999999999999</c:v>
                </c:pt>
                <c:pt idx="35">
                  <c:v>-3.1312499999999996</c:v>
                </c:pt>
                <c:pt idx="36">
                  <c:v>-3.1349999999999998</c:v>
                </c:pt>
                <c:pt idx="37">
                  <c:v>-3.1387499999999999</c:v>
                </c:pt>
                <c:pt idx="38">
                  <c:v>-3.1425000000000001</c:v>
                </c:pt>
                <c:pt idx="39">
                  <c:v>-3.1462499999999998</c:v>
                </c:pt>
                <c:pt idx="40">
                  <c:v>-3.15</c:v>
                </c:pt>
                <c:pt idx="41">
                  <c:v>-3.1537500000000001</c:v>
                </c:pt>
                <c:pt idx="42">
                  <c:v>-3.1574999999999998</c:v>
                </c:pt>
                <c:pt idx="43">
                  <c:v>-3.1612499999999999</c:v>
                </c:pt>
                <c:pt idx="44">
                  <c:v>-3.165</c:v>
                </c:pt>
                <c:pt idx="45">
                  <c:v>-3.1687499999999997</c:v>
                </c:pt>
                <c:pt idx="46">
                  <c:v>-3.1724999999999999</c:v>
                </c:pt>
                <c:pt idx="47">
                  <c:v>-3.17625</c:v>
                </c:pt>
                <c:pt idx="48">
                  <c:v>-3.1799999999999997</c:v>
                </c:pt>
                <c:pt idx="49">
                  <c:v>-3.1837499999999999</c:v>
                </c:pt>
                <c:pt idx="50">
                  <c:v>-3.1875</c:v>
                </c:pt>
                <c:pt idx="51">
                  <c:v>-3.1912499999999997</c:v>
                </c:pt>
                <c:pt idx="52">
                  <c:v>-3.1949999999999998</c:v>
                </c:pt>
                <c:pt idx="53">
                  <c:v>-3.19875</c:v>
                </c:pt>
                <c:pt idx="54">
                  <c:v>-3.2024999999999997</c:v>
                </c:pt>
                <c:pt idx="55">
                  <c:v>-3.2062499999999998</c:v>
                </c:pt>
                <c:pt idx="56">
                  <c:v>-3.21</c:v>
                </c:pt>
                <c:pt idx="57">
                  <c:v>-3.2137499999999997</c:v>
                </c:pt>
                <c:pt idx="58">
                  <c:v>-3.2174999999999998</c:v>
                </c:pt>
                <c:pt idx="59">
                  <c:v>-3.2212499999999999</c:v>
                </c:pt>
                <c:pt idx="60">
                  <c:v>-3.2249999999999996</c:v>
                </c:pt>
                <c:pt idx="61">
                  <c:v>-3.2287499999999998</c:v>
                </c:pt>
                <c:pt idx="62">
                  <c:v>-3.2324999999999999</c:v>
                </c:pt>
                <c:pt idx="63">
                  <c:v>-3.2362500000000001</c:v>
                </c:pt>
                <c:pt idx="64">
                  <c:v>-3.2399999999999998</c:v>
                </c:pt>
                <c:pt idx="65">
                  <c:v>-3.2437499999999999</c:v>
                </c:pt>
                <c:pt idx="66">
                  <c:v>-3.2474999999999996</c:v>
                </c:pt>
                <c:pt idx="67">
                  <c:v>-3.2512499999999998</c:v>
                </c:pt>
                <c:pt idx="68">
                  <c:v>-3.2549999999999999</c:v>
                </c:pt>
                <c:pt idx="69">
                  <c:v>-3.25875</c:v>
                </c:pt>
                <c:pt idx="70">
                  <c:v>-3.2624999999999997</c:v>
                </c:pt>
                <c:pt idx="71">
                  <c:v>-3.2662499999999999</c:v>
                </c:pt>
                <c:pt idx="72">
                  <c:v>-3.27</c:v>
                </c:pt>
                <c:pt idx="73">
                  <c:v>-3.2737499999999997</c:v>
                </c:pt>
                <c:pt idx="74">
                  <c:v>-3.2774999999999999</c:v>
                </c:pt>
                <c:pt idx="75">
                  <c:v>-3.28125</c:v>
                </c:pt>
                <c:pt idx="76">
                  <c:v>-3.2849999999999997</c:v>
                </c:pt>
                <c:pt idx="77">
                  <c:v>-3.2887499999999998</c:v>
                </c:pt>
                <c:pt idx="78">
                  <c:v>-3.2925</c:v>
                </c:pt>
                <c:pt idx="79">
                  <c:v>-3.2962499999999997</c:v>
                </c:pt>
                <c:pt idx="80">
                  <c:v>-3.3</c:v>
                </c:pt>
                <c:pt idx="81">
                  <c:v>-3.30375</c:v>
                </c:pt>
                <c:pt idx="82">
                  <c:v>-3.3074999999999997</c:v>
                </c:pt>
                <c:pt idx="83">
                  <c:v>-3.3112499999999998</c:v>
                </c:pt>
                <c:pt idx="84">
                  <c:v>-3.3149999999999999</c:v>
                </c:pt>
                <c:pt idx="85">
                  <c:v>-3.3187499999999996</c:v>
                </c:pt>
                <c:pt idx="86">
                  <c:v>-3.3224999999999998</c:v>
                </c:pt>
                <c:pt idx="87">
                  <c:v>-3.3262499999999999</c:v>
                </c:pt>
                <c:pt idx="88">
                  <c:v>-3.33</c:v>
                </c:pt>
                <c:pt idx="89">
                  <c:v>-3.3337499999999998</c:v>
                </c:pt>
                <c:pt idx="90">
                  <c:v>-3.3374999999999999</c:v>
                </c:pt>
                <c:pt idx="91">
                  <c:v>-3.3412499999999996</c:v>
                </c:pt>
                <c:pt idx="92">
                  <c:v>-3.3449999999999998</c:v>
                </c:pt>
                <c:pt idx="93">
                  <c:v>-3.3487499999999999</c:v>
                </c:pt>
                <c:pt idx="94">
                  <c:v>-3.3525</c:v>
                </c:pt>
                <c:pt idx="95">
                  <c:v>-3.3562499999999997</c:v>
                </c:pt>
                <c:pt idx="96">
                  <c:v>-3.36</c:v>
                </c:pt>
                <c:pt idx="97">
                  <c:v>-3.36375</c:v>
                </c:pt>
                <c:pt idx="98">
                  <c:v>-3.3674999999999997</c:v>
                </c:pt>
                <c:pt idx="99">
                  <c:v>-3.3712499999999999</c:v>
                </c:pt>
                <c:pt idx="100">
                  <c:v>-3.375</c:v>
                </c:pt>
                <c:pt idx="101">
                  <c:v>-3.3787499999999997</c:v>
                </c:pt>
                <c:pt idx="102">
                  <c:v>-3.3824999999999998</c:v>
                </c:pt>
                <c:pt idx="103">
                  <c:v>-3.38625</c:v>
                </c:pt>
                <c:pt idx="104">
                  <c:v>-3.3899999999999997</c:v>
                </c:pt>
                <c:pt idx="105">
                  <c:v>-3.3937499999999998</c:v>
                </c:pt>
                <c:pt idx="106">
                  <c:v>-3.3975</c:v>
                </c:pt>
                <c:pt idx="107">
                  <c:v>-3.4012499999999997</c:v>
                </c:pt>
                <c:pt idx="108">
                  <c:v>-3.4049999999999998</c:v>
                </c:pt>
                <c:pt idx="109">
                  <c:v>-3.4087499999999999</c:v>
                </c:pt>
                <c:pt idx="110">
                  <c:v>-3.4124999999999996</c:v>
                </c:pt>
                <c:pt idx="111">
                  <c:v>-3.4162499999999998</c:v>
                </c:pt>
                <c:pt idx="112">
                  <c:v>-3.42</c:v>
                </c:pt>
                <c:pt idx="113">
                  <c:v>-3.4237500000000001</c:v>
                </c:pt>
                <c:pt idx="114">
                  <c:v>-3.4274999999999998</c:v>
                </c:pt>
                <c:pt idx="115">
                  <c:v>-3.4312499999999999</c:v>
                </c:pt>
                <c:pt idx="116">
                  <c:v>-3.4349999999999996</c:v>
                </c:pt>
                <c:pt idx="117">
                  <c:v>-3.4387499999999998</c:v>
                </c:pt>
                <c:pt idx="118">
                  <c:v>-3.4424999999999999</c:v>
                </c:pt>
                <c:pt idx="119">
                  <c:v>-3.44625</c:v>
                </c:pt>
                <c:pt idx="120">
                  <c:v>-3.4499999999999997</c:v>
                </c:pt>
                <c:pt idx="121">
                  <c:v>-3.4537499999999999</c:v>
                </c:pt>
                <c:pt idx="122">
                  <c:v>-3.4575</c:v>
                </c:pt>
                <c:pt idx="123">
                  <c:v>-3.4612499999999997</c:v>
                </c:pt>
                <c:pt idx="124">
                  <c:v>-3.4649999999999999</c:v>
                </c:pt>
                <c:pt idx="125">
                  <c:v>-3.46875</c:v>
                </c:pt>
                <c:pt idx="126">
                  <c:v>-3.4724999999999997</c:v>
                </c:pt>
                <c:pt idx="127">
                  <c:v>-3.4762499999999998</c:v>
                </c:pt>
                <c:pt idx="128">
                  <c:v>-3.48</c:v>
                </c:pt>
                <c:pt idx="129">
                  <c:v>-3.4837499999999997</c:v>
                </c:pt>
                <c:pt idx="130">
                  <c:v>-3.4874999999999998</c:v>
                </c:pt>
                <c:pt idx="131">
                  <c:v>-3.49125</c:v>
                </c:pt>
                <c:pt idx="132">
                  <c:v>-3.4949999999999997</c:v>
                </c:pt>
                <c:pt idx="133">
                  <c:v>-3.4987499999999998</c:v>
                </c:pt>
                <c:pt idx="134">
                  <c:v>-3.5024999999999999</c:v>
                </c:pt>
                <c:pt idx="135">
                  <c:v>-3.5062499999999996</c:v>
                </c:pt>
                <c:pt idx="136">
                  <c:v>-3.51</c:v>
                </c:pt>
                <c:pt idx="137">
                  <c:v>-3.5137499999999999</c:v>
                </c:pt>
                <c:pt idx="138">
                  <c:v>-3.5175000000000001</c:v>
                </c:pt>
                <c:pt idx="139">
                  <c:v>-3.5212499999999998</c:v>
                </c:pt>
                <c:pt idx="140">
                  <c:v>-3.5249999999999999</c:v>
                </c:pt>
                <c:pt idx="141">
                  <c:v>-3.5287499999999996</c:v>
                </c:pt>
                <c:pt idx="142">
                  <c:v>-3.5324999999999998</c:v>
                </c:pt>
                <c:pt idx="143">
                  <c:v>-3.5362499999999999</c:v>
                </c:pt>
                <c:pt idx="144">
                  <c:v>-3.54</c:v>
                </c:pt>
                <c:pt idx="145">
                  <c:v>-3.5437499999999997</c:v>
                </c:pt>
                <c:pt idx="146">
                  <c:v>-3.5474999999999999</c:v>
                </c:pt>
                <c:pt idx="147">
                  <c:v>-3.5512499999999996</c:v>
                </c:pt>
                <c:pt idx="148">
                  <c:v>-3.5549999999999997</c:v>
                </c:pt>
                <c:pt idx="149">
                  <c:v>-3.5587499999999999</c:v>
                </c:pt>
                <c:pt idx="150">
                  <c:v>-3.5625</c:v>
                </c:pt>
                <c:pt idx="151">
                  <c:v>-3.5662499999999997</c:v>
                </c:pt>
                <c:pt idx="152">
                  <c:v>-3.57</c:v>
                </c:pt>
                <c:pt idx="153">
                  <c:v>-3.57375</c:v>
                </c:pt>
                <c:pt idx="154">
                  <c:v>-3.5774999999999997</c:v>
                </c:pt>
                <c:pt idx="155">
                  <c:v>-3.5812499999999998</c:v>
                </c:pt>
                <c:pt idx="156">
                  <c:v>-3.585</c:v>
                </c:pt>
                <c:pt idx="157">
                  <c:v>-3.5887500000000001</c:v>
                </c:pt>
                <c:pt idx="158">
                  <c:v>-3.5924999999999998</c:v>
                </c:pt>
                <c:pt idx="159">
                  <c:v>-3.5962499999999999</c:v>
                </c:pt>
                <c:pt idx="160">
                  <c:v>-3.5999999999999996</c:v>
                </c:pt>
                <c:pt idx="161">
                  <c:v>-3.6037499999999998</c:v>
                </c:pt>
                <c:pt idx="162">
                  <c:v>-3.6074999999999999</c:v>
                </c:pt>
                <c:pt idx="163">
                  <c:v>-3.6112500000000001</c:v>
                </c:pt>
                <c:pt idx="164">
                  <c:v>-3.6149999999999998</c:v>
                </c:pt>
                <c:pt idx="165">
                  <c:v>-3.6187499999999999</c:v>
                </c:pt>
                <c:pt idx="166">
                  <c:v>-3.6224999999999996</c:v>
                </c:pt>
                <c:pt idx="167">
                  <c:v>-3.6262499999999998</c:v>
                </c:pt>
                <c:pt idx="168">
                  <c:v>-3.63</c:v>
                </c:pt>
                <c:pt idx="169">
                  <c:v>-3.63375</c:v>
                </c:pt>
                <c:pt idx="170">
                  <c:v>-3.6374999999999997</c:v>
                </c:pt>
                <c:pt idx="171">
                  <c:v>-3.6412499999999999</c:v>
                </c:pt>
                <c:pt idx="172">
                  <c:v>-3.6449999999999996</c:v>
                </c:pt>
                <c:pt idx="173">
                  <c:v>-3.6487499999999997</c:v>
                </c:pt>
                <c:pt idx="174">
                  <c:v>-3.6524999999999999</c:v>
                </c:pt>
                <c:pt idx="175">
                  <c:v>-3.65625</c:v>
                </c:pt>
                <c:pt idx="176">
                  <c:v>-3.6599999999999997</c:v>
                </c:pt>
                <c:pt idx="177">
                  <c:v>-3.6637499999999998</c:v>
                </c:pt>
                <c:pt idx="178">
                  <c:v>-3.6675</c:v>
                </c:pt>
                <c:pt idx="179">
                  <c:v>-3.6712499999999997</c:v>
                </c:pt>
                <c:pt idx="180">
                  <c:v>-3.6749999999999998</c:v>
                </c:pt>
                <c:pt idx="181">
                  <c:v>-3.67875</c:v>
                </c:pt>
                <c:pt idx="182">
                  <c:v>-3.6825000000000001</c:v>
                </c:pt>
                <c:pt idx="183">
                  <c:v>-3.6862499999999998</c:v>
                </c:pt>
                <c:pt idx="184">
                  <c:v>-3.69</c:v>
                </c:pt>
                <c:pt idx="185">
                  <c:v>-3.6937499999999996</c:v>
                </c:pt>
                <c:pt idx="186">
                  <c:v>-3.6974999999999998</c:v>
                </c:pt>
                <c:pt idx="187">
                  <c:v>-3.7012499999999999</c:v>
                </c:pt>
                <c:pt idx="188">
                  <c:v>-3.7050000000000001</c:v>
                </c:pt>
                <c:pt idx="189">
                  <c:v>-3.7087499999999998</c:v>
                </c:pt>
                <c:pt idx="190">
                  <c:v>-3.7124999999999999</c:v>
                </c:pt>
                <c:pt idx="191">
                  <c:v>-3.7162499999999996</c:v>
                </c:pt>
                <c:pt idx="192">
                  <c:v>-3.7199999999999998</c:v>
                </c:pt>
                <c:pt idx="193">
                  <c:v>-3.7237499999999999</c:v>
                </c:pt>
                <c:pt idx="194">
                  <c:v>-3.7275</c:v>
                </c:pt>
                <c:pt idx="195">
                  <c:v>-3.7312499999999997</c:v>
                </c:pt>
                <c:pt idx="196">
                  <c:v>-3.7349999999999999</c:v>
                </c:pt>
                <c:pt idx="197">
                  <c:v>-3.7387499999999996</c:v>
                </c:pt>
                <c:pt idx="198">
                  <c:v>-3.7424999999999997</c:v>
                </c:pt>
                <c:pt idx="199">
                  <c:v>-3.7462499999999999</c:v>
                </c:pt>
                <c:pt idx="200">
                  <c:v>-3.75</c:v>
                </c:pt>
                <c:pt idx="201">
                  <c:v>-3.7537499999999997</c:v>
                </c:pt>
                <c:pt idx="202">
                  <c:v>-3.7574999999999998</c:v>
                </c:pt>
                <c:pt idx="203">
                  <c:v>-3.76125</c:v>
                </c:pt>
                <c:pt idx="204">
                  <c:v>-3.7649999999999997</c:v>
                </c:pt>
                <c:pt idx="205">
                  <c:v>-3.7687499999999998</c:v>
                </c:pt>
                <c:pt idx="206">
                  <c:v>-3.7725</c:v>
                </c:pt>
                <c:pt idx="207">
                  <c:v>-3.7762500000000001</c:v>
                </c:pt>
                <c:pt idx="208">
                  <c:v>-3.78</c:v>
                </c:pt>
                <c:pt idx="209">
                  <c:v>-3.7837499999999999</c:v>
                </c:pt>
                <c:pt idx="210">
                  <c:v>-3.7874999999999996</c:v>
                </c:pt>
                <c:pt idx="211">
                  <c:v>-3.7912499999999998</c:v>
                </c:pt>
                <c:pt idx="212">
                  <c:v>-3.7949999999999999</c:v>
                </c:pt>
                <c:pt idx="213">
                  <c:v>-3.7987500000000001</c:v>
                </c:pt>
                <c:pt idx="214">
                  <c:v>-3.8024999999999998</c:v>
                </c:pt>
                <c:pt idx="215">
                  <c:v>-3.8062499999999999</c:v>
                </c:pt>
                <c:pt idx="216">
                  <c:v>-3.8099999999999996</c:v>
                </c:pt>
                <c:pt idx="217">
                  <c:v>-3.8137499999999998</c:v>
                </c:pt>
                <c:pt idx="218">
                  <c:v>-3.8174999999999999</c:v>
                </c:pt>
                <c:pt idx="219">
                  <c:v>-3.82125</c:v>
                </c:pt>
                <c:pt idx="220">
                  <c:v>-3.8249999999999997</c:v>
                </c:pt>
                <c:pt idx="221">
                  <c:v>-3.8287499999999999</c:v>
                </c:pt>
                <c:pt idx="222">
                  <c:v>-3.8324999999999996</c:v>
                </c:pt>
                <c:pt idx="223">
                  <c:v>-3.8362499999999997</c:v>
                </c:pt>
                <c:pt idx="224">
                  <c:v>-3.84</c:v>
                </c:pt>
                <c:pt idx="225">
                  <c:v>-3.84375</c:v>
                </c:pt>
                <c:pt idx="226">
                  <c:v>-3.8474999999999997</c:v>
                </c:pt>
                <c:pt idx="227">
                  <c:v>-3.8512499999999998</c:v>
                </c:pt>
                <c:pt idx="228">
                  <c:v>-3.855</c:v>
                </c:pt>
                <c:pt idx="229">
                  <c:v>-3.8587499999999997</c:v>
                </c:pt>
                <c:pt idx="230">
                  <c:v>-3.8624999999999998</c:v>
                </c:pt>
                <c:pt idx="231">
                  <c:v>-3.86625</c:v>
                </c:pt>
                <c:pt idx="232">
                  <c:v>-3.8699999999999997</c:v>
                </c:pt>
                <c:pt idx="233">
                  <c:v>-3.8737499999999998</c:v>
                </c:pt>
                <c:pt idx="234">
                  <c:v>-3.8774999999999999</c:v>
                </c:pt>
                <c:pt idx="235">
                  <c:v>-3.8812499999999996</c:v>
                </c:pt>
                <c:pt idx="236">
                  <c:v>-3.8849999999999998</c:v>
                </c:pt>
                <c:pt idx="237">
                  <c:v>-3.8887499999999999</c:v>
                </c:pt>
                <c:pt idx="238">
                  <c:v>-3.8925000000000001</c:v>
                </c:pt>
                <c:pt idx="239">
                  <c:v>-3.8962499999999998</c:v>
                </c:pt>
                <c:pt idx="240">
                  <c:v>-3.9</c:v>
                </c:pt>
                <c:pt idx="241">
                  <c:v>-3.9037499999999996</c:v>
                </c:pt>
                <c:pt idx="242">
                  <c:v>-3.9074999999999998</c:v>
                </c:pt>
                <c:pt idx="243">
                  <c:v>-3.9112499999999999</c:v>
                </c:pt>
                <c:pt idx="244">
                  <c:v>-3.915</c:v>
                </c:pt>
                <c:pt idx="245">
                  <c:v>-3.9187499999999997</c:v>
                </c:pt>
                <c:pt idx="246">
                  <c:v>-3.9224999999999999</c:v>
                </c:pt>
                <c:pt idx="247">
                  <c:v>-3.9262499999999996</c:v>
                </c:pt>
                <c:pt idx="248">
                  <c:v>-3.9299999999999997</c:v>
                </c:pt>
                <c:pt idx="249">
                  <c:v>-3.9337499999999999</c:v>
                </c:pt>
                <c:pt idx="250">
                  <c:v>-3.9375</c:v>
                </c:pt>
                <c:pt idx="251">
                  <c:v>-3.9412499999999997</c:v>
                </c:pt>
                <c:pt idx="252">
                  <c:v>-3.9449999999999998</c:v>
                </c:pt>
                <c:pt idx="253">
                  <c:v>-3.94875</c:v>
                </c:pt>
                <c:pt idx="254">
                  <c:v>-3.9524999999999997</c:v>
                </c:pt>
                <c:pt idx="255">
                  <c:v>-3.9562499999999998</c:v>
                </c:pt>
                <c:pt idx="256">
                  <c:v>-3.96</c:v>
                </c:pt>
                <c:pt idx="257">
                  <c:v>-3.9637499999999997</c:v>
                </c:pt>
                <c:pt idx="258">
                  <c:v>-3.9674999999999998</c:v>
                </c:pt>
                <c:pt idx="259">
                  <c:v>-3.9712499999999999</c:v>
                </c:pt>
                <c:pt idx="260">
                  <c:v>-3.9749999999999996</c:v>
                </c:pt>
                <c:pt idx="261">
                  <c:v>-3.9787499999999998</c:v>
                </c:pt>
                <c:pt idx="262">
                  <c:v>-3.9824999999999999</c:v>
                </c:pt>
                <c:pt idx="263">
                  <c:v>-3.9862500000000001</c:v>
                </c:pt>
                <c:pt idx="264">
                  <c:v>-3.9899999999999998</c:v>
                </c:pt>
                <c:pt idx="265">
                  <c:v>-3.9937499999999999</c:v>
                </c:pt>
                <c:pt idx="266">
                  <c:v>-3.9974999999999996</c:v>
                </c:pt>
                <c:pt idx="267">
                  <c:v>-4.0012499999999998</c:v>
                </c:pt>
                <c:pt idx="268">
                  <c:v>-4.0049999999999999</c:v>
                </c:pt>
                <c:pt idx="269">
                  <c:v>-4.00875</c:v>
                </c:pt>
                <c:pt idx="270">
                  <c:v>-4.0124999999999993</c:v>
                </c:pt>
                <c:pt idx="271">
                  <c:v>-4.0162499999999994</c:v>
                </c:pt>
                <c:pt idx="272">
                  <c:v>-4.0199999999999996</c:v>
                </c:pt>
                <c:pt idx="273">
                  <c:v>-4.0237499999999997</c:v>
                </c:pt>
                <c:pt idx="274">
                  <c:v>-4.0274999999999999</c:v>
                </c:pt>
                <c:pt idx="275">
                  <c:v>-4.03125</c:v>
                </c:pt>
                <c:pt idx="276">
                  <c:v>-4.0350000000000001</c:v>
                </c:pt>
                <c:pt idx="277">
                  <c:v>-4.0387500000000003</c:v>
                </c:pt>
                <c:pt idx="278">
                  <c:v>-4.0424999999999995</c:v>
                </c:pt>
                <c:pt idx="279">
                  <c:v>-4.0462499999999997</c:v>
                </c:pt>
                <c:pt idx="280">
                  <c:v>-4.05</c:v>
                </c:pt>
                <c:pt idx="281">
                  <c:v>-4.05375</c:v>
                </c:pt>
                <c:pt idx="282">
                  <c:v>-4.0575000000000001</c:v>
                </c:pt>
                <c:pt idx="283">
                  <c:v>-4.0612499999999994</c:v>
                </c:pt>
                <c:pt idx="284">
                  <c:v>-4.0649999999999995</c:v>
                </c:pt>
                <c:pt idx="285">
                  <c:v>-4.0687499999999996</c:v>
                </c:pt>
                <c:pt idx="286">
                  <c:v>-4.0724999999999998</c:v>
                </c:pt>
                <c:pt idx="287">
                  <c:v>-4.0762499999999999</c:v>
                </c:pt>
                <c:pt idx="288">
                  <c:v>-4.08</c:v>
                </c:pt>
                <c:pt idx="289">
                  <c:v>-4.0837500000000002</c:v>
                </c:pt>
                <c:pt idx="290">
                  <c:v>-4.0875000000000004</c:v>
                </c:pt>
                <c:pt idx="291">
                  <c:v>-4.0912499999999996</c:v>
                </c:pt>
                <c:pt idx="292">
                  <c:v>-4.0949999999999998</c:v>
                </c:pt>
                <c:pt idx="293">
                  <c:v>-4.0987499999999999</c:v>
                </c:pt>
                <c:pt idx="294">
                  <c:v>-4.1025</c:v>
                </c:pt>
                <c:pt idx="295">
                  <c:v>-4.1062499999999993</c:v>
                </c:pt>
                <c:pt idx="296">
                  <c:v>-4.1099999999999994</c:v>
                </c:pt>
                <c:pt idx="297">
                  <c:v>-4.1137499999999996</c:v>
                </c:pt>
                <c:pt idx="298">
                  <c:v>-4.1174999999999997</c:v>
                </c:pt>
                <c:pt idx="299">
                  <c:v>-4.1212499999999999</c:v>
                </c:pt>
                <c:pt idx="300">
                  <c:v>-4.125</c:v>
                </c:pt>
                <c:pt idx="301">
                  <c:v>-4.1287500000000001</c:v>
                </c:pt>
                <c:pt idx="302">
                  <c:v>-4.1325000000000003</c:v>
                </c:pt>
                <c:pt idx="303">
                  <c:v>-4.1362499999999995</c:v>
                </c:pt>
                <c:pt idx="304">
                  <c:v>-4.1399999999999997</c:v>
                </c:pt>
                <c:pt idx="305">
                  <c:v>-4.1437499999999998</c:v>
                </c:pt>
                <c:pt idx="306">
                  <c:v>-4.1475</c:v>
                </c:pt>
                <c:pt idx="307">
                  <c:v>-4.1512500000000001</c:v>
                </c:pt>
                <c:pt idx="308">
                  <c:v>-4.1549999999999994</c:v>
                </c:pt>
                <c:pt idx="309">
                  <c:v>-4.1587499999999995</c:v>
                </c:pt>
                <c:pt idx="310">
                  <c:v>-4.1624999999999996</c:v>
                </c:pt>
                <c:pt idx="311">
                  <c:v>-4.1662499999999998</c:v>
                </c:pt>
                <c:pt idx="312">
                  <c:v>-4.17</c:v>
                </c:pt>
                <c:pt idx="313">
                  <c:v>-4.1737500000000001</c:v>
                </c:pt>
                <c:pt idx="314">
                  <c:v>-4.1775000000000002</c:v>
                </c:pt>
                <c:pt idx="315">
                  <c:v>-4.1812500000000004</c:v>
                </c:pt>
                <c:pt idx="316">
                  <c:v>-4.1849999999999996</c:v>
                </c:pt>
                <c:pt idx="317">
                  <c:v>-4.1887499999999998</c:v>
                </c:pt>
                <c:pt idx="318">
                  <c:v>-4.1924999999999999</c:v>
                </c:pt>
                <c:pt idx="319">
                  <c:v>-4.19625</c:v>
                </c:pt>
                <c:pt idx="320">
                  <c:v>-4.1999999999999993</c:v>
                </c:pt>
                <c:pt idx="321">
                  <c:v>-4.2037499999999994</c:v>
                </c:pt>
                <c:pt idx="322">
                  <c:v>-4.2074999999999996</c:v>
                </c:pt>
                <c:pt idx="323">
                  <c:v>-4.2112499999999997</c:v>
                </c:pt>
                <c:pt idx="324">
                  <c:v>-4.2149999999999999</c:v>
                </c:pt>
                <c:pt idx="325">
                  <c:v>-4.21875</c:v>
                </c:pt>
                <c:pt idx="326">
                  <c:v>-4.2225000000000001</c:v>
                </c:pt>
                <c:pt idx="327">
                  <c:v>-4.2262500000000003</c:v>
                </c:pt>
                <c:pt idx="328">
                  <c:v>-4.2299999999999995</c:v>
                </c:pt>
                <c:pt idx="329">
                  <c:v>-4.2337499999999997</c:v>
                </c:pt>
                <c:pt idx="330">
                  <c:v>-4.2374999999999998</c:v>
                </c:pt>
                <c:pt idx="331">
                  <c:v>-4.24125</c:v>
                </c:pt>
                <c:pt idx="332">
                  <c:v>-4.2450000000000001</c:v>
                </c:pt>
                <c:pt idx="333">
                  <c:v>-4.2487499999999994</c:v>
                </c:pt>
                <c:pt idx="334">
                  <c:v>-4.2524999999999995</c:v>
                </c:pt>
                <c:pt idx="335">
                  <c:v>-4.2562499999999996</c:v>
                </c:pt>
                <c:pt idx="336">
                  <c:v>-4.26</c:v>
                </c:pt>
                <c:pt idx="337">
                  <c:v>-4.2637499999999999</c:v>
                </c:pt>
                <c:pt idx="338">
                  <c:v>-4.2675000000000001</c:v>
                </c:pt>
                <c:pt idx="339">
                  <c:v>-4.2712500000000002</c:v>
                </c:pt>
                <c:pt idx="340">
                  <c:v>-4.2750000000000004</c:v>
                </c:pt>
                <c:pt idx="341">
                  <c:v>-4.2787499999999996</c:v>
                </c:pt>
                <c:pt idx="342">
                  <c:v>-4.2824999999999998</c:v>
                </c:pt>
                <c:pt idx="343">
                  <c:v>-4.2862499999999999</c:v>
                </c:pt>
                <c:pt idx="344">
                  <c:v>-4.29</c:v>
                </c:pt>
                <c:pt idx="345">
                  <c:v>-4.2937499999999993</c:v>
                </c:pt>
                <c:pt idx="346">
                  <c:v>-4.2974999999999994</c:v>
                </c:pt>
                <c:pt idx="347">
                  <c:v>-4.3012499999999996</c:v>
                </c:pt>
                <c:pt idx="348">
                  <c:v>-4.3049999999999997</c:v>
                </c:pt>
                <c:pt idx="349">
                  <c:v>-4.3087499999999999</c:v>
                </c:pt>
                <c:pt idx="350">
                  <c:v>-4.3125</c:v>
                </c:pt>
                <c:pt idx="351">
                  <c:v>-4.3162500000000001</c:v>
                </c:pt>
                <c:pt idx="352">
                  <c:v>-4.32</c:v>
                </c:pt>
                <c:pt idx="353">
                  <c:v>-4.3237499999999995</c:v>
                </c:pt>
                <c:pt idx="354">
                  <c:v>-4.3274999999999997</c:v>
                </c:pt>
                <c:pt idx="355">
                  <c:v>-4.3312499999999998</c:v>
                </c:pt>
                <c:pt idx="356">
                  <c:v>-4.335</c:v>
                </c:pt>
                <c:pt idx="357">
                  <c:v>-4.3387500000000001</c:v>
                </c:pt>
                <c:pt idx="358">
                  <c:v>-4.3424999999999994</c:v>
                </c:pt>
                <c:pt idx="359">
                  <c:v>-4.3462499999999995</c:v>
                </c:pt>
                <c:pt idx="360">
                  <c:v>-4.3499999999999996</c:v>
                </c:pt>
                <c:pt idx="361">
                  <c:v>-4.3537499999999998</c:v>
                </c:pt>
                <c:pt idx="362">
                  <c:v>-4.3574999999999999</c:v>
                </c:pt>
                <c:pt idx="363">
                  <c:v>-4.3612500000000001</c:v>
                </c:pt>
                <c:pt idx="364">
                  <c:v>-4.3650000000000002</c:v>
                </c:pt>
                <c:pt idx="365">
                  <c:v>-4.3687500000000004</c:v>
                </c:pt>
                <c:pt idx="366">
                  <c:v>-4.3724999999999996</c:v>
                </c:pt>
                <c:pt idx="367">
                  <c:v>-4.3762499999999998</c:v>
                </c:pt>
                <c:pt idx="368">
                  <c:v>-4.38</c:v>
                </c:pt>
                <c:pt idx="369">
                  <c:v>-4.38375</c:v>
                </c:pt>
                <c:pt idx="370">
                  <c:v>-4.3874999999999993</c:v>
                </c:pt>
                <c:pt idx="371">
                  <c:v>-4.3912499999999994</c:v>
                </c:pt>
                <c:pt idx="372">
                  <c:v>-4.3949999999999996</c:v>
                </c:pt>
                <c:pt idx="373">
                  <c:v>-4.3987499999999997</c:v>
                </c:pt>
                <c:pt idx="374">
                  <c:v>-4.4024999999999999</c:v>
                </c:pt>
                <c:pt idx="375">
                  <c:v>-4.40625</c:v>
                </c:pt>
                <c:pt idx="376">
                  <c:v>-4.41</c:v>
                </c:pt>
                <c:pt idx="377">
                  <c:v>-4.4137500000000003</c:v>
                </c:pt>
                <c:pt idx="378">
                  <c:v>-4.4174999999999995</c:v>
                </c:pt>
                <c:pt idx="379">
                  <c:v>-4.4212499999999997</c:v>
                </c:pt>
                <c:pt idx="380">
                  <c:v>-4.4249999999999998</c:v>
                </c:pt>
                <c:pt idx="381">
                  <c:v>-4.42875</c:v>
                </c:pt>
                <c:pt idx="382">
                  <c:v>-4.4325000000000001</c:v>
                </c:pt>
                <c:pt idx="383">
                  <c:v>-4.4362499999999994</c:v>
                </c:pt>
                <c:pt idx="384">
                  <c:v>-4.4399999999999995</c:v>
                </c:pt>
                <c:pt idx="385">
                  <c:v>-4.4437499999999996</c:v>
                </c:pt>
                <c:pt idx="386">
                  <c:v>-4.4474999999999998</c:v>
                </c:pt>
                <c:pt idx="387">
                  <c:v>-4.4512499999999999</c:v>
                </c:pt>
                <c:pt idx="388">
                  <c:v>-4.4550000000000001</c:v>
                </c:pt>
                <c:pt idx="389">
                  <c:v>-4.4587500000000002</c:v>
                </c:pt>
                <c:pt idx="390">
                  <c:v>-4.4625000000000004</c:v>
                </c:pt>
                <c:pt idx="391">
                  <c:v>-4.4662499999999996</c:v>
                </c:pt>
                <c:pt idx="392">
                  <c:v>-4.47</c:v>
                </c:pt>
                <c:pt idx="393">
                  <c:v>-4.4737499999999999</c:v>
                </c:pt>
                <c:pt idx="394">
                  <c:v>-4.4775</c:v>
                </c:pt>
                <c:pt idx="395">
                  <c:v>-4.4812499999999993</c:v>
                </c:pt>
                <c:pt idx="396">
                  <c:v>-4.4849999999999994</c:v>
                </c:pt>
                <c:pt idx="397">
                  <c:v>-4.4887499999999996</c:v>
                </c:pt>
                <c:pt idx="398">
                  <c:v>-4.4924999999999997</c:v>
                </c:pt>
                <c:pt idx="399">
                  <c:v>-4.4962499999999999</c:v>
                </c:pt>
                <c:pt idx="400">
                  <c:v>-4.5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412968"/>
        <c:axId val="728412576"/>
      </c:scatterChart>
      <c:valAx>
        <c:axId val="728412968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12576"/>
        <c:crossesAt val="-4.5"/>
        <c:crossBetween val="midCat"/>
        <c:minorUnit val="1"/>
      </c:valAx>
      <c:valAx>
        <c:axId val="728412576"/>
        <c:scaling>
          <c:orientation val="minMax"/>
          <c:min val="-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1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J6,</a:t>
            </a:r>
            <a:r>
              <a:rPr lang="en-US" baseline="0"/>
              <a:t> J7 VSWR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tests'!$K$1</c:f>
              <c:strCache>
                <c:ptCount val="1"/>
                <c:pt idx="0">
                  <c:v>J6 VSWR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tests'!$K$2:$K$402</c:f>
              <c:numCache>
                <c:formatCode>0.00</c:formatCode>
                <c:ptCount val="40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2.1</c:v>
                </c:pt>
                <c:pt idx="400">
                  <c:v>0.99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'J6, J7, J1-J4 tests'!$L$1</c:f>
              <c:strCache>
                <c:ptCount val="1"/>
                <c:pt idx="0">
                  <c:v>J7-J6 VSWR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tests'!$L$2:$L$402</c:f>
              <c:numCache>
                <c:formatCode>0.00</c:formatCode>
                <c:ptCount val="40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2.1</c:v>
                </c:pt>
                <c:pt idx="400">
                  <c:v>0.99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'J6, J7, J1-J4 tests'!$O$1</c:f>
              <c:strCache>
                <c:ptCount val="1"/>
                <c:pt idx="0">
                  <c:v>J7-IF VSWR</c:v>
                </c:pt>
              </c:strCache>
            </c:strRef>
          </c:tx>
          <c:spPr>
            <a:ln w="19050" cap="rnd">
              <a:solidFill>
                <a:srgbClr val="1300F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tests'!$O$2:$O$402</c:f>
              <c:numCache>
                <c:formatCode>0.00</c:formatCode>
                <c:ptCount val="4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0</c:v>
                </c:pt>
                <c:pt idx="50">
                  <c:v>3.2</c:v>
                </c:pt>
                <c:pt idx="51">
                  <c:v>3.2</c:v>
                </c:pt>
                <c:pt idx="52">
                  <c:v>3.2</c:v>
                </c:pt>
                <c:pt idx="53">
                  <c:v>3.2</c:v>
                </c:pt>
                <c:pt idx="54">
                  <c:v>3.2</c:v>
                </c:pt>
                <c:pt idx="55">
                  <c:v>3.2</c:v>
                </c:pt>
                <c:pt idx="56">
                  <c:v>3.2</c:v>
                </c:pt>
                <c:pt idx="57">
                  <c:v>3.2</c:v>
                </c:pt>
                <c:pt idx="58">
                  <c:v>3.2</c:v>
                </c:pt>
                <c:pt idx="59">
                  <c:v>3.2</c:v>
                </c:pt>
                <c:pt idx="60">
                  <c:v>3.2</c:v>
                </c:pt>
                <c:pt idx="61">
                  <c:v>3.2</c:v>
                </c:pt>
                <c:pt idx="62">
                  <c:v>3.2</c:v>
                </c:pt>
                <c:pt idx="63">
                  <c:v>3.2</c:v>
                </c:pt>
                <c:pt idx="64">
                  <c:v>3.2</c:v>
                </c:pt>
                <c:pt idx="65">
                  <c:v>3.2</c:v>
                </c:pt>
                <c:pt idx="66">
                  <c:v>3.2</c:v>
                </c:pt>
                <c:pt idx="67">
                  <c:v>3.2</c:v>
                </c:pt>
                <c:pt idx="68">
                  <c:v>3.2</c:v>
                </c:pt>
                <c:pt idx="69">
                  <c:v>3.2</c:v>
                </c:pt>
                <c:pt idx="70">
                  <c:v>3.2</c:v>
                </c:pt>
                <c:pt idx="71">
                  <c:v>3.2</c:v>
                </c:pt>
                <c:pt idx="72">
                  <c:v>3.2</c:v>
                </c:pt>
                <c:pt idx="73">
                  <c:v>3.2</c:v>
                </c:pt>
                <c:pt idx="74">
                  <c:v>3.2</c:v>
                </c:pt>
                <c:pt idx="75">
                  <c:v>3.2</c:v>
                </c:pt>
                <c:pt idx="76">
                  <c:v>3.2</c:v>
                </c:pt>
                <c:pt idx="77">
                  <c:v>3.2</c:v>
                </c:pt>
                <c:pt idx="78">
                  <c:v>3.2</c:v>
                </c:pt>
                <c:pt idx="79">
                  <c:v>3.2</c:v>
                </c:pt>
                <c:pt idx="80">
                  <c:v>3.2</c:v>
                </c:pt>
                <c:pt idx="81">
                  <c:v>3.2</c:v>
                </c:pt>
                <c:pt idx="82">
                  <c:v>3.2</c:v>
                </c:pt>
                <c:pt idx="83">
                  <c:v>3.2</c:v>
                </c:pt>
                <c:pt idx="84">
                  <c:v>3.2</c:v>
                </c:pt>
                <c:pt idx="85">
                  <c:v>3.2</c:v>
                </c:pt>
                <c:pt idx="86">
                  <c:v>3.2</c:v>
                </c:pt>
                <c:pt idx="87">
                  <c:v>3.2</c:v>
                </c:pt>
                <c:pt idx="88">
                  <c:v>3.2</c:v>
                </c:pt>
                <c:pt idx="89">
                  <c:v>3.2</c:v>
                </c:pt>
                <c:pt idx="90">
                  <c:v>3.2</c:v>
                </c:pt>
                <c:pt idx="91">
                  <c:v>3.2</c:v>
                </c:pt>
                <c:pt idx="92">
                  <c:v>3.2</c:v>
                </c:pt>
                <c:pt idx="93">
                  <c:v>3.2</c:v>
                </c:pt>
                <c:pt idx="94">
                  <c:v>3.2</c:v>
                </c:pt>
                <c:pt idx="95">
                  <c:v>3.2</c:v>
                </c:pt>
                <c:pt idx="96">
                  <c:v>3.2</c:v>
                </c:pt>
                <c:pt idx="97">
                  <c:v>3.2</c:v>
                </c:pt>
                <c:pt idx="98">
                  <c:v>3.2</c:v>
                </c:pt>
                <c:pt idx="99">
                  <c:v>3.2</c:v>
                </c:pt>
                <c:pt idx="100">
                  <c:v>3.2</c:v>
                </c:pt>
                <c:pt idx="101">
                  <c:v>3.2</c:v>
                </c:pt>
                <c:pt idx="102">
                  <c:v>3.2</c:v>
                </c:pt>
                <c:pt idx="103">
                  <c:v>3.2</c:v>
                </c:pt>
                <c:pt idx="104">
                  <c:v>3.2</c:v>
                </c:pt>
                <c:pt idx="105">
                  <c:v>3.2</c:v>
                </c:pt>
                <c:pt idx="106">
                  <c:v>3.2</c:v>
                </c:pt>
                <c:pt idx="107">
                  <c:v>3.2</c:v>
                </c:pt>
                <c:pt idx="108">
                  <c:v>3.2</c:v>
                </c:pt>
                <c:pt idx="109">
                  <c:v>3.2</c:v>
                </c:pt>
                <c:pt idx="110">
                  <c:v>3.2</c:v>
                </c:pt>
                <c:pt idx="111">
                  <c:v>3.2</c:v>
                </c:pt>
                <c:pt idx="112">
                  <c:v>3.2</c:v>
                </c:pt>
                <c:pt idx="113">
                  <c:v>3.2</c:v>
                </c:pt>
                <c:pt idx="114">
                  <c:v>3.2</c:v>
                </c:pt>
                <c:pt idx="115">
                  <c:v>3.2</c:v>
                </c:pt>
                <c:pt idx="116">
                  <c:v>3.2</c:v>
                </c:pt>
                <c:pt idx="117">
                  <c:v>3.2</c:v>
                </c:pt>
                <c:pt idx="118">
                  <c:v>3.2</c:v>
                </c:pt>
                <c:pt idx="119">
                  <c:v>3.2</c:v>
                </c:pt>
                <c:pt idx="120">
                  <c:v>3.2</c:v>
                </c:pt>
                <c:pt idx="121">
                  <c:v>3.2</c:v>
                </c:pt>
                <c:pt idx="122">
                  <c:v>3.2</c:v>
                </c:pt>
                <c:pt idx="123">
                  <c:v>3.2</c:v>
                </c:pt>
                <c:pt idx="124">
                  <c:v>3.2</c:v>
                </c:pt>
                <c:pt idx="125">
                  <c:v>3.2</c:v>
                </c:pt>
                <c:pt idx="126">
                  <c:v>3.2</c:v>
                </c:pt>
                <c:pt idx="127">
                  <c:v>3.2</c:v>
                </c:pt>
                <c:pt idx="128">
                  <c:v>3.2</c:v>
                </c:pt>
                <c:pt idx="129">
                  <c:v>3.2</c:v>
                </c:pt>
                <c:pt idx="130">
                  <c:v>3.2</c:v>
                </c:pt>
                <c:pt idx="131">
                  <c:v>3.2</c:v>
                </c:pt>
                <c:pt idx="132">
                  <c:v>3.2</c:v>
                </c:pt>
                <c:pt idx="133">
                  <c:v>3.2</c:v>
                </c:pt>
                <c:pt idx="134">
                  <c:v>3.2</c:v>
                </c:pt>
                <c:pt idx="135">
                  <c:v>3.2</c:v>
                </c:pt>
                <c:pt idx="136">
                  <c:v>3.2</c:v>
                </c:pt>
                <c:pt idx="137">
                  <c:v>3.2</c:v>
                </c:pt>
                <c:pt idx="138">
                  <c:v>3.2</c:v>
                </c:pt>
                <c:pt idx="139">
                  <c:v>3.2</c:v>
                </c:pt>
                <c:pt idx="140">
                  <c:v>3.2</c:v>
                </c:pt>
                <c:pt idx="141">
                  <c:v>3.2</c:v>
                </c:pt>
                <c:pt idx="142">
                  <c:v>3.2</c:v>
                </c:pt>
                <c:pt idx="143">
                  <c:v>3.2</c:v>
                </c:pt>
                <c:pt idx="144">
                  <c:v>3.2</c:v>
                </c:pt>
                <c:pt idx="145">
                  <c:v>3.2</c:v>
                </c:pt>
                <c:pt idx="146">
                  <c:v>3.2</c:v>
                </c:pt>
                <c:pt idx="147">
                  <c:v>3.2</c:v>
                </c:pt>
                <c:pt idx="148">
                  <c:v>3.2</c:v>
                </c:pt>
                <c:pt idx="149">
                  <c:v>3.2</c:v>
                </c:pt>
                <c:pt idx="150">
                  <c:v>3.2</c:v>
                </c:pt>
                <c:pt idx="151">
                  <c:v>3.2</c:v>
                </c:pt>
                <c:pt idx="152">
                  <c:v>3.2</c:v>
                </c:pt>
                <c:pt idx="153">
                  <c:v>3.2</c:v>
                </c:pt>
                <c:pt idx="154">
                  <c:v>3.2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2.1</c:v>
                </c:pt>
                <c:pt idx="400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415320"/>
        <c:axId val="728415712"/>
      </c:scatterChart>
      <c:valAx>
        <c:axId val="728415320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15712"/>
        <c:crosses val="autoZero"/>
        <c:crossBetween val="midCat"/>
        <c:majorUnit val="2"/>
      </c:valAx>
      <c:valAx>
        <c:axId val="7284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15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4763</xdr:rowOff>
    </xdr:from>
    <xdr:to>
      <xdr:col>8</xdr:col>
      <xdr:colOff>426148</xdr:colOff>
      <xdr:row>15</xdr:row>
      <xdr:rowOff>56960</xdr:rowOff>
    </xdr:to>
    <xdr:graphicFrame macro="">
      <xdr:nvGraphicFramePr>
        <xdr:cNvPr id="1079" name="Chart 1">
          <a:extLst>
            <a:ext uri="{FF2B5EF4-FFF2-40B4-BE49-F238E27FC236}">
              <a16:creationId xmlns:a16="http://schemas.microsoft.com/office/drawing/2014/main" xmlns="" id="{00000000-0008-0000-0200-00003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4763</xdr:rowOff>
    </xdr:from>
    <xdr:to>
      <xdr:col>8</xdr:col>
      <xdr:colOff>428625</xdr:colOff>
      <xdr:row>30</xdr:row>
      <xdr:rowOff>56960</xdr:rowOff>
    </xdr:to>
    <xdr:graphicFrame macro="">
      <xdr:nvGraphicFramePr>
        <xdr:cNvPr id="1080" name="Chart 2">
          <a:extLst>
            <a:ext uri="{FF2B5EF4-FFF2-40B4-BE49-F238E27FC236}">
              <a16:creationId xmlns:a16="http://schemas.microsoft.com/office/drawing/2014/main" xmlns="" id="{00000000-0008-0000-0200-00003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4763</xdr:rowOff>
    </xdr:from>
    <xdr:to>
      <xdr:col>8</xdr:col>
      <xdr:colOff>428625</xdr:colOff>
      <xdr:row>45</xdr:row>
      <xdr:rowOff>56960</xdr:rowOff>
    </xdr:to>
    <xdr:graphicFrame macro="">
      <xdr:nvGraphicFramePr>
        <xdr:cNvPr id="1081" name="Chart 3">
          <a:extLst>
            <a:ext uri="{FF2B5EF4-FFF2-40B4-BE49-F238E27FC236}">
              <a16:creationId xmlns:a16="http://schemas.microsoft.com/office/drawing/2014/main" xmlns="" id="{00000000-0008-0000-0200-00003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8</xdr:col>
      <xdr:colOff>447675</xdr:colOff>
      <xdr:row>13</xdr:row>
      <xdr:rowOff>9525</xdr:rowOff>
    </xdr:to>
    <xdr:graphicFrame macro="">
      <xdr:nvGraphicFramePr>
        <xdr:cNvPr id="2121" name="Chart 1">
          <a:extLst>
            <a:ext uri="{FF2B5EF4-FFF2-40B4-BE49-F238E27FC236}">
              <a16:creationId xmlns:a16="http://schemas.microsoft.com/office/drawing/2014/main" xmlns="" id="{00000000-0008-0000-0300-00004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13</xdr:row>
      <xdr:rowOff>28575</xdr:rowOff>
    </xdr:from>
    <xdr:to>
      <xdr:col>8</xdr:col>
      <xdr:colOff>438150</xdr:colOff>
      <xdr:row>24</xdr:row>
      <xdr:rowOff>9525</xdr:rowOff>
    </xdr:to>
    <xdr:graphicFrame macro="">
      <xdr:nvGraphicFramePr>
        <xdr:cNvPr id="2122" name="Chart 2">
          <a:extLst>
            <a:ext uri="{FF2B5EF4-FFF2-40B4-BE49-F238E27FC236}">
              <a16:creationId xmlns:a16="http://schemas.microsoft.com/office/drawing/2014/main" xmlns="" id="{00000000-0008-0000-0300-00004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24</xdr:row>
      <xdr:rowOff>28575</xdr:rowOff>
    </xdr:from>
    <xdr:to>
      <xdr:col>8</xdr:col>
      <xdr:colOff>466725</xdr:colOff>
      <xdr:row>34</xdr:row>
      <xdr:rowOff>171450</xdr:rowOff>
    </xdr:to>
    <xdr:graphicFrame macro="">
      <xdr:nvGraphicFramePr>
        <xdr:cNvPr id="2123" name="Chart 3">
          <a:extLst>
            <a:ext uri="{FF2B5EF4-FFF2-40B4-BE49-F238E27FC236}">
              <a16:creationId xmlns:a16="http://schemas.microsoft.com/office/drawing/2014/main" xmlns="" id="{00000000-0008-0000-0300-00004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34</xdr:row>
      <xdr:rowOff>190500</xdr:rowOff>
    </xdr:from>
    <xdr:to>
      <xdr:col>8</xdr:col>
      <xdr:colOff>466725</xdr:colOff>
      <xdr:row>45</xdr:row>
      <xdr:rowOff>123825</xdr:rowOff>
    </xdr:to>
    <xdr:graphicFrame macro="">
      <xdr:nvGraphicFramePr>
        <xdr:cNvPr id="2124" name="Chart 4">
          <a:extLst>
            <a:ext uri="{FF2B5EF4-FFF2-40B4-BE49-F238E27FC236}">
              <a16:creationId xmlns:a16="http://schemas.microsoft.com/office/drawing/2014/main" xmlns="" id="{00000000-0008-0000-0300-00004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415</xdr:row>
      <xdr:rowOff>175260</xdr:rowOff>
    </xdr:from>
    <xdr:to>
      <xdr:col>9</xdr:col>
      <xdr:colOff>588518</xdr:colOff>
      <xdr:row>430</xdr:row>
      <xdr:rowOff>156972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415</xdr:row>
      <xdr:rowOff>160020</xdr:rowOff>
    </xdr:from>
    <xdr:to>
      <xdr:col>18</xdr:col>
      <xdr:colOff>426720</xdr:colOff>
      <xdr:row>430</xdr:row>
      <xdr:rowOff>140970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430</xdr:row>
      <xdr:rowOff>106680</xdr:rowOff>
    </xdr:from>
    <xdr:to>
      <xdr:col>18</xdr:col>
      <xdr:colOff>441960</xdr:colOff>
      <xdr:row>445</xdr:row>
      <xdr:rowOff>87630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</xdr:colOff>
      <xdr:row>430</xdr:row>
      <xdr:rowOff>121920</xdr:rowOff>
    </xdr:from>
    <xdr:to>
      <xdr:col>9</xdr:col>
      <xdr:colOff>591820</xdr:colOff>
      <xdr:row>445</xdr:row>
      <xdr:rowOff>102870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0"/>
  <sheetViews>
    <sheetView view="pageLayout" zoomScale="68" zoomScaleNormal="100" zoomScalePageLayoutView="68" workbookViewId="0"/>
  </sheetViews>
  <sheetFormatPr defaultRowHeight="14.4" x14ac:dyDescent="0.3"/>
  <cols>
    <col min="2" max="2" width="9.109375" style="2" customWidth="1"/>
    <col min="3" max="3" width="9.109375" style="9" customWidth="1"/>
    <col min="4" max="5" width="9.109375" style="2" customWidth="1"/>
    <col min="6" max="10" width="9.109375" style="7" customWidth="1"/>
    <col min="11" max="20" width="9.109375" style="2" customWidth="1"/>
  </cols>
  <sheetData>
    <row r="1" spans="1:15" x14ac:dyDescent="0.3">
      <c r="A1" t="s">
        <v>50</v>
      </c>
      <c r="B1" s="4">
        <v>0</v>
      </c>
      <c r="G1" s="4">
        <v>0</v>
      </c>
    </row>
    <row r="2" spans="1:15" x14ac:dyDescent="0.3">
      <c r="A2" t="s">
        <v>10</v>
      </c>
      <c r="B2" s="4">
        <v>0</v>
      </c>
      <c r="G2" s="4">
        <v>0</v>
      </c>
    </row>
    <row r="3" spans="1:15" x14ac:dyDescent="0.3">
      <c r="A3" t="s">
        <v>205</v>
      </c>
      <c r="G3" s="7" t="s">
        <v>213</v>
      </c>
    </row>
    <row r="5" spans="1:15" x14ac:dyDescent="0.3">
      <c r="A5" t="s">
        <v>0</v>
      </c>
      <c r="D5" s="2" t="s">
        <v>4</v>
      </c>
      <c r="H5" s="8" t="s">
        <v>16</v>
      </c>
      <c r="L5" s="2" t="s">
        <v>9</v>
      </c>
    </row>
    <row r="6" spans="1:15" x14ac:dyDescent="0.3">
      <c r="B6" s="2" t="s">
        <v>1</v>
      </c>
      <c r="C6" s="9" t="s">
        <v>1</v>
      </c>
      <c r="D6" s="2" t="s">
        <v>5</v>
      </c>
      <c r="E6" s="2" t="s">
        <v>6</v>
      </c>
      <c r="F6" s="7" t="s">
        <v>7</v>
      </c>
      <c r="G6" s="7" t="s">
        <v>8</v>
      </c>
      <c r="H6" s="2" t="s">
        <v>5</v>
      </c>
      <c r="I6" s="2" t="s">
        <v>6</v>
      </c>
      <c r="J6" s="7" t="s">
        <v>7</v>
      </c>
      <c r="K6" s="7" t="s">
        <v>8</v>
      </c>
      <c r="L6" s="2" t="s">
        <v>5</v>
      </c>
      <c r="M6" s="2" t="s">
        <v>6</v>
      </c>
      <c r="N6" s="7" t="s">
        <v>7</v>
      </c>
      <c r="O6" s="7" t="s">
        <v>8</v>
      </c>
    </row>
    <row r="7" spans="1:15" x14ac:dyDescent="0.3">
      <c r="B7" s="2" t="s">
        <v>3</v>
      </c>
      <c r="C7" s="9" t="s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">
      <c r="A8" s="2">
        <v>1</v>
      </c>
      <c r="B8" s="3">
        <v>26</v>
      </c>
      <c r="C8" s="10">
        <v>25.999998092651367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3">
      <c r="A9" s="2">
        <v>2</v>
      </c>
      <c r="B9" s="3">
        <f>B8+($B$208-$B$8)/201</f>
        <v>26.069651741293534</v>
      </c>
      <c r="C9" s="10">
        <v>26.069999694824219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">
      <c r="A10" s="2">
        <v>3</v>
      </c>
      <c r="B10" s="3">
        <f t="shared" ref="B10:B73" si="0">B9+($B$208-$B$8)/201</f>
        <v>26.139303482587067</v>
      </c>
      <c r="C10" s="10">
        <v>26.139999389648438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3">
      <c r="A11" s="2">
        <v>4</v>
      </c>
      <c r="B11" s="3">
        <f t="shared" si="0"/>
        <v>26.208955223880601</v>
      </c>
      <c r="C11" s="10">
        <v>26.210000991821289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3">
      <c r="A12" s="2">
        <v>5</v>
      </c>
      <c r="B12" s="3">
        <f t="shared" si="0"/>
        <v>26.278606965174134</v>
      </c>
      <c r="C12" s="10">
        <v>26.280000686645508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3">
      <c r="A13" s="2">
        <v>6</v>
      </c>
      <c r="B13" s="3">
        <f t="shared" si="0"/>
        <v>26.348258706467668</v>
      </c>
      <c r="C13" s="10">
        <v>26.350002288818359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3">
      <c r="A14" s="2">
        <v>7</v>
      </c>
      <c r="B14" s="3">
        <f t="shared" si="0"/>
        <v>26.417910447761201</v>
      </c>
      <c r="C14" s="10">
        <v>26.420001983642578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3">
      <c r="A15" s="2">
        <v>8</v>
      </c>
      <c r="B15" s="3">
        <f t="shared" si="0"/>
        <v>26.487562189054735</v>
      </c>
      <c r="C15" s="10">
        <v>26.49000358581543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3">
      <c r="A16" s="2">
        <v>9</v>
      </c>
      <c r="B16" s="3">
        <f t="shared" si="0"/>
        <v>26.557213930348269</v>
      </c>
      <c r="C16" s="10">
        <v>26.560003280639648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3">
      <c r="A17" s="2">
        <v>10</v>
      </c>
      <c r="B17" s="3">
        <f t="shared" si="0"/>
        <v>26.626865671641802</v>
      </c>
      <c r="C17" s="10">
        <v>26.6300048828125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3">
      <c r="A18" s="2">
        <v>11</v>
      </c>
      <c r="B18" s="3">
        <f t="shared" si="0"/>
        <v>26.696517412935336</v>
      </c>
      <c r="C18" s="10">
        <v>26.700004577636719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3">
      <c r="A19" s="2">
        <v>12</v>
      </c>
      <c r="B19" s="3">
        <f t="shared" si="0"/>
        <v>26.766169154228869</v>
      </c>
      <c r="C19" s="10">
        <v>26.77000617980957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3">
      <c r="A20" s="2">
        <v>13</v>
      </c>
      <c r="B20" s="3">
        <f t="shared" si="0"/>
        <v>26.835820895522403</v>
      </c>
      <c r="C20" s="10">
        <v>26.840005874633789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3">
      <c r="A21" s="2">
        <v>14</v>
      </c>
      <c r="B21" s="3">
        <f t="shared" si="0"/>
        <v>26.905472636815936</v>
      </c>
      <c r="C21" s="10">
        <v>26.910007476806641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2">
        <v>15</v>
      </c>
      <c r="B22" s="3">
        <f t="shared" si="0"/>
        <v>26.97512437810947</v>
      </c>
      <c r="C22" s="10">
        <v>26.980007171630859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3">
      <c r="A23" s="2">
        <v>16</v>
      </c>
      <c r="B23" s="3">
        <f t="shared" si="0"/>
        <v>27.044776119403004</v>
      </c>
      <c r="C23" s="10">
        <v>27.050008773803711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ht="26.25" customHeight="1" x14ac:dyDescent="0.3">
      <c r="A24" s="2">
        <v>17</v>
      </c>
      <c r="B24" s="3">
        <f t="shared" si="0"/>
        <v>27.114427860696537</v>
      </c>
      <c r="C24" s="10">
        <v>27.12000846862793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3">
      <c r="A25" s="2">
        <v>18</v>
      </c>
      <c r="B25" s="3">
        <f t="shared" si="0"/>
        <v>27.184079601990071</v>
      </c>
      <c r="C25" s="10">
        <v>27.190010070800781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3">
      <c r="A26" s="2">
        <v>19</v>
      </c>
      <c r="B26" s="3">
        <f t="shared" si="0"/>
        <v>27.253731343283604</v>
      </c>
      <c r="C26" s="10">
        <v>27.260009765625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">
      <c r="A27" s="2">
        <v>20</v>
      </c>
      <c r="B27" s="3">
        <f t="shared" si="0"/>
        <v>27.323383084577138</v>
      </c>
      <c r="C27" s="10">
        <v>27.330011367797852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3">
      <c r="A28" s="2">
        <v>21</v>
      </c>
      <c r="B28" s="3">
        <f t="shared" si="0"/>
        <v>27.393034825870672</v>
      </c>
      <c r="C28" s="10">
        <v>27.40001106262207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3">
      <c r="A29" s="2">
        <v>22</v>
      </c>
      <c r="B29" s="3">
        <f t="shared" si="0"/>
        <v>27.462686567164205</v>
      </c>
      <c r="C29" s="10">
        <v>27.470012664794922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3">
      <c r="A30" s="2">
        <v>23</v>
      </c>
      <c r="B30" s="3">
        <f t="shared" si="0"/>
        <v>27.532338308457739</v>
      </c>
      <c r="C30" s="10">
        <v>27.540012359619141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2">
        <v>24</v>
      </c>
      <c r="B31" s="3">
        <f t="shared" si="0"/>
        <v>27.601990049751272</v>
      </c>
      <c r="C31" s="10">
        <v>27.610013961791992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3">
      <c r="A32" s="2">
        <v>25</v>
      </c>
      <c r="B32" s="3">
        <f t="shared" si="0"/>
        <v>27.671641791044806</v>
      </c>
      <c r="C32" s="10">
        <v>27.680013656616211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3">
      <c r="A33" s="2">
        <v>26</v>
      </c>
      <c r="B33" s="3">
        <f t="shared" si="0"/>
        <v>27.741293532338339</v>
      </c>
      <c r="C33" s="10">
        <v>27.750015258789063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3">
      <c r="A34" s="2">
        <v>27</v>
      </c>
      <c r="B34" s="3">
        <f t="shared" si="0"/>
        <v>27.810945273631873</v>
      </c>
      <c r="C34" s="10">
        <v>27.820014953613281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3">
      <c r="A35" s="2">
        <v>28</v>
      </c>
      <c r="B35" s="3">
        <f t="shared" si="0"/>
        <v>27.880597014925407</v>
      </c>
      <c r="C35" s="10">
        <v>27.890016555786133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3">
      <c r="A36" s="2">
        <v>29</v>
      </c>
      <c r="B36" s="3">
        <f t="shared" si="0"/>
        <v>27.95024875621894</v>
      </c>
      <c r="C36" s="10">
        <v>27.960016250610352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3">
      <c r="A37" s="2">
        <v>30</v>
      </c>
      <c r="B37" s="3">
        <f t="shared" si="0"/>
        <v>28.019900497512474</v>
      </c>
      <c r="C37" s="10">
        <v>28.030017852783203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3">
      <c r="A38" s="2">
        <v>31</v>
      </c>
      <c r="B38" s="3">
        <f t="shared" si="0"/>
        <v>28.089552238806007</v>
      </c>
      <c r="C38" s="10">
        <v>28.100017547607422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3">
      <c r="A39" s="2">
        <v>32</v>
      </c>
      <c r="B39" s="3">
        <f t="shared" si="0"/>
        <v>28.159203980099541</v>
      </c>
      <c r="C39" s="10">
        <v>28.170019149780273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3">
      <c r="A40" s="2">
        <v>33</v>
      </c>
      <c r="B40" s="3">
        <f t="shared" si="0"/>
        <v>28.228855721393074</v>
      </c>
      <c r="C40" s="10">
        <v>28.240018844604492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3">
      <c r="A41" s="2">
        <v>34</v>
      </c>
      <c r="B41" s="3">
        <f t="shared" si="0"/>
        <v>28.298507462686608</v>
      </c>
      <c r="C41" s="10">
        <v>28.310020446777344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3">
      <c r="A42" s="2">
        <v>35</v>
      </c>
      <c r="B42" s="3">
        <f t="shared" si="0"/>
        <v>28.368159203980142</v>
      </c>
      <c r="C42" s="10">
        <v>28.380020141601562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3">
      <c r="A43" s="2">
        <v>36</v>
      </c>
      <c r="B43" s="3">
        <f t="shared" si="0"/>
        <v>28.437810945273675</v>
      </c>
      <c r="C43" s="10">
        <v>28.450021743774414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3">
      <c r="A44" s="2">
        <v>37</v>
      </c>
      <c r="B44" s="3">
        <f t="shared" si="0"/>
        <v>28.507462686567209</v>
      </c>
      <c r="C44" s="10">
        <v>28.520021438598633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3">
      <c r="A45" s="2">
        <v>38</v>
      </c>
      <c r="B45" s="3">
        <f t="shared" si="0"/>
        <v>28.577114427860742</v>
      </c>
      <c r="C45" s="10">
        <v>28.590023040771484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3">
      <c r="A46" s="2">
        <v>39</v>
      </c>
      <c r="B46" s="3">
        <f t="shared" si="0"/>
        <v>28.646766169154276</v>
      </c>
      <c r="C46" s="10">
        <v>28.660022735595703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3">
      <c r="A47" s="2">
        <v>40</v>
      </c>
      <c r="B47" s="3">
        <f t="shared" si="0"/>
        <v>28.716417910447809</v>
      </c>
      <c r="C47" s="10">
        <v>28.730024337768555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3">
      <c r="A48" s="2">
        <v>41</v>
      </c>
      <c r="B48" s="3">
        <f t="shared" si="0"/>
        <v>28.786069651741343</v>
      </c>
      <c r="C48" s="10">
        <v>28.800024032592773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2">
        <v>42</v>
      </c>
      <c r="B49" s="3">
        <f t="shared" si="0"/>
        <v>28.855721393034877</v>
      </c>
      <c r="C49" s="10">
        <v>28.870025634765625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">
      <c r="A50" s="2">
        <v>43</v>
      </c>
      <c r="B50" s="3">
        <f t="shared" si="0"/>
        <v>28.92537313432841</v>
      </c>
      <c r="C50" s="10">
        <v>28.940025329589844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2">
        <v>44</v>
      </c>
      <c r="B51" s="3">
        <f t="shared" si="0"/>
        <v>28.995024875621944</v>
      </c>
      <c r="C51" s="10">
        <v>29.010026931762695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3">
      <c r="A52" s="2">
        <v>45</v>
      </c>
      <c r="B52" s="3">
        <f t="shared" si="0"/>
        <v>29.064676616915477</v>
      </c>
      <c r="C52" s="10">
        <v>29.080026626586914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3">
      <c r="A53" s="2">
        <v>46</v>
      </c>
      <c r="B53" s="3">
        <f t="shared" si="0"/>
        <v>29.134328358209011</v>
      </c>
      <c r="C53" s="10">
        <v>29.150028228759766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3">
      <c r="A54" s="2">
        <v>47</v>
      </c>
      <c r="B54" s="3">
        <f t="shared" si="0"/>
        <v>29.203980099502544</v>
      </c>
      <c r="C54" s="10">
        <v>29.220027923583984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3">
      <c r="A55" s="2">
        <v>48</v>
      </c>
      <c r="B55" s="3">
        <f t="shared" si="0"/>
        <v>29.273631840796078</v>
      </c>
      <c r="C55" s="10">
        <v>29.290029525756836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3">
      <c r="A56" s="2">
        <v>49</v>
      </c>
      <c r="B56" s="3">
        <f t="shared" si="0"/>
        <v>29.343283582089612</v>
      </c>
      <c r="C56" s="10">
        <v>29.360029220581055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3">
      <c r="A57" s="2">
        <v>50</v>
      </c>
      <c r="B57" s="3">
        <f t="shared" si="0"/>
        <v>29.412935323383145</v>
      </c>
      <c r="C57" s="10">
        <v>29.430030822753906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3">
      <c r="A58" s="2">
        <v>51</v>
      </c>
      <c r="B58" s="3">
        <f t="shared" si="0"/>
        <v>29.482587064676679</v>
      </c>
      <c r="C58" s="10">
        <v>29.500030517578125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3">
      <c r="A59" s="2">
        <v>52</v>
      </c>
      <c r="B59" s="3">
        <f t="shared" si="0"/>
        <v>29.552238805970212</v>
      </c>
      <c r="C59" s="10">
        <v>29.570032119750977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3">
      <c r="A60" s="2">
        <v>53</v>
      </c>
      <c r="B60" s="3">
        <f t="shared" si="0"/>
        <v>29.621890547263746</v>
      </c>
      <c r="C60" s="10">
        <v>29.640031814575195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3">
      <c r="A61" s="2">
        <v>54</v>
      </c>
      <c r="B61" s="3">
        <f t="shared" si="0"/>
        <v>29.69154228855728</v>
      </c>
      <c r="C61" s="10">
        <v>29.710033416748047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3">
      <c r="A62" s="2">
        <v>55</v>
      </c>
      <c r="B62" s="3">
        <f t="shared" si="0"/>
        <v>29.761194029850813</v>
      </c>
      <c r="C62" s="10">
        <v>29.780033111572266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3">
      <c r="A63" s="2">
        <v>56</v>
      </c>
      <c r="B63" s="3">
        <f t="shared" si="0"/>
        <v>29.830845771144347</v>
      </c>
      <c r="C63" s="10">
        <v>29.850034713745117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3">
      <c r="A64" s="2">
        <v>57</v>
      </c>
      <c r="B64" s="3">
        <f t="shared" si="0"/>
        <v>29.90049751243788</v>
      </c>
      <c r="C64" s="10">
        <v>29.920034408569336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3">
      <c r="A65" s="2">
        <v>58</v>
      </c>
      <c r="B65" s="3">
        <f t="shared" si="0"/>
        <v>29.970149253731414</v>
      </c>
      <c r="C65" s="10">
        <v>29.990036010742188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3">
      <c r="A66" s="2">
        <v>59</v>
      </c>
      <c r="B66" s="3">
        <f t="shared" si="0"/>
        <v>30.039800995024947</v>
      </c>
      <c r="C66" s="10">
        <v>30.060035705566406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3">
      <c r="A67" s="2">
        <v>60</v>
      </c>
      <c r="B67" s="3">
        <f t="shared" si="0"/>
        <v>30.109452736318481</v>
      </c>
      <c r="C67" s="10">
        <v>30.130037307739258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3">
      <c r="A68" s="2">
        <v>61</v>
      </c>
      <c r="B68" s="3">
        <f t="shared" si="0"/>
        <v>30.179104477612015</v>
      </c>
      <c r="C68" s="10">
        <v>30.200037002563477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3">
      <c r="A69" s="2">
        <v>62</v>
      </c>
      <c r="B69" s="3">
        <f t="shared" si="0"/>
        <v>30.248756218905548</v>
      </c>
      <c r="C69" s="10">
        <v>30.270038604736328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3">
      <c r="A70" s="2">
        <v>63</v>
      </c>
      <c r="B70" s="3">
        <f t="shared" si="0"/>
        <v>30.318407960199082</v>
      </c>
      <c r="C70" s="10">
        <v>30.340038299560547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3">
      <c r="A71" s="2">
        <v>64</v>
      </c>
      <c r="B71" s="3">
        <f t="shared" si="0"/>
        <v>30.388059701492615</v>
      </c>
      <c r="C71" s="10">
        <v>30.410039901733398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3">
      <c r="A72" s="2">
        <v>65</v>
      </c>
      <c r="B72" s="3">
        <f t="shared" si="0"/>
        <v>30.457711442786149</v>
      </c>
      <c r="C72" s="10">
        <v>30.480039596557617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3">
      <c r="A73" s="2">
        <v>66</v>
      </c>
      <c r="B73" s="3">
        <f t="shared" si="0"/>
        <v>30.527363184079682</v>
      </c>
      <c r="C73" s="10">
        <v>30.550041198730469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3">
      <c r="A74" s="2">
        <v>67</v>
      </c>
      <c r="B74" s="3">
        <f t="shared" ref="B74:B137" si="1">B73+($B$208-$B$8)/201</f>
        <v>30.597014925373216</v>
      </c>
      <c r="C74" s="10">
        <v>30.620040893554688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3">
      <c r="A75" s="2">
        <v>68</v>
      </c>
      <c r="B75" s="3">
        <f t="shared" si="1"/>
        <v>30.66666666666675</v>
      </c>
      <c r="C75" s="10">
        <v>30.690042495727539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3">
      <c r="A76" s="2">
        <v>69</v>
      </c>
      <c r="B76" s="3">
        <f t="shared" si="1"/>
        <v>30.736318407960283</v>
      </c>
      <c r="C76" s="10">
        <v>30.760042190551758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3">
      <c r="A77" s="2">
        <v>70</v>
      </c>
      <c r="B77" s="3">
        <f t="shared" si="1"/>
        <v>30.805970149253817</v>
      </c>
      <c r="C77" s="10">
        <v>30.830043792724609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3">
      <c r="A78" s="2">
        <v>71</v>
      </c>
      <c r="B78" s="3">
        <f t="shared" si="1"/>
        <v>30.87562189054735</v>
      </c>
      <c r="C78" s="10">
        <v>30.900043487548828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3">
      <c r="A79" s="2">
        <v>72</v>
      </c>
      <c r="B79" s="3">
        <f t="shared" si="1"/>
        <v>30.945273631840884</v>
      </c>
      <c r="C79" s="10">
        <v>30.97004508972168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3">
      <c r="A80" s="2">
        <v>73</v>
      </c>
      <c r="B80" s="3">
        <f t="shared" si="1"/>
        <v>31.014925373134417</v>
      </c>
      <c r="C80" s="10">
        <v>31.040044784545898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3">
      <c r="A81" s="2">
        <v>74</v>
      </c>
      <c r="B81" s="3">
        <f t="shared" si="1"/>
        <v>31.084577114427951</v>
      </c>
      <c r="C81" s="10">
        <v>31.11004638671875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3">
      <c r="A82" s="2">
        <v>75</v>
      </c>
      <c r="B82" s="3">
        <f t="shared" si="1"/>
        <v>31.154228855721485</v>
      </c>
      <c r="C82" s="10">
        <v>31.180046081542969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3">
      <c r="A83" s="2">
        <v>76</v>
      </c>
      <c r="B83" s="3">
        <f t="shared" si="1"/>
        <v>31.223880597015018</v>
      </c>
      <c r="C83" s="10">
        <v>31.25004768371582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3">
      <c r="A84" s="2">
        <v>77</v>
      </c>
      <c r="B84" s="3">
        <f t="shared" si="1"/>
        <v>31.293532338308552</v>
      </c>
      <c r="C84" s="10">
        <v>31.320047378540039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3">
      <c r="A85" s="2">
        <v>78</v>
      </c>
      <c r="B85" s="3">
        <f t="shared" si="1"/>
        <v>31.363184079602085</v>
      </c>
      <c r="C85" s="10">
        <v>31.390048980712891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3">
      <c r="A86" s="2">
        <v>79</v>
      </c>
      <c r="B86" s="3">
        <f t="shared" si="1"/>
        <v>31.432835820895619</v>
      </c>
      <c r="C86" s="10">
        <v>31.460048675537109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3">
      <c r="A87" s="2">
        <v>80</v>
      </c>
      <c r="B87" s="3">
        <f t="shared" si="1"/>
        <v>31.502487562189152</v>
      </c>
      <c r="C87" s="10">
        <v>31.530050277709961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3">
      <c r="A88" s="2">
        <v>81</v>
      </c>
      <c r="B88" s="3">
        <f t="shared" si="1"/>
        <v>31.572139303482686</v>
      </c>
      <c r="C88" s="10">
        <v>31.60004997253418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3">
      <c r="A89" s="2">
        <v>82</v>
      </c>
      <c r="B89" s="3">
        <f t="shared" si="1"/>
        <v>31.64179104477622</v>
      </c>
      <c r="C89" s="10">
        <v>31.670051574707031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3">
      <c r="A90" s="2">
        <v>83</v>
      </c>
      <c r="B90" s="3">
        <f t="shared" si="1"/>
        <v>31.711442786069753</v>
      </c>
      <c r="C90" s="10">
        <v>31.74005126953125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3">
      <c r="A91" s="2">
        <v>84</v>
      </c>
      <c r="B91" s="3">
        <f t="shared" si="1"/>
        <v>31.781094527363287</v>
      </c>
      <c r="C91" s="10">
        <v>31.810052871704102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3">
      <c r="A92" s="2">
        <v>85</v>
      </c>
      <c r="B92" s="3">
        <f t="shared" si="1"/>
        <v>31.85074626865682</v>
      </c>
      <c r="C92" s="10">
        <v>31.88005256652832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3">
      <c r="A93" s="2">
        <v>86</v>
      </c>
      <c r="B93" s="3">
        <f t="shared" si="1"/>
        <v>31.920398009950354</v>
      </c>
      <c r="C93" s="10">
        <v>31.950054168701172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3">
      <c r="A94" s="2">
        <v>87</v>
      </c>
      <c r="B94" s="3">
        <f t="shared" si="1"/>
        <v>31.990049751243887</v>
      </c>
      <c r="C94" s="10">
        <v>32.020053863525391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3">
      <c r="A95" s="2">
        <v>88</v>
      </c>
      <c r="B95" s="3">
        <f t="shared" si="1"/>
        <v>32.059701492537421</v>
      </c>
      <c r="C95" s="10">
        <v>32.090053558349609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3">
      <c r="A96" s="2">
        <v>89</v>
      </c>
      <c r="B96" s="3">
        <f t="shared" si="1"/>
        <v>32.129353233830955</v>
      </c>
      <c r="C96" s="10">
        <v>32.160057067871094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3">
      <c r="A97" s="2">
        <v>90</v>
      </c>
      <c r="B97" s="3">
        <f t="shared" si="1"/>
        <v>32.199004975124488</v>
      </c>
      <c r="C97" s="10">
        <v>32.230056762695312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3">
      <c r="A98" s="2">
        <v>91</v>
      </c>
      <c r="B98" s="3">
        <f t="shared" si="1"/>
        <v>32.268656716418022</v>
      </c>
      <c r="C98" s="10">
        <v>32.300056457519531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3">
      <c r="A99" s="2">
        <v>92</v>
      </c>
      <c r="B99" s="3">
        <f t="shared" si="1"/>
        <v>32.338308457711555</v>
      </c>
      <c r="C99" s="10">
        <v>32.37005615234375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3">
      <c r="A100" s="2">
        <v>93</v>
      </c>
      <c r="B100" s="3">
        <f t="shared" si="1"/>
        <v>32.407960199005089</v>
      </c>
      <c r="C100" s="10">
        <v>32.440059661865234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3">
      <c r="A101" s="2">
        <v>94</v>
      </c>
      <c r="B101" s="3">
        <f t="shared" si="1"/>
        <v>32.477611940298623</v>
      </c>
      <c r="C101" s="10">
        <v>32.510059356689453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3">
      <c r="A102" s="2">
        <v>95</v>
      </c>
      <c r="B102" s="3">
        <f t="shared" si="1"/>
        <v>32.547263681592156</v>
      </c>
      <c r="C102" s="10">
        <v>32.580059051513672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3">
      <c r="A103" s="2">
        <v>96</v>
      </c>
      <c r="B103" s="3">
        <f t="shared" si="1"/>
        <v>32.61691542288569</v>
      </c>
      <c r="C103" s="10">
        <v>32.650058746337891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3">
      <c r="A104" s="2">
        <v>97</v>
      </c>
      <c r="B104" s="3">
        <f t="shared" si="1"/>
        <v>32.686567164179223</v>
      </c>
      <c r="C104" s="10">
        <v>32.720062255859375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3">
      <c r="A105" s="2">
        <v>98</v>
      </c>
      <c r="B105" s="3">
        <f t="shared" si="1"/>
        <v>32.756218905472757</v>
      </c>
      <c r="C105" s="10">
        <v>32.790061950683594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3">
      <c r="A106" s="2">
        <v>99</v>
      </c>
      <c r="B106" s="3">
        <f t="shared" si="1"/>
        <v>32.82587064676629</v>
      </c>
      <c r="C106" s="10">
        <v>32.860061645507812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3">
      <c r="A107" s="2">
        <v>100</v>
      </c>
      <c r="B107" s="3">
        <f t="shared" si="1"/>
        <v>32.895522388059824</v>
      </c>
      <c r="C107" s="10">
        <v>32.930061340332031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3">
      <c r="A108" s="2">
        <v>101</v>
      </c>
      <c r="B108" s="3">
        <f t="shared" si="1"/>
        <v>32.965174129353358</v>
      </c>
      <c r="C108" s="10">
        <v>33.000064849853516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3">
      <c r="A109" s="2">
        <v>102</v>
      </c>
      <c r="B109" s="3">
        <f t="shared" si="1"/>
        <v>33.034825870646891</v>
      </c>
      <c r="C109" s="10">
        <v>33.070064544677734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3">
      <c r="A110" s="2">
        <v>103</v>
      </c>
      <c r="B110" s="3">
        <f t="shared" si="1"/>
        <v>33.104477611940425</v>
      </c>
      <c r="C110" s="10">
        <v>33.140064239501953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3">
      <c r="A111" s="2">
        <v>104</v>
      </c>
      <c r="B111" s="3">
        <f t="shared" si="1"/>
        <v>33.174129353233958</v>
      </c>
      <c r="C111" s="10">
        <v>33.210063934326172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3">
      <c r="A112" s="2">
        <v>105</v>
      </c>
      <c r="B112" s="3">
        <f t="shared" si="1"/>
        <v>33.243781094527492</v>
      </c>
      <c r="C112" s="10">
        <v>33.280063629150391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3">
      <c r="A113" s="2">
        <v>106</v>
      </c>
      <c r="B113" s="3">
        <f t="shared" si="1"/>
        <v>33.313432835821025</v>
      </c>
      <c r="C113" s="10">
        <v>33.350067138671875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3">
      <c r="A114" s="2">
        <v>107</v>
      </c>
      <c r="B114" s="3">
        <f t="shared" si="1"/>
        <v>33.383084577114559</v>
      </c>
      <c r="C114" s="10">
        <v>33.420066833496094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3">
      <c r="A115" s="2">
        <v>108</v>
      </c>
      <c r="B115" s="3">
        <f t="shared" si="1"/>
        <v>33.452736318408093</v>
      </c>
      <c r="C115" s="10">
        <v>33.490066528320313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3">
      <c r="A116" s="2">
        <v>109</v>
      </c>
      <c r="B116" s="3">
        <f t="shared" si="1"/>
        <v>33.522388059701626</v>
      </c>
      <c r="C116" s="10">
        <v>33.560066223144531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3">
      <c r="A117" s="2">
        <v>110</v>
      </c>
      <c r="B117" s="3">
        <f t="shared" si="1"/>
        <v>33.59203980099516</v>
      </c>
      <c r="C117" s="10">
        <v>33.630069732666016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3">
      <c r="A118" s="2">
        <v>111</v>
      </c>
      <c r="B118" s="3">
        <f t="shared" si="1"/>
        <v>33.661691542288693</v>
      </c>
      <c r="C118" s="10">
        <v>33.700069427490234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3">
      <c r="A119" s="2">
        <v>112</v>
      </c>
      <c r="B119" s="3">
        <f t="shared" si="1"/>
        <v>33.731343283582227</v>
      </c>
      <c r="C119" s="10">
        <v>33.770069122314453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3">
      <c r="A120" s="2">
        <v>113</v>
      </c>
      <c r="B120" s="3">
        <f t="shared" si="1"/>
        <v>33.80099502487576</v>
      </c>
      <c r="C120" s="10">
        <v>33.840068817138672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3">
      <c r="A121" s="2">
        <v>114</v>
      </c>
      <c r="B121" s="3">
        <f t="shared" si="1"/>
        <v>33.870646766169294</v>
      </c>
      <c r="C121" s="10">
        <v>33.910072326660156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3">
      <c r="A122" s="2">
        <v>115</v>
      </c>
      <c r="B122" s="3">
        <f t="shared" si="1"/>
        <v>33.940298507462828</v>
      </c>
      <c r="C122" s="10">
        <v>33.980072021484375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3">
      <c r="A123" s="2">
        <v>116</v>
      </c>
      <c r="B123" s="3">
        <f t="shared" si="1"/>
        <v>34.009950248756361</v>
      </c>
      <c r="C123" s="10">
        <v>34.050071716308594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3">
      <c r="A124" s="2">
        <v>117</v>
      </c>
      <c r="B124" s="3">
        <f t="shared" si="1"/>
        <v>34.079601990049895</v>
      </c>
      <c r="C124" s="10">
        <v>34.120071411132813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3">
      <c r="A125" s="2">
        <v>118</v>
      </c>
      <c r="B125" s="3">
        <f t="shared" si="1"/>
        <v>34.149253731343428</v>
      </c>
      <c r="C125" s="10">
        <v>34.190074920654297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3">
      <c r="A126" s="2">
        <v>119</v>
      </c>
      <c r="B126" s="3">
        <f t="shared" si="1"/>
        <v>34.218905472636962</v>
      </c>
      <c r="C126" s="10">
        <v>34.260074615478516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3">
      <c r="A127" s="2">
        <v>120</v>
      </c>
      <c r="B127" s="3">
        <f t="shared" si="1"/>
        <v>34.288557213930495</v>
      </c>
      <c r="C127" s="10">
        <v>34.330074310302734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3">
      <c r="A128" s="2">
        <v>121</v>
      </c>
      <c r="B128" s="3">
        <f t="shared" si="1"/>
        <v>34.358208955224029</v>
      </c>
      <c r="C128" s="10">
        <v>34.400074005126953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3">
      <c r="A129" s="2">
        <v>122</v>
      </c>
      <c r="B129" s="3">
        <f t="shared" si="1"/>
        <v>34.427860696517563</v>
      </c>
      <c r="C129" s="10">
        <v>34.470077514648438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3">
      <c r="A130" s="2">
        <v>123</v>
      </c>
      <c r="B130" s="3">
        <f t="shared" si="1"/>
        <v>34.497512437811096</v>
      </c>
      <c r="C130" s="10">
        <v>34.540077209472656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">
      <c r="A131" s="2">
        <v>124</v>
      </c>
      <c r="B131" s="3">
        <f t="shared" si="1"/>
        <v>34.56716417910463</v>
      </c>
      <c r="C131" s="10">
        <v>34.610076904296875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3">
      <c r="A132" s="2">
        <v>125</v>
      </c>
      <c r="B132" s="3">
        <f t="shared" si="1"/>
        <v>34.636815920398163</v>
      </c>
      <c r="C132" s="10">
        <v>34.680076599121094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3">
      <c r="A133" s="2">
        <v>126</v>
      </c>
      <c r="B133" s="3">
        <f t="shared" si="1"/>
        <v>34.706467661691697</v>
      </c>
      <c r="C133" s="10">
        <v>34.750080108642578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3">
      <c r="A134" s="2">
        <v>127</v>
      </c>
      <c r="B134" s="3">
        <f t="shared" si="1"/>
        <v>34.776119402985231</v>
      </c>
      <c r="C134" s="10">
        <v>34.820079803466797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3">
      <c r="A135" s="2">
        <v>128</v>
      </c>
      <c r="B135" s="3">
        <f t="shared" si="1"/>
        <v>34.845771144278764</v>
      </c>
      <c r="C135" s="10">
        <v>34.890079498291016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3">
      <c r="A136" s="2">
        <v>129</v>
      </c>
      <c r="B136" s="3">
        <f t="shared" si="1"/>
        <v>34.915422885572298</v>
      </c>
      <c r="C136" s="10">
        <v>34.960079193115234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3">
      <c r="A137" s="2">
        <v>130</v>
      </c>
      <c r="B137" s="3">
        <f t="shared" si="1"/>
        <v>34.985074626865831</v>
      </c>
      <c r="C137" s="10">
        <v>35.030082702636719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3">
      <c r="A138" s="2">
        <v>131</v>
      </c>
      <c r="B138" s="3">
        <f t="shared" ref="B138:B201" si="2">B137+($B$208-$B$8)/201</f>
        <v>35.054726368159365</v>
      </c>
      <c r="C138" s="10">
        <v>35.100082397460937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3">
      <c r="A139" s="2">
        <v>132</v>
      </c>
      <c r="B139" s="3">
        <f t="shared" si="2"/>
        <v>35.124378109452898</v>
      </c>
      <c r="C139" s="10">
        <v>35.170082092285156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3">
      <c r="A140" s="2">
        <v>133</v>
      </c>
      <c r="B140" s="3">
        <f t="shared" si="2"/>
        <v>35.194029850746432</v>
      </c>
      <c r="C140" s="10">
        <v>35.240081787109375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3">
      <c r="A141" s="2">
        <v>134</v>
      </c>
      <c r="B141" s="3">
        <f t="shared" si="2"/>
        <v>35.263681592039966</v>
      </c>
      <c r="C141" s="10">
        <v>35.310085296630859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3">
      <c r="A142" s="2">
        <v>135</v>
      </c>
      <c r="B142" s="3">
        <f t="shared" si="2"/>
        <v>35.333333333333499</v>
      </c>
      <c r="C142" s="10">
        <v>35.380084991455078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2">
        <v>136</v>
      </c>
      <c r="B143" s="3">
        <f t="shared" si="2"/>
        <v>35.402985074627033</v>
      </c>
      <c r="C143" s="10">
        <v>35.450084686279297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3">
      <c r="A144" s="2">
        <v>137</v>
      </c>
      <c r="B144" s="3">
        <f t="shared" si="2"/>
        <v>35.472636815920566</v>
      </c>
      <c r="C144" s="10">
        <v>35.520084381103516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3">
      <c r="A145" s="2">
        <v>138</v>
      </c>
      <c r="B145" s="3">
        <f t="shared" si="2"/>
        <v>35.5422885572141</v>
      </c>
      <c r="C145" s="10">
        <v>35.590087890625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3">
      <c r="A146" s="2">
        <v>139</v>
      </c>
      <c r="B146" s="3">
        <f t="shared" si="2"/>
        <v>35.611940298507633</v>
      </c>
      <c r="C146" s="10">
        <v>35.660087585449219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3">
      <c r="A147" s="2">
        <v>140</v>
      </c>
      <c r="B147" s="3">
        <f t="shared" si="2"/>
        <v>35.681592039801167</v>
      </c>
      <c r="C147" s="10">
        <v>35.730087280273437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2">
        <v>141</v>
      </c>
      <c r="B148" s="3">
        <f t="shared" si="2"/>
        <v>35.751243781094701</v>
      </c>
      <c r="C148" s="10">
        <v>35.800086975097656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3">
      <c r="A149" s="2">
        <v>142</v>
      </c>
      <c r="B149" s="3">
        <f t="shared" si="2"/>
        <v>35.820895522388234</v>
      </c>
      <c r="C149" s="10">
        <v>35.870090484619141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3">
      <c r="A150" s="2">
        <v>143</v>
      </c>
      <c r="B150" s="3">
        <f t="shared" si="2"/>
        <v>35.890547263681768</v>
      </c>
      <c r="C150" s="10">
        <v>35.940090179443359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3">
      <c r="A151" s="2">
        <v>144</v>
      </c>
      <c r="B151" s="3">
        <f t="shared" si="2"/>
        <v>35.960199004975301</v>
      </c>
      <c r="C151" s="10">
        <v>36.010089874267578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3">
      <c r="A152" s="2">
        <v>145</v>
      </c>
      <c r="B152" s="3">
        <f t="shared" si="2"/>
        <v>36.029850746268835</v>
      </c>
      <c r="C152" s="10">
        <v>36.080089569091797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3">
      <c r="A153" s="2">
        <v>146</v>
      </c>
      <c r="B153" s="3">
        <f t="shared" si="2"/>
        <v>36.099502487562368</v>
      </c>
      <c r="C153" s="10">
        <v>36.150093078613281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3">
      <c r="A154" s="2">
        <v>147</v>
      </c>
      <c r="B154" s="3">
        <f t="shared" si="2"/>
        <v>36.169154228855902</v>
      </c>
      <c r="C154" s="10">
        <v>36.2200927734375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3">
      <c r="A155" s="2">
        <v>148</v>
      </c>
      <c r="B155" s="3">
        <f t="shared" si="2"/>
        <v>36.238805970149436</v>
      </c>
      <c r="C155" s="10">
        <v>36.290092468261719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3">
      <c r="A156" s="2">
        <v>149</v>
      </c>
      <c r="B156" s="3">
        <f t="shared" si="2"/>
        <v>36.308457711442969</v>
      </c>
      <c r="C156" s="10">
        <v>36.360092163085937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3">
      <c r="A157" s="2">
        <v>150</v>
      </c>
      <c r="B157" s="3">
        <f t="shared" si="2"/>
        <v>36.378109452736503</v>
      </c>
      <c r="C157" s="10">
        <v>36.430095672607422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3">
      <c r="A158" s="2">
        <v>151</v>
      </c>
      <c r="B158" s="3">
        <f t="shared" si="2"/>
        <v>36.447761194030036</v>
      </c>
      <c r="C158" s="10">
        <v>36.500095367431641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3">
      <c r="A159" s="2">
        <v>152</v>
      </c>
      <c r="B159" s="3">
        <f t="shared" si="2"/>
        <v>36.51741293532357</v>
      </c>
      <c r="C159" s="10">
        <v>36.570095062255859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3">
      <c r="A160" s="5">
        <v>153</v>
      </c>
      <c r="B160" s="6">
        <f t="shared" si="2"/>
        <v>36.587064676617103</v>
      </c>
      <c r="C160" s="11">
        <v>36.640094757080078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3">
      <c r="A161" s="2">
        <v>154</v>
      </c>
      <c r="B161" s="3">
        <f t="shared" si="2"/>
        <v>36.656716417910637</v>
      </c>
      <c r="C161" s="10">
        <v>36.710098266601563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3">
      <c r="A162" s="2">
        <v>155</v>
      </c>
      <c r="B162" s="3">
        <f t="shared" si="2"/>
        <v>36.726368159204171</v>
      </c>
      <c r="C162" s="10">
        <v>36.780097961425781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3">
      <c r="A163" s="2">
        <v>156</v>
      </c>
      <c r="B163" s="3">
        <f t="shared" si="2"/>
        <v>36.796019900497704</v>
      </c>
      <c r="C163" s="10">
        <v>36.85009765625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3">
      <c r="A164" s="2">
        <v>157</v>
      </c>
      <c r="B164" s="3">
        <f t="shared" si="2"/>
        <v>36.865671641791238</v>
      </c>
      <c r="C164" s="10">
        <v>36.920097351074219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3">
      <c r="A165" s="2">
        <v>158</v>
      </c>
      <c r="B165" s="3">
        <f t="shared" si="2"/>
        <v>36.935323383084771</v>
      </c>
      <c r="C165" s="10">
        <v>36.990100860595703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3">
      <c r="A166" s="2">
        <v>159</v>
      </c>
      <c r="B166" s="3">
        <f t="shared" si="2"/>
        <v>37.004975124378305</v>
      </c>
      <c r="C166" s="10">
        <v>37.060100555419922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3">
      <c r="A167" s="2">
        <v>160</v>
      </c>
      <c r="B167" s="3">
        <f t="shared" si="2"/>
        <v>37.074626865671839</v>
      </c>
      <c r="C167" s="10">
        <v>37.130100250244141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3">
      <c r="A168" s="2">
        <v>161</v>
      </c>
      <c r="B168" s="3">
        <f t="shared" si="2"/>
        <v>37.144278606965372</v>
      </c>
      <c r="C168" s="10">
        <v>37.200099945068359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3">
      <c r="A169" s="2">
        <v>162</v>
      </c>
      <c r="B169" s="3">
        <f t="shared" si="2"/>
        <v>37.213930348258906</v>
      </c>
      <c r="C169" s="10">
        <v>37.270103454589844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3">
      <c r="A170" s="2">
        <v>163</v>
      </c>
      <c r="B170" s="3">
        <f t="shared" si="2"/>
        <v>37.283582089552439</v>
      </c>
      <c r="C170" s="10">
        <v>37.340103149414063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3">
      <c r="A171" s="2">
        <v>164</v>
      </c>
      <c r="B171" s="3">
        <f t="shared" si="2"/>
        <v>37.353233830845973</v>
      </c>
      <c r="C171" s="10">
        <v>37.410102844238281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3">
      <c r="A172" s="2">
        <v>165</v>
      </c>
      <c r="B172" s="3">
        <f t="shared" si="2"/>
        <v>37.422885572139506</v>
      </c>
      <c r="C172" s="10">
        <v>37.4801025390625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3">
      <c r="A173" s="2">
        <v>166</v>
      </c>
      <c r="B173" s="3">
        <f t="shared" si="2"/>
        <v>37.49253731343304</v>
      </c>
      <c r="C173" s="10">
        <v>37.550106048583984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3">
      <c r="A174" s="2">
        <v>167</v>
      </c>
      <c r="B174" s="3">
        <f t="shared" si="2"/>
        <v>37.562189054726574</v>
      </c>
      <c r="C174" s="10">
        <v>37.620105743408203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3">
      <c r="A175" s="2">
        <v>168</v>
      </c>
      <c r="B175" s="3">
        <f t="shared" si="2"/>
        <v>37.631840796020107</v>
      </c>
      <c r="C175" s="10">
        <v>37.690105438232422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3">
      <c r="A176" s="2">
        <v>169</v>
      </c>
      <c r="B176" s="3">
        <f t="shared" si="2"/>
        <v>37.701492537313641</v>
      </c>
      <c r="C176" s="10">
        <v>37.760105133056641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3">
      <c r="A177" s="2">
        <v>170</v>
      </c>
      <c r="B177" s="3">
        <f t="shared" si="2"/>
        <v>37.771144278607174</v>
      </c>
      <c r="C177" s="10">
        <v>37.830108642578125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3">
      <c r="A178" s="2">
        <v>171</v>
      </c>
      <c r="B178" s="3">
        <f t="shared" si="2"/>
        <v>37.840796019900708</v>
      </c>
      <c r="C178" s="10">
        <v>37.900108337402344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3">
      <c r="A179" s="2">
        <v>172</v>
      </c>
      <c r="B179" s="3">
        <f t="shared" si="2"/>
        <v>37.910447761194241</v>
      </c>
      <c r="C179" s="10">
        <v>37.970108032226563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3">
      <c r="A180" s="2">
        <v>173</v>
      </c>
      <c r="B180" s="3">
        <f t="shared" si="2"/>
        <v>37.980099502487775</v>
      </c>
      <c r="C180" s="10">
        <v>38.040107727050781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3">
      <c r="A181" s="2">
        <v>174</v>
      </c>
      <c r="B181" s="3">
        <f t="shared" si="2"/>
        <v>38.049751243781309</v>
      </c>
      <c r="C181" s="10">
        <v>38.110111236572266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3">
      <c r="A182" s="2">
        <v>175</v>
      </c>
      <c r="B182" s="3">
        <f t="shared" si="2"/>
        <v>38.119402985074842</v>
      </c>
      <c r="C182" s="10">
        <v>38.180110931396484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3">
      <c r="A183" s="2">
        <v>176</v>
      </c>
      <c r="B183" s="3">
        <f t="shared" si="2"/>
        <v>38.189054726368376</v>
      </c>
      <c r="C183" s="10">
        <v>38.250110626220703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3">
      <c r="A184" s="2">
        <v>177</v>
      </c>
      <c r="B184" s="3">
        <f t="shared" si="2"/>
        <v>38.258706467661909</v>
      </c>
      <c r="C184" s="10">
        <v>38.320110321044922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">
      <c r="A185" s="2">
        <v>178</v>
      </c>
      <c r="B185" s="3">
        <f t="shared" si="2"/>
        <v>38.328358208955443</v>
      </c>
      <c r="C185" s="10">
        <v>38.390113830566406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2">
        <v>179</v>
      </c>
      <c r="B186" s="3">
        <f t="shared" si="2"/>
        <v>38.398009950248976</v>
      </c>
      <c r="C186" s="10">
        <v>38.460113525390625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3">
      <c r="A187" s="2">
        <v>180</v>
      </c>
      <c r="B187" s="3">
        <f t="shared" si="2"/>
        <v>38.46766169154251</v>
      </c>
      <c r="C187" s="10">
        <v>38.530113220214844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3">
      <c r="A188" s="2">
        <v>181</v>
      </c>
      <c r="B188" s="3">
        <f t="shared" si="2"/>
        <v>38.537313432836044</v>
      </c>
      <c r="C188" s="10">
        <v>38.600112915039062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3">
      <c r="A189" s="2">
        <v>182</v>
      </c>
      <c r="B189" s="3">
        <f t="shared" si="2"/>
        <v>38.606965174129577</v>
      </c>
      <c r="C189" s="10">
        <v>38.670116424560547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3">
      <c r="A190" s="2">
        <v>183</v>
      </c>
      <c r="B190" s="3">
        <f t="shared" si="2"/>
        <v>38.676616915423111</v>
      </c>
      <c r="C190" s="10">
        <v>38.740116119384766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3">
      <c r="A191" s="2">
        <v>184</v>
      </c>
      <c r="B191" s="3">
        <f t="shared" si="2"/>
        <v>38.746268656716644</v>
      </c>
      <c r="C191" s="10">
        <v>38.810115814208984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3">
      <c r="A192" s="2">
        <v>185</v>
      </c>
      <c r="B192" s="3">
        <f t="shared" si="2"/>
        <v>38.815920398010178</v>
      </c>
      <c r="C192" s="10">
        <v>38.880115509033203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3">
      <c r="A193" s="2">
        <v>186</v>
      </c>
      <c r="B193" s="3">
        <f t="shared" si="2"/>
        <v>38.885572139303711</v>
      </c>
      <c r="C193" s="10">
        <v>38.950119018554687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3">
      <c r="A194" s="2">
        <v>187</v>
      </c>
      <c r="B194" s="3">
        <f t="shared" si="2"/>
        <v>38.955223880597245</v>
      </c>
      <c r="C194" s="10">
        <v>39.020118713378906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3">
      <c r="A195" s="2">
        <v>188</v>
      </c>
      <c r="B195" s="3">
        <f t="shared" si="2"/>
        <v>39.024875621890779</v>
      </c>
      <c r="C195" s="10">
        <v>39.090118408203125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3">
      <c r="A196" s="2">
        <v>189</v>
      </c>
      <c r="B196" s="3">
        <f t="shared" si="2"/>
        <v>39.094527363184312</v>
      </c>
      <c r="C196" s="10">
        <v>39.160118103027344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3">
      <c r="A197" s="2">
        <v>190</v>
      </c>
      <c r="B197" s="3">
        <f t="shared" si="2"/>
        <v>39.164179104477846</v>
      </c>
      <c r="C197" s="10">
        <v>39.230121612548828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3">
      <c r="A198" s="2">
        <v>191</v>
      </c>
      <c r="B198" s="3">
        <f t="shared" si="2"/>
        <v>39.233830845771379</v>
      </c>
      <c r="C198" s="10">
        <v>39.300121307373047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3">
      <c r="A199" s="2">
        <v>192</v>
      </c>
      <c r="B199" s="3">
        <f t="shared" si="2"/>
        <v>39.303482587064913</v>
      </c>
      <c r="C199" s="10">
        <v>39.370121002197266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3">
      <c r="A200" s="2">
        <v>193</v>
      </c>
      <c r="B200" s="3">
        <f t="shared" si="2"/>
        <v>39.373134328358447</v>
      </c>
      <c r="C200" s="10">
        <v>39.440120697021484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3">
      <c r="A201" s="2">
        <v>194</v>
      </c>
      <c r="B201" s="3">
        <f t="shared" si="2"/>
        <v>39.44278606965198</v>
      </c>
      <c r="C201" s="10">
        <v>39.510124206542969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3">
      <c r="A202" s="2">
        <v>195</v>
      </c>
      <c r="B202" s="3">
        <f t="shared" ref="B202:B207" si="3">B201+($B$208-$B$8)/201</f>
        <v>39.512437810945514</v>
      </c>
      <c r="C202" s="10">
        <v>39.580123901367188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3">
      <c r="A203" s="2">
        <v>196</v>
      </c>
      <c r="B203" s="3">
        <f t="shared" si="3"/>
        <v>39.582089552239047</v>
      </c>
      <c r="C203" s="10">
        <v>39.650123596191406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3">
      <c r="A204" s="2">
        <v>197</v>
      </c>
      <c r="B204" s="3">
        <f t="shared" si="3"/>
        <v>39.651741293532581</v>
      </c>
      <c r="C204" s="10">
        <v>39.720123291015625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</row>
    <row r="205" spans="1:15" x14ac:dyDescent="0.3">
      <c r="A205" s="2">
        <v>198</v>
      </c>
      <c r="B205" s="3">
        <f t="shared" si="3"/>
        <v>39.721393034826114</v>
      </c>
      <c r="C205" s="10">
        <v>39.790126800537109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3">
      <c r="A206" s="2">
        <v>199</v>
      </c>
      <c r="B206" s="3">
        <f t="shared" si="3"/>
        <v>39.791044776119648</v>
      </c>
      <c r="C206" s="10">
        <v>39.860126495361328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3">
      <c r="A207" s="2">
        <v>200</v>
      </c>
      <c r="B207" s="3">
        <f t="shared" si="3"/>
        <v>39.860696517413182</v>
      </c>
      <c r="C207" s="10">
        <v>39.930126190185547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3">
      <c r="A208" s="2">
        <v>201</v>
      </c>
      <c r="B208" s="3">
        <v>40</v>
      </c>
      <c r="C208" s="10">
        <v>40.000125885009766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</sheetData>
  <pageMargins left="0.7" right="0.7" top="0.75" bottom="0.75" header="0.3" footer="0.3"/>
  <pageSetup scale="115" orientation="portrait" r:id="rId1"/>
  <headerFooter>
    <oddHeader>&amp;CPage &amp;P of &amp;N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250"/>
  <sheetViews>
    <sheetView zoomScale="70" zoomScaleNormal="70" workbookViewId="0">
      <selection activeCell="AA7" sqref="AA7"/>
    </sheetView>
  </sheetViews>
  <sheetFormatPr defaultRowHeight="14.4" x14ac:dyDescent="0.3"/>
  <cols>
    <col min="2" max="2" width="9.109375" style="13" customWidth="1"/>
    <col min="3" max="3" width="9.109375" style="9" customWidth="1"/>
    <col min="4" max="5" width="9.109375" style="13" customWidth="1"/>
    <col min="6" max="10" width="9.109375" style="7" customWidth="1"/>
    <col min="11" max="20" width="9.109375" style="13" customWidth="1"/>
  </cols>
  <sheetData>
    <row r="1" spans="1:22" x14ac:dyDescent="0.3">
      <c r="B1" s="4" t="s">
        <v>288</v>
      </c>
    </row>
    <row r="2" spans="1:22" x14ac:dyDescent="0.3">
      <c r="A2" t="s">
        <v>10</v>
      </c>
      <c r="B2" s="4">
        <v>1026</v>
      </c>
    </row>
    <row r="3" spans="1:22" x14ac:dyDescent="0.3">
      <c r="A3" t="s">
        <v>42</v>
      </c>
      <c r="I3" s="7" t="s">
        <v>24</v>
      </c>
    </row>
    <row r="4" spans="1:22" x14ac:dyDescent="0.3">
      <c r="D4" s="13" t="s">
        <v>4</v>
      </c>
      <c r="H4" s="8" t="s">
        <v>16</v>
      </c>
      <c r="L4" s="13" t="s">
        <v>9</v>
      </c>
    </row>
    <row r="5" spans="1:22" x14ac:dyDescent="0.3">
      <c r="A5" t="s">
        <v>0</v>
      </c>
    </row>
    <row r="6" spans="1:22" x14ac:dyDescent="0.3">
      <c r="B6" s="13" t="s">
        <v>1</v>
      </c>
      <c r="C6" s="9" t="s">
        <v>1</v>
      </c>
      <c r="E6" s="13" t="s">
        <v>6</v>
      </c>
      <c r="H6" s="13"/>
      <c r="I6" s="13" t="s">
        <v>6</v>
      </c>
      <c r="K6" s="7"/>
      <c r="M6" s="13" t="s">
        <v>6</v>
      </c>
      <c r="N6" s="7"/>
      <c r="O6" s="7"/>
      <c r="Q6" s="8" t="s">
        <v>203</v>
      </c>
      <c r="R6" s="8" t="s">
        <v>203</v>
      </c>
      <c r="S6" s="8" t="s">
        <v>204</v>
      </c>
      <c r="T6" s="8" t="s">
        <v>204</v>
      </c>
      <c r="U6" s="8"/>
      <c r="V6" s="8"/>
    </row>
    <row r="7" spans="1:22" x14ac:dyDescent="0.3">
      <c r="B7" s="13" t="s">
        <v>3</v>
      </c>
      <c r="C7" s="9" t="s">
        <v>2</v>
      </c>
      <c r="D7" s="4"/>
      <c r="E7" s="4" t="s">
        <v>43</v>
      </c>
      <c r="F7" s="4" t="s">
        <v>46</v>
      </c>
      <c r="G7" s="4" t="s">
        <v>47</v>
      </c>
      <c r="H7" s="4"/>
      <c r="I7" s="4" t="s">
        <v>44</v>
      </c>
      <c r="J7" s="4" t="s">
        <v>46</v>
      </c>
      <c r="K7" s="4" t="s">
        <v>47</v>
      </c>
      <c r="L7" s="4"/>
      <c r="M7" s="4" t="s">
        <v>45</v>
      </c>
      <c r="N7" s="4" t="s">
        <v>46</v>
      </c>
      <c r="O7" s="4" t="s">
        <v>47</v>
      </c>
      <c r="Q7" s="13" t="s">
        <v>140</v>
      </c>
      <c r="R7" s="13" t="s">
        <v>147</v>
      </c>
      <c r="S7" s="13" t="s">
        <v>140</v>
      </c>
      <c r="T7" s="13" t="s">
        <v>147</v>
      </c>
      <c r="U7" s="13"/>
      <c r="V7" s="13"/>
    </row>
    <row r="8" spans="1:22" x14ac:dyDescent="0.3">
      <c r="A8" s="13">
        <v>1</v>
      </c>
      <c r="B8" s="3">
        <v>26</v>
      </c>
      <c r="C8" s="10">
        <v>25.999998092651367</v>
      </c>
      <c r="D8" s="4"/>
      <c r="E8" s="4">
        <v>11.088000297546387</v>
      </c>
      <c r="F8" s="23">
        <f>E8-3</f>
        <v>8.0880002975463867</v>
      </c>
      <c r="G8" s="23">
        <f>E8+3</f>
        <v>14.088000297546387</v>
      </c>
      <c r="H8" s="4"/>
      <c r="I8" s="4">
        <v>10.357999801635742</v>
      </c>
      <c r="J8" s="23">
        <f>I8-3</f>
        <v>7.3579998016357422</v>
      </c>
      <c r="K8" s="23">
        <f>I8+3</f>
        <v>13.357999801635742</v>
      </c>
      <c r="L8" s="4"/>
      <c r="M8" s="4">
        <v>8.3859996795654297</v>
      </c>
      <c r="N8" s="23">
        <f>M8-3</f>
        <v>5.3859996795654297</v>
      </c>
      <c r="O8" s="23">
        <f>M8+3</f>
        <v>11.38599967956543</v>
      </c>
      <c r="Q8" s="13">
        <v>8</v>
      </c>
      <c r="R8" s="13">
        <v>14</v>
      </c>
      <c r="S8" s="13">
        <v>5</v>
      </c>
      <c r="T8" s="13">
        <v>17</v>
      </c>
    </row>
    <row r="9" spans="1:22" x14ac:dyDescent="0.3">
      <c r="A9" s="13">
        <v>2</v>
      </c>
      <c r="B9" s="3">
        <f>B8+($B$208-$B$8)/201</f>
        <v>26.069651741293534</v>
      </c>
      <c r="C9" s="10">
        <v>26.069999694824219</v>
      </c>
      <c r="D9" s="4"/>
      <c r="E9" s="4">
        <v>11.274999618530273</v>
      </c>
      <c r="F9" s="23">
        <f t="shared" ref="F9:F72" si="0">E9-3</f>
        <v>8.2749996185302734</v>
      </c>
      <c r="G9" s="23">
        <f t="shared" ref="G9:G72" si="1">E9+3</f>
        <v>14.274999618530273</v>
      </c>
      <c r="H9" s="4"/>
      <c r="I9" s="4">
        <v>10.631999969482422</v>
      </c>
      <c r="J9" s="23">
        <f t="shared" ref="J9:J72" si="2">I9-3</f>
        <v>7.6319999694824219</v>
      </c>
      <c r="K9" s="23">
        <f t="shared" ref="K9:K72" si="3">I9+3</f>
        <v>13.631999969482422</v>
      </c>
      <c r="L9" s="4"/>
      <c r="M9" s="4">
        <v>8.5389995574951172</v>
      </c>
      <c r="N9" s="23">
        <f t="shared" ref="N9:N72" si="4">M9-3</f>
        <v>5.5389995574951172</v>
      </c>
      <c r="O9" s="23">
        <f t="shared" ref="O9:O72" si="5">M9+3</f>
        <v>11.538999557495117</v>
      </c>
      <c r="Q9" s="13">
        <v>8</v>
      </c>
      <c r="R9" s="13">
        <v>14</v>
      </c>
      <c r="S9" s="13">
        <v>5</v>
      </c>
      <c r="T9" s="13">
        <v>17</v>
      </c>
    </row>
    <row r="10" spans="1:22" x14ac:dyDescent="0.3">
      <c r="A10" s="13">
        <v>3</v>
      </c>
      <c r="B10" s="3">
        <f t="shared" ref="B10:B73" si="6">B9+($B$208-$B$8)/201</f>
        <v>26.139303482587067</v>
      </c>
      <c r="C10" s="10">
        <v>26.139999389648438</v>
      </c>
      <c r="D10" s="4"/>
      <c r="E10" s="4">
        <v>11.378999710083008</v>
      </c>
      <c r="F10" s="23">
        <f t="shared" si="0"/>
        <v>8.3789997100830078</v>
      </c>
      <c r="G10" s="23">
        <f t="shared" si="1"/>
        <v>14.378999710083008</v>
      </c>
      <c r="H10" s="4"/>
      <c r="I10" s="4">
        <v>10.814000129699707</v>
      </c>
      <c r="J10" s="23">
        <f t="shared" si="2"/>
        <v>7.814000129699707</v>
      </c>
      <c r="K10" s="23">
        <f t="shared" si="3"/>
        <v>13.814000129699707</v>
      </c>
      <c r="L10" s="4"/>
      <c r="M10" s="4">
        <v>8.6219997406005859</v>
      </c>
      <c r="N10" s="23">
        <f t="shared" si="4"/>
        <v>5.6219997406005859</v>
      </c>
      <c r="O10" s="23">
        <f t="shared" si="5"/>
        <v>11.621999740600586</v>
      </c>
      <c r="Q10" s="13">
        <v>8</v>
      </c>
      <c r="R10" s="13">
        <v>14</v>
      </c>
      <c r="S10" s="13">
        <v>5</v>
      </c>
      <c r="T10" s="13">
        <v>17</v>
      </c>
    </row>
    <row r="11" spans="1:22" x14ac:dyDescent="0.3">
      <c r="A11" s="13">
        <v>4</v>
      </c>
      <c r="B11" s="3">
        <f t="shared" si="6"/>
        <v>26.208955223880601</v>
      </c>
      <c r="C11" s="10">
        <v>26.210000991821289</v>
      </c>
      <c r="D11" s="4"/>
      <c r="E11" s="4">
        <v>11.411999702453613</v>
      </c>
      <c r="F11" s="23">
        <f t="shared" si="0"/>
        <v>8.4119997024536133</v>
      </c>
      <c r="G11" s="23">
        <f t="shared" si="1"/>
        <v>14.411999702453613</v>
      </c>
      <c r="H11" s="4"/>
      <c r="I11" s="4">
        <v>10.934000015258789</v>
      </c>
      <c r="J11" s="23">
        <f t="shared" si="2"/>
        <v>7.9340000152587891</v>
      </c>
      <c r="K11" s="23">
        <f t="shared" si="3"/>
        <v>13.934000015258789</v>
      </c>
      <c r="L11" s="4"/>
      <c r="M11" s="4">
        <v>8.6490001678466797</v>
      </c>
      <c r="N11" s="23">
        <f t="shared" si="4"/>
        <v>5.6490001678466797</v>
      </c>
      <c r="O11" s="23">
        <f t="shared" si="5"/>
        <v>11.64900016784668</v>
      </c>
      <c r="Q11" s="13">
        <v>8</v>
      </c>
      <c r="R11" s="13">
        <v>14</v>
      </c>
      <c r="S11" s="13">
        <v>5</v>
      </c>
      <c r="T11" s="13">
        <v>17</v>
      </c>
    </row>
    <row r="12" spans="1:22" x14ac:dyDescent="0.3">
      <c r="A12" s="13">
        <v>5</v>
      </c>
      <c r="B12" s="3">
        <f t="shared" si="6"/>
        <v>26.278606965174134</v>
      </c>
      <c r="C12" s="10">
        <v>26.280000686645508</v>
      </c>
      <c r="D12" s="4"/>
      <c r="E12" s="4">
        <v>11.37399959564209</v>
      </c>
      <c r="F12" s="23">
        <f t="shared" si="0"/>
        <v>8.3739995956420898</v>
      </c>
      <c r="G12" s="23">
        <f t="shared" si="1"/>
        <v>14.37399959564209</v>
      </c>
      <c r="H12" s="4"/>
      <c r="I12" s="4">
        <v>10.972999572753906</v>
      </c>
      <c r="J12" s="23">
        <f t="shared" si="2"/>
        <v>7.9729995727539062</v>
      </c>
      <c r="K12" s="23">
        <f t="shared" si="3"/>
        <v>13.972999572753906</v>
      </c>
      <c r="L12" s="4"/>
      <c r="M12" s="4">
        <v>8.6490001678466797</v>
      </c>
      <c r="N12" s="23">
        <f t="shared" si="4"/>
        <v>5.6490001678466797</v>
      </c>
      <c r="O12" s="23">
        <f t="shared" si="5"/>
        <v>11.64900016784668</v>
      </c>
      <c r="Q12" s="13">
        <v>8</v>
      </c>
      <c r="R12" s="13">
        <v>14</v>
      </c>
      <c r="S12" s="13">
        <v>5</v>
      </c>
      <c r="T12" s="13">
        <v>17</v>
      </c>
    </row>
    <row r="13" spans="1:22" x14ac:dyDescent="0.3">
      <c r="A13" s="13">
        <v>6</v>
      </c>
      <c r="B13" s="3">
        <f t="shared" si="6"/>
        <v>26.348258706467668</v>
      </c>
      <c r="C13" s="10">
        <v>26.350002288818359</v>
      </c>
      <c r="D13" s="4"/>
      <c r="E13" s="4">
        <v>11.319000244140625</v>
      </c>
      <c r="F13" s="23">
        <f t="shared" si="0"/>
        <v>8.319000244140625</v>
      </c>
      <c r="G13" s="23">
        <f t="shared" si="1"/>
        <v>14.319000244140625</v>
      </c>
      <c r="H13" s="4"/>
      <c r="I13" s="4">
        <v>10.911999702453613</v>
      </c>
      <c r="J13" s="23">
        <f t="shared" si="2"/>
        <v>7.9119997024536133</v>
      </c>
      <c r="K13" s="23">
        <f t="shared" si="3"/>
        <v>13.911999702453613</v>
      </c>
      <c r="L13" s="4"/>
      <c r="M13" s="4">
        <v>8.6440000534057617</v>
      </c>
      <c r="N13" s="23">
        <f t="shared" si="4"/>
        <v>5.6440000534057617</v>
      </c>
      <c r="O13" s="23">
        <f t="shared" si="5"/>
        <v>11.644000053405762</v>
      </c>
      <c r="Q13" s="13">
        <v>8</v>
      </c>
      <c r="R13" s="13">
        <v>14</v>
      </c>
      <c r="S13" s="13">
        <v>5</v>
      </c>
      <c r="T13" s="13">
        <v>17</v>
      </c>
    </row>
    <row r="14" spans="1:22" x14ac:dyDescent="0.3">
      <c r="A14" s="13">
        <v>7</v>
      </c>
      <c r="B14" s="3">
        <f t="shared" si="6"/>
        <v>26.417910447761201</v>
      </c>
      <c r="C14" s="10">
        <v>26.420001983642578</v>
      </c>
      <c r="D14" s="4"/>
      <c r="E14" s="4">
        <v>11.274999618530273</v>
      </c>
      <c r="F14" s="23">
        <f t="shared" si="0"/>
        <v>8.2749996185302734</v>
      </c>
      <c r="G14" s="23">
        <f t="shared" si="1"/>
        <v>14.274999618530273</v>
      </c>
      <c r="H14" s="4"/>
      <c r="I14" s="4">
        <v>10.836000442504883</v>
      </c>
      <c r="J14" s="23">
        <f t="shared" si="2"/>
        <v>7.8360004425048828</v>
      </c>
      <c r="K14" s="23">
        <f t="shared" si="3"/>
        <v>13.836000442504883</v>
      </c>
      <c r="L14" s="4"/>
      <c r="M14" s="4">
        <v>8.6820001602172852</v>
      </c>
      <c r="N14" s="23">
        <f t="shared" si="4"/>
        <v>5.6820001602172852</v>
      </c>
      <c r="O14" s="23">
        <f t="shared" si="5"/>
        <v>11.682000160217285</v>
      </c>
      <c r="Q14" s="13">
        <v>8</v>
      </c>
      <c r="R14" s="13">
        <v>14</v>
      </c>
      <c r="S14" s="13">
        <v>5</v>
      </c>
      <c r="T14" s="13">
        <v>17</v>
      </c>
    </row>
    <row r="15" spans="1:22" x14ac:dyDescent="0.3">
      <c r="A15" s="13">
        <v>8</v>
      </c>
      <c r="B15" s="3">
        <f t="shared" si="6"/>
        <v>26.487562189054735</v>
      </c>
      <c r="C15" s="10">
        <v>26.49000358581543</v>
      </c>
      <c r="D15" s="4"/>
      <c r="E15" s="4">
        <v>11.258999824523926</v>
      </c>
      <c r="F15" s="23">
        <f t="shared" si="0"/>
        <v>8.2589998245239258</v>
      </c>
      <c r="G15" s="23">
        <f t="shared" si="1"/>
        <v>14.258999824523926</v>
      </c>
      <c r="H15" s="4"/>
      <c r="I15" s="4">
        <v>10.758999824523926</v>
      </c>
      <c r="J15" s="23">
        <f t="shared" si="2"/>
        <v>7.7589998245239258</v>
      </c>
      <c r="K15" s="23">
        <f t="shared" si="3"/>
        <v>13.758999824523926</v>
      </c>
      <c r="L15" s="4"/>
      <c r="M15" s="4">
        <v>8.7589998245239258</v>
      </c>
      <c r="N15" s="23">
        <f t="shared" si="4"/>
        <v>5.7589998245239258</v>
      </c>
      <c r="O15" s="23">
        <f t="shared" si="5"/>
        <v>11.758999824523926</v>
      </c>
      <c r="Q15" s="13">
        <v>8</v>
      </c>
      <c r="R15" s="13">
        <v>14</v>
      </c>
      <c r="S15" s="13">
        <v>5</v>
      </c>
      <c r="T15" s="13">
        <v>17</v>
      </c>
    </row>
    <row r="16" spans="1:22" x14ac:dyDescent="0.3">
      <c r="A16" s="13">
        <v>9</v>
      </c>
      <c r="B16" s="3">
        <f t="shared" si="6"/>
        <v>26.557213930348269</v>
      </c>
      <c r="C16" s="10">
        <v>26.560003280639648</v>
      </c>
      <c r="D16" s="4"/>
      <c r="E16" s="4">
        <v>11.281000137329102</v>
      </c>
      <c r="F16" s="23">
        <f t="shared" si="0"/>
        <v>8.2810001373291016</v>
      </c>
      <c r="G16" s="23">
        <f t="shared" si="1"/>
        <v>14.281000137329102</v>
      </c>
      <c r="H16" s="4"/>
      <c r="I16" s="4">
        <v>10.670999526977539</v>
      </c>
      <c r="J16" s="23">
        <f t="shared" si="2"/>
        <v>7.6709995269775391</v>
      </c>
      <c r="K16" s="23">
        <f t="shared" si="3"/>
        <v>13.670999526977539</v>
      </c>
      <c r="L16" s="4"/>
      <c r="M16" s="4">
        <v>8.8690004348754883</v>
      </c>
      <c r="N16" s="23">
        <f t="shared" si="4"/>
        <v>5.8690004348754883</v>
      </c>
      <c r="O16" s="23">
        <f t="shared" si="5"/>
        <v>11.869000434875488</v>
      </c>
      <c r="Q16" s="13">
        <v>8</v>
      </c>
      <c r="R16" s="13">
        <v>14</v>
      </c>
      <c r="S16" s="13">
        <v>5</v>
      </c>
      <c r="T16" s="13">
        <v>17</v>
      </c>
    </row>
    <row r="17" spans="1:20" x14ac:dyDescent="0.3">
      <c r="A17" s="13">
        <v>10</v>
      </c>
      <c r="B17" s="3">
        <f t="shared" si="6"/>
        <v>26.626865671641802</v>
      </c>
      <c r="C17" s="10">
        <v>26.6300048828125</v>
      </c>
      <c r="D17" s="4"/>
      <c r="E17" s="4">
        <v>11.35200023651123</v>
      </c>
      <c r="F17" s="23">
        <f t="shared" si="0"/>
        <v>8.3520002365112305</v>
      </c>
      <c r="G17" s="23">
        <f t="shared" si="1"/>
        <v>14.35200023651123</v>
      </c>
      <c r="H17" s="4"/>
      <c r="I17" s="4">
        <v>10.637999534606934</v>
      </c>
      <c r="J17" s="23">
        <f t="shared" si="2"/>
        <v>7.6379995346069336</v>
      </c>
      <c r="K17" s="23">
        <f t="shared" si="3"/>
        <v>13.637999534606934</v>
      </c>
      <c r="L17" s="4"/>
      <c r="M17" s="4">
        <v>9.0170001983642578</v>
      </c>
      <c r="N17" s="23">
        <f t="shared" si="4"/>
        <v>6.0170001983642578</v>
      </c>
      <c r="O17" s="23">
        <f t="shared" si="5"/>
        <v>12.017000198364258</v>
      </c>
      <c r="Q17" s="13">
        <v>8</v>
      </c>
      <c r="R17" s="13">
        <v>14</v>
      </c>
      <c r="S17" s="13">
        <v>5</v>
      </c>
      <c r="T17" s="13">
        <v>17</v>
      </c>
    </row>
    <row r="18" spans="1:20" x14ac:dyDescent="0.3">
      <c r="A18" s="13">
        <v>11</v>
      </c>
      <c r="B18" s="3">
        <f t="shared" si="6"/>
        <v>26.696517412935336</v>
      </c>
      <c r="C18" s="10">
        <v>26.700004577636719</v>
      </c>
      <c r="D18" s="4"/>
      <c r="E18" s="4">
        <v>11.461999893188477</v>
      </c>
      <c r="F18" s="23">
        <f t="shared" si="0"/>
        <v>8.4619998931884766</v>
      </c>
      <c r="G18" s="23">
        <f t="shared" si="1"/>
        <v>14.461999893188477</v>
      </c>
      <c r="H18" s="4"/>
      <c r="I18" s="4">
        <v>10.642999649047852</v>
      </c>
      <c r="J18" s="23">
        <f t="shared" si="2"/>
        <v>7.6429996490478516</v>
      </c>
      <c r="K18" s="23">
        <f t="shared" si="3"/>
        <v>13.642999649047852</v>
      </c>
      <c r="L18" s="4"/>
      <c r="M18" s="4">
        <v>9.1879997253417969</v>
      </c>
      <c r="N18" s="23">
        <f t="shared" si="4"/>
        <v>6.1879997253417969</v>
      </c>
      <c r="O18" s="23">
        <f t="shared" si="5"/>
        <v>12.187999725341797</v>
      </c>
      <c r="Q18" s="13">
        <v>8</v>
      </c>
      <c r="R18" s="13">
        <v>14</v>
      </c>
      <c r="S18" s="13">
        <v>5</v>
      </c>
      <c r="T18" s="13">
        <v>17</v>
      </c>
    </row>
    <row r="19" spans="1:20" x14ac:dyDescent="0.3">
      <c r="A19" s="13">
        <v>12</v>
      </c>
      <c r="B19" s="3">
        <f t="shared" si="6"/>
        <v>26.766169154228869</v>
      </c>
      <c r="C19" s="10">
        <v>26.77000617980957</v>
      </c>
      <c r="D19" s="4"/>
      <c r="E19" s="4">
        <v>11.583000183105469</v>
      </c>
      <c r="F19" s="23">
        <f t="shared" si="0"/>
        <v>8.5830001831054687</v>
      </c>
      <c r="G19" s="23">
        <f t="shared" si="1"/>
        <v>14.583000183105469</v>
      </c>
      <c r="H19" s="4"/>
      <c r="I19" s="4">
        <v>10.675999641418457</v>
      </c>
      <c r="J19" s="23">
        <f t="shared" si="2"/>
        <v>7.675999641418457</v>
      </c>
      <c r="K19" s="23">
        <f t="shared" si="3"/>
        <v>13.675999641418457</v>
      </c>
      <c r="L19" s="4"/>
      <c r="M19" s="4">
        <v>9.3409996032714844</v>
      </c>
      <c r="N19" s="23">
        <f t="shared" si="4"/>
        <v>6.3409996032714844</v>
      </c>
      <c r="O19" s="23">
        <f t="shared" si="5"/>
        <v>12.340999603271484</v>
      </c>
      <c r="Q19" s="13">
        <v>8</v>
      </c>
      <c r="R19" s="13">
        <v>14</v>
      </c>
      <c r="S19" s="13">
        <v>5</v>
      </c>
      <c r="T19" s="13">
        <v>17</v>
      </c>
    </row>
    <row r="20" spans="1:20" x14ac:dyDescent="0.3">
      <c r="A20" s="13">
        <v>13</v>
      </c>
      <c r="B20" s="3">
        <f t="shared" si="6"/>
        <v>26.835820895522403</v>
      </c>
      <c r="C20" s="10">
        <v>26.840005874633789</v>
      </c>
      <c r="D20" s="4"/>
      <c r="E20" s="4">
        <v>11.697999954223633</v>
      </c>
      <c r="F20" s="23">
        <f t="shared" si="0"/>
        <v>8.6979999542236328</v>
      </c>
      <c r="G20" s="23">
        <f t="shared" si="1"/>
        <v>14.697999954223633</v>
      </c>
      <c r="H20" s="4"/>
      <c r="I20" s="4">
        <v>10.753000259399414</v>
      </c>
      <c r="J20" s="23">
        <f t="shared" si="2"/>
        <v>7.7530002593994141</v>
      </c>
      <c r="K20" s="23">
        <f t="shared" si="3"/>
        <v>13.753000259399414</v>
      </c>
      <c r="L20" s="4"/>
      <c r="M20" s="4">
        <v>9.4790000915527344</v>
      </c>
      <c r="N20" s="23">
        <f t="shared" si="4"/>
        <v>6.4790000915527344</v>
      </c>
      <c r="O20" s="23">
        <f t="shared" si="5"/>
        <v>12.479000091552734</v>
      </c>
      <c r="Q20" s="13">
        <v>8</v>
      </c>
      <c r="R20" s="13">
        <v>14</v>
      </c>
      <c r="S20" s="13">
        <v>5</v>
      </c>
      <c r="T20" s="13">
        <v>17</v>
      </c>
    </row>
    <row r="21" spans="1:20" x14ac:dyDescent="0.3">
      <c r="A21" s="13">
        <v>14</v>
      </c>
      <c r="B21" s="3">
        <f t="shared" si="6"/>
        <v>26.905472636815936</v>
      </c>
      <c r="C21" s="10">
        <v>26.910007476806641</v>
      </c>
      <c r="D21" s="4"/>
      <c r="E21" s="4">
        <v>11.807999610900879</v>
      </c>
      <c r="F21" s="23">
        <f t="shared" si="0"/>
        <v>8.8079996109008789</v>
      </c>
      <c r="G21" s="23">
        <f t="shared" si="1"/>
        <v>14.807999610900879</v>
      </c>
      <c r="H21" s="4"/>
      <c r="I21" s="4">
        <v>10.814000129699707</v>
      </c>
      <c r="J21" s="23">
        <f t="shared" si="2"/>
        <v>7.814000129699707</v>
      </c>
      <c r="K21" s="23">
        <f t="shared" si="3"/>
        <v>13.814000129699707</v>
      </c>
      <c r="L21" s="4"/>
      <c r="M21" s="4">
        <v>9.5780000686645508</v>
      </c>
      <c r="N21" s="23">
        <f t="shared" si="4"/>
        <v>6.5780000686645508</v>
      </c>
      <c r="O21" s="23">
        <f t="shared" si="5"/>
        <v>12.578000068664551</v>
      </c>
      <c r="Q21" s="13">
        <v>8</v>
      </c>
      <c r="R21" s="13">
        <v>14</v>
      </c>
      <c r="S21" s="13">
        <v>5</v>
      </c>
      <c r="T21" s="13">
        <v>17</v>
      </c>
    </row>
    <row r="22" spans="1:20" x14ac:dyDescent="0.3">
      <c r="A22" s="13">
        <v>15</v>
      </c>
      <c r="B22" s="3">
        <f t="shared" si="6"/>
        <v>26.97512437810947</v>
      </c>
      <c r="C22" s="10">
        <v>26.980007171630859</v>
      </c>
      <c r="D22" s="4"/>
      <c r="E22" s="4">
        <v>11.885000228881836</v>
      </c>
      <c r="F22" s="23">
        <f t="shared" si="0"/>
        <v>8.8850002288818359</v>
      </c>
      <c r="G22" s="23">
        <f t="shared" si="1"/>
        <v>14.885000228881836</v>
      </c>
      <c r="H22" s="4"/>
      <c r="I22" s="4">
        <v>10.890000343322754</v>
      </c>
      <c r="J22" s="23">
        <f t="shared" si="2"/>
        <v>7.8900003433227539</v>
      </c>
      <c r="K22" s="23">
        <f t="shared" si="3"/>
        <v>13.890000343322754</v>
      </c>
      <c r="L22" s="4"/>
      <c r="M22" s="4">
        <v>9.6490001678466797</v>
      </c>
      <c r="N22" s="23">
        <f t="shared" si="4"/>
        <v>6.6490001678466797</v>
      </c>
      <c r="O22" s="23">
        <f t="shared" si="5"/>
        <v>12.64900016784668</v>
      </c>
      <c r="Q22" s="13">
        <v>8</v>
      </c>
      <c r="R22" s="13">
        <v>14</v>
      </c>
      <c r="S22" s="13">
        <v>5</v>
      </c>
      <c r="T22" s="13">
        <v>17</v>
      </c>
    </row>
    <row r="23" spans="1:20" x14ac:dyDescent="0.3">
      <c r="A23" s="13">
        <v>16</v>
      </c>
      <c r="B23" s="3">
        <f t="shared" si="6"/>
        <v>27.044776119403004</v>
      </c>
      <c r="C23" s="10">
        <v>27.050008773803711</v>
      </c>
      <c r="D23" s="4"/>
      <c r="E23" s="4">
        <v>11.928999900817871</v>
      </c>
      <c r="F23" s="23">
        <f t="shared" si="0"/>
        <v>8.9289999008178711</v>
      </c>
      <c r="G23" s="23">
        <f t="shared" si="1"/>
        <v>14.928999900817871</v>
      </c>
      <c r="H23" s="4"/>
      <c r="I23" s="4">
        <v>10.928999900817871</v>
      </c>
      <c r="J23" s="23">
        <f t="shared" si="2"/>
        <v>7.9289999008178711</v>
      </c>
      <c r="K23" s="23">
        <f t="shared" si="3"/>
        <v>13.928999900817871</v>
      </c>
      <c r="L23" s="4"/>
      <c r="M23" s="4">
        <v>9.675999641418457</v>
      </c>
      <c r="N23" s="23">
        <f t="shared" si="4"/>
        <v>6.675999641418457</v>
      </c>
      <c r="O23" s="23">
        <f t="shared" si="5"/>
        <v>12.675999641418457</v>
      </c>
      <c r="Q23" s="13">
        <v>8</v>
      </c>
      <c r="R23" s="13">
        <v>14</v>
      </c>
      <c r="S23" s="13">
        <v>5</v>
      </c>
      <c r="T23" s="13">
        <v>17</v>
      </c>
    </row>
    <row r="24" spans="1:20" ht="14.1" customHeight="1" x14ac:dyDescent="0.3">
      <c r="A24" s="13">
        <v>17</v>
      </c>
      <c r="B24" s="3">
        <f t="shared" si="6"/>
        <v>27.114427860696537</v>
      </c>
      <c r="C24" s="10">
        <v>27.12000846862793</v>
      </c>
      <c r="D24" s="4"/>
      <c r="E24" s="4">
        <v>11.895999908447266</v>
      </c>
      <c r="F24" s="23">
        <f t="shared" si="0"/>
        <v>8.8959999084472656</v>
      </c>
      <c r="G24" s="23">
        <f t="shared" si="1"/>
        <v>14.895999908447266</v>
      </c>
      <c r="H24" s="4"/>
      <c r="I24" s="4">
        <v>10.911999702453613</v>
      </c>
      <c r="J24" s="23">
        <f t="shared" si="2"/>
        <v>7.9119997024536133</v>
      </c>
      <c r="K24" s="23">
        <f t="shared" si="3"/>
        <v>13.911999702453613</v>
      </c>
      <c r="L24" s="4"/>
      <c r="M24" s="4">
        <v>9.6429996490478516</v>
      </c>
      <c r="N24" s="23">
        <f t="shared" si="4"/>
        <v>6.6429996490478516</v>
      </c>
      <c r="O24" s="23">
        <f t="shared" si="5"/>
        <v>12.642999649047852</v>
      </c>
      <c r="Q24" s="13">
        <v>8</v>
      </c>
      <c r="R24" s="13">
        <v>14</v>
      </c>
      <c r="S24" s="13">
        <v>5</v>
      </c>
      <c r="T24" s="13">
        <v>17</v>
      </c>
    </row>
    <row r="25" spans="1:20" x14ac:dyDescent="0.3">
      <c r="A25" s="13">
        <v>18</v>
      </c>
      <c r="B25" s="3">
        <f t="shared" si="6"/>
        <v>27.184079601990071</v>
      </c>
      <c r="C25" s="10">
        <v>27.190010070800781</v>
      </c>
      <c r="D25" s="4"/>
      <c r="E25" s="4">
        <v>11.845999717712402</v>
      </c>
      <c r="F25" s="23">
        <f t="shared" si="0"/>
        <v>8.8459997177124023</v>
      </c>
      <c r="G25" s="23">
        <f t="shared" si="1"/>
        <v>14.845999717712402</v>
      </c>
      <c r="H25" s="4"/>
      <c r="I25" s="4">
        <v>10.857999801635742</v>
      </c>
      <c r="J25" s="23">
        <f t="shared" si="2"/>
        <v>7.8579998016357422</v>
      </c>
      <c r="K25" s="23">
        <f t="shared" si="3"/>
        <v>13.857999801635742</v>
      </c>
      <c r="L25" s="4"/>
      <c r="M25" s="4">
        <v>9.5889997482299805</v>
      </c>
      <c r="N25" s="23">
        <f t="shared" si="4"/>
        <v>6.5889997482299805</v>
      </c>
      <c r="O25" s="23">
        <f t="shared" si="5"/>
        <v>12.58899974822998</v>
      </c>
      <c r="Q25" s="13">
        <v>8</v>
      </c>
      <c r="R25" s="13">
        <v>14</v>
      </c>
      <c r="S25" s="13">
        <v>5</v>
      </c>
      <c r="T25" s="13">
        <v>17</v>
      </c>
    </row>
    <row r="26" spans="1:20" x14ac:dyDescent="0.3">
      <c r="A26" s="13">
        <v>19</v>
      </c>
      <c r="B26" s="3">
        <f t="shared" si="6"/>
        <v>27.253731343283604</v>
      </c>
      <c r="C26" s="10">
        <v>27.260009765625</v>
      </c>
      <c r="D26" s="4"/>
      <c r="E26" s="4">
        <v>11.746999740600586</v>
      </c>
      <c r="F26" s="23">
        <f t="shared" si="0"/>
        <v>8.7469997406005859</v>
      </c>
      <c r="G26" s="23">
        <f t="shared" si="1"/>
        <v>14.746999740600586</v>
      </c>
      <c r="H26" s="4"/>
      <c r="I26" s="4">
        <v>10.737000465393066</v>
      </c>
      <c r="J26" s="23">
        <f t="shared" si="2"/>
        <v>7.7370004653930664</v>
      </c>
      <c r="K26" s="23">
        <f t="shared" si="3"/>
        <v>13.737000465393066</v>
      </c>
      <c r="L26" s="4"/>
      <c r="M26" s="4">
        <v>9.5229997634887695</v>
      </c>
      <c r="N26" s="23">
        <f t="shared" si="4"/>
        <v>6.5229997634887695</v>
      </c>
      <c r="O26" s="23">
        <f t="shared" si="5"/>
        <v>12.52299976348877</v>
      </c>
      <c r="Q26" s="13">
        <v>8</v>
      </c>
      <c r="R26" s="13">
        <v>14</v>
      </c>
      <c r="S26" s="13">
        <v>5</v>
      </c>
      <c r="T26" s="13">
        <v>17</v>
      </c>
    </row>
    <row r="27" spans="1:20" x14ac:dyDescent="0.3">
      <c r="A27" s="13">
        <v>20</v>
      </c>
      <c r="B27" s="3">
        <f t="shared" si="6"/>
        <v>27.323383084577138</v>
      </c>
      <c r="C27" s="10">
        <v>27.330011367797852</v>
      </c>
      <c r="D27" s="4"/>
      <c r="E27" s="4">
        <v>11.637999534606934</v>
      </c>
      <c r="F27" s="23">
        <f t="shared" si="0"/>
        <v>8.6379995346069336</v>
      </c>
      <c r="G27" s="23">
        <f t="shared" si="1"/>
        <v>14.637999534606934</v>
      </c>
      <c r="H27" s="4"/>
      <c r="I27" s="4">
        <v>10.598999977111816</v>
      </c>
      <c r="J27" s="23">
        <f t="shared" si="2"/>
        <v>7.5989999771118164</v>
      </c>
      <c r="K27" s="23">
        <f t="shared" si="3"/>
        <v>13.598999977111816</v>
      </c>
      <c r="L27" s="4"/>
      <c r="M27" s="4">
        <v>9.4460000991821289</v>
      </c>
      <c r="N27" s="23">
        <f t="shared" si="4"/>
        <v>6.4460000991821289</v>
      </c>
      <c r="O27" s="23">
        <f t="shared" si="5"/>
        <v>12.446000099182129</v>
      </c>
      <c r="Q27" s="13">
        <v>8</v>
      </c>
      <c r="R27" s="13">
        <v>14</v>
      </c>
      <c r="S27" s="13">
        <v>5</v>
      </c>
      <c r="T27" s="13">
        <v>17</v>
      </c>
    </row>
    <row r="28" spans="1:20" x14ac:dyDescent="0.3">
      <c r="A28" s="13">
        <v>21</v>
      </c>
      <c r="B28" s="3">
        <f t="shared" si="6"/>
        <v>27.393034825870672</v>
      </c>
      <c r="C28" s="10">
        <v>27.40001106262207</v>
      </c>
      <c r="D28" s="4"/>
      <c r="E28" s="4">
        <v>11.51099967956543</v>
      </c>
      <c r="F28" s="23">
        <f t="shared" si="0"/>
        <v>8.5109996795654297</v>
      </c>
      <c r="G28" s="23">
        <f t="shared" si="1"/>
        <v>14.51099967956543</v>
      </c>
      <c r="H28" s="4"/>
      <c r="I28" s="4">
        <v>10.428999900817871</v>
      </c>
      <c r="J28" s="23">
        <f t="shared" si="2"/>
        <v>7.4289999008178711</v>
      </c>
      <c r="K28" s="23">
        <f t="shared" si="3"/>
        <v>13.428999900817871</v>
      </c>
      <c r="L28" s="4"/>
      <c r="M28" s="4">
        <v>9.3579998016357422</v>
      </c>
      <c r="N28" s="23">
        <f t="shared" si="4"/>
        <v>6.3579998016357422</v>
      </c>
      <c r="O28" s="23">
        <f t="shared" si="5"/>
        <v>12.357999801635742</v>
      </c>
      <c r="Q28" s="13">
        <v>8</v>
      </c>
      <c r="R28" s="13">
        <v>14</v>
      </c>
      <c r="S28" s="13">
        <v>5</v>
      </c>
      <c r="T28" s="13">
        <v>17</v>
      </c>
    </row>
    <row r="29" spans="1:20" x14ac:dyDescent="0.3">
      <c r="A29" s="13">
        <v>22</v>
      </c>
      <c r="B29" s="3">
        <f t="shared" si="6"/>
        <v>27.462686567164205</v>
      </c>
      <c r="C29" s="10">
        <v>27.470012664794922</v>
      </c>
      <c r="D29" s="4"/>
      <c r="E29" s="4">
        <v>11.385000228881836</v>
      </c>
      <c r="F29" s="23">
        <f t="shared" si="0"/>
        <v>8.3850002288818359</v>
      </c>
      <c r="G29" s="23">
        <f t="shared" si="1"/>
        <v>14.385000228881836</v>
      </c>
      <c r="H29" s="4"/>
      <c r="I29" s="4">
        <v>10.241999626159668</v>
      </c>
      <c r="J29" s="23">
        <f t="shared" si="2"/>
        <v>7.241999626159668</v>
      </c>
      <c r="K29" s="23">
        <f t="shared" si="3"/>
        <v>13.241999626159668</v>
      </c>
      <c r="L29" s="4"/>
      <c r="M29" s="4">
        <v>9.2700004577636719</v>
      </c>
      <c r="N29" s="23">
        <f t="shared" si="4"/>
        <v>6.2700004577636719</v>
      </c>
      <c r="O29" s="23">
        <f t="shared" si="5"/>
        <v>12.270000457763672</v>
      </c>
      <c r="Q29" s="13">
        <v>8</v>
      </c>
      <c r="R29" s="13">
        <v>14</v>
      </c>
      <c r="S29" s="13">
        <v>5</v>
      </c>
      <c r="T29" s="13">
        <v>17</v>
      </c>
    </row>
    <row r="30" spans="1:20" x14ac:dyDescent="0.3">
      <c r="A30" s="13">
        <v>23</v>
      </c>
      <c r="B30" s="3">
        <f t="shared" si="6"/>
        <v>27.532338308457739</v>
      </c>
      <c r="C30" s="10">
        <v>27.540012359619141</v>
      </c>
      <c r="D30" s="4"/>
      <c r="E30" s="4">
        <v>11.263999938964844</v>
      </c>
      <c r="F30" s="23">
        <f t="shared" si="0"/>
        <v>8.2639999389648437</v>
      </c>
      <c r="G30" s="23">
        <f t="shared" si="1"/>
        <v>14.263999938964844</v>
      </c>
      <c r="H30" s="4"/>
      <c r="I30" s="4">
        <v>10.055000305175781</v>
      </c>
      <c r="J30" s="23">
        <f t="shared" si="2"/>
        <v>7.0550003051757812</v>
      </c>
      <c r="K30" s="23">
        <f t="shared" si="3"/>
        <v>13.055000305175781</v>
      </c>
      <c r="L30" s="4"/>
      <c r="M30" s="4">
        <v>9.1879997253417969</v>
      </c>
      <c r="N30" s="23">
        <f t="shared" si="4"/>
        <v>6.1879997253417969</v>
      </c>
      <c r="O30" s="23">
        <f t="shared" si="5"/>
        <v>12.187999725341797</v>
      </c>
      <c r="Q30" s="13">
        <v>8</v>
      </c>
      <c r="R30" s="13">
        <v>14</v>
      </c>
      <c r="S30" s="13">
        <v>5</v>
      </c>
      <c r="T30" s="13">
        <v>17</v>
      </c>
    </row>
    <row r="31" spans="1:20" x14ac:dyDescent="0.3">
      <c r="A31" s="13">
        <v>24</v>
      </c>
      <c r="B31" s="3">
        <f t="shared" si="6"/>
        <v>27.601990049751272</v>
      </c>
      <c r="C31" s="10">
        <v>27.610013961791992</v>
      </c>
      <c r="D31" s="4"/>
      <c r="E31" s="4">
        <v>11.154000282287598</v>
      </c>
      <c r="F31" s="23">
        <f t="shared" si="0"/>
        <v>8.1540002822875977</v>
      </c>
      <c r="G31" s="23">
        <f t="shared" si="1"/>
        <v>14.154000282287598</v>
      </c>
      <c r="H31" s="4"/>
      <c r="I31" s="4">
        <v>9.8909997940063477</v>
      </c>
      <c r="J31" s="23">
        <f t="shared" si="2"/>
        <v>6.8909997940063477</v>
      </c>
      <c r="K31" s="23">
        <f t="shared" si="3"/>
        <v>12.890999794006348</v>
      </c>
      <c r="L31" s="4"/>
      <c r="M31" s="4">
        <v>9.1000003814697266</v>
      </c>
      <c r="N31" s="23">
        <f t="shared" si="4"/>
        <v>6.1000003814697266</v>
      </c>
      <c r="O31" s="23">
        <f t="shared" si="5"/>
        <v>12.100000381469727</v>
      </c>
      <c r="Q31" s="13">
        <v>8</v>
      </c>
      <c r="R31" s="13">
        <v>14</v>
      </c>
      <c r="S31" s="13">
        <v>5</v>
      </c>
      <c r="T31" s="13">
        <v>17</v>
      </c>
    </row>
    <row r="32" spans="1:20" x14ac:dyDescent="0.3">
      <c r="A32" s="13">
        <v>25</v>
      </c>
      <c r="B32" s="3">
        <f t="shared" si="6"/>
        <v>27.671641791044806</v>
      </c>
      <c r="C32" s="10">
        <v>27.680013656616211</v>
      </c>
      <c r="D32" s="4"/>
      <c r="E32" s="4">
        <v>11.043999671936035</v>
      </c>
      <c r="F32" s="23">
        <f t="shared" si="0"/>
        <v>8.0439996719360352</v>
      </c>
      <c r="G32" s="23">
        <f t="shared" si="1"/>
        <v>14.043999671936035</v>
      </c>
      <c r="H32" s="4"/>
      <c r="I32" s="4">
        <v>9.7370004653930664</v>
      </c>
      <c r="J32" s="23">
        <f t="shared" si="2"/>
        <v>6.7370004653930664</v>
      </c>
      <c r="K32" s="23">
        <f t="shared" si="3"/>
        <v>12.737000465393066</v>
      </c>
      <c r="L32" s="4"/>
      <c r="M32" s="4">
        <v>9.0120000839233398</v>
      </c>
      <c r="N32" s="23">
        <f t="shared" si="4"/>
        <v>6.0120000839233398</v>
      </c>
      <c r="O32" s="23">
        <f t="shared" si="5"/>
        <v>12.01200008392334</v>
      </c>
      <c r="Q32" s="13">
        <v>8</v>
      </c>
      <c r="R32" s="13">
        <v>14</v>
      </c>
      <c r="S32" s="13">
        <v>5</v>
      </c>
      <c r="T32" s="13">
        <v>17</v>
      </c>
    </row>
    <row r="33" spans="1:20" x14ac:dyDescent="0.3">
      <c r="A33" s="13">
        <v>26</v>
      </c>
      <c r="B33" s="3">
        <f t="shared" si="6"/>
        <v>27.741293532338339</v>
      </c>
      <c r="C33" s="10">
        <v>27.750015258789063</v>
      </c>
      <c r="D33" s="4"/>
      <c r="E33" s="4">
        <v>10.956000328063965</v>
      </c>
      <c r="F33" s="23">
        <f t="shared" si="0"/>
        <v>7.9560003280639648</v>
      </c>
      <c r="G33" s="23">
        <f t="shared" si="1"/>
        <v>13.956000328063965</v>
      </c>
      <c r="H33" s="4"/>
      <c r="I33" s="4">
        <v>9.6110000610351562</v>
      </c>
      <c r="J33" s="23">
        <f t="shared" si="2"/>
        <v>6.6110000610351563</v>
      </c>
      <c r="K33" s="23">
        <f t="shared" si="3"/>
        <v>12.611000061035156</v>
      </c>
      <c r="L33" s="4"/>
      <c r="M33" s="4">
        <v>8.9239997863769531</v>
      </c>
      <c r="N33" s="23">
        <f t="shared" si="4"/>
        <v>5.9239997863769531</v>
      </c>
      <c r="O33" s="23">
        <f t="shared" si="5"/>
        <v>11.923999786376953</v>
      </c>
      <c r="Q33" s="13">
        <v>8</v>
      </c>
      <c r="R33" s="13">
        <v>14</v>
      </c>
      <c r="S33" s="13">
        <v>5</v>
      </c>
      <c r="T33" s="13">
        <v>17</v>
      </c>
    </row>
    <row r="34" spans="1:20" x14ac:dyDescent="0.3">
      <c r="A34" s="13">
        <v>27</v>
      </c>
      <c r="B34" s="3">
        <f t="shared" si="6"/>
        <v>27.810945273631873</v>
      </c>
      <c r="C34" s="10">
        <v>27.820014953613281</v>
      </c>
      <c r="D34" s="4"/>
      <c r="E34" s="4">
        <v>10.85200023651123</v>
      </c>
      <c r="F34" s="23">
        <f t="shared" si="0"/>
        <v>7.8520002365112305</v>
      </c>
      <c r="G34" s="23">
        <f t="shared" si="1"/>
        <v>13.85200023651123</v>
      </c>
      <c r="H34" s="4"/>
      <c r="I34" s="4">
        <v>9.4899997711181641</v>
      </c>
      <c r="J34" s="23">
        <f t="shared" si="2"/>
        <v>6.4899997711181641</v>
      </c>
      <c r="K34" s="23">
        <f t="shared" si="3"/>
        <v>12.489999771118164</v>
      </c>
      <c r="L34" s="4"/>
      <c r="M34" s="4">
        <v>8.819000244140625</v>
      </c>
      <c r="N34" s="23">
        <f t="shared" si="4"/>
        <v>5.819000244140625</v>
      </c>
      <c r="O34" s="23">
        <f t="shared" si="5"/>
        <v>11.819000244140625</v>
      </c>
      <c r="Q34" s="13">
        <v>8</v>
      </c>
      <c r="R34" s="13">
        <v>14</v>
      </c>
      <c r="S34" s="13">
        <v>5</v>
      </c>
      <c r="T34" s="13">
        <v>17</v>
      </c>
    </row>
    <row r="35" spans="1:20" x14ac:dyDescent="0.3">
      <c r="A35" s="13">
        <v>28</v>
      </c>
      <c r="B35" s="3">
        <f t="shared" si="6"/>
        <v>27.880597014925407</v>
      </c>
      <c r="C35" s="10">
        <v>27.890016555786133</v>
      </c>
      <c r="D35" s="4"/>
      <c r="E35" s="4">
        <v>10.753000259399414</v>
      </c>
      <c r="F35" s="23">
        <f t="shared" si="0"/>
        <v>7.7530002593994141</v>
      </c>
      <c r="G35" s="23">
        <f t="shared" si="1"/>
        <v>13.753000259399414</v>
      </c>
      <c r="H35" s="4"/>
      <c r="I35" s="4">
        <v>9.3850002288818359</v>
      </c>
      <c r="J35" s="23">
        <f t="shared" si="2"/>
        <v>6.3850002288818359</v>
      </c>
      <c r="K35" s="23">
        <f t="shared" si="3"/>
        <v>12.385000228881836</v>
      </c>
      <c r="L35" s="4"/>
      <c r="M35" s="4">
        <v>8.7259998321533203</v>
      </c>
      <c r="N35" s="23">
        <f t="shared" si="4"/>
        <v>5.7259998321533203</v>
      </c>
      <c r="O35" s="23">
        <f t="shared" si="5"/>
        <v>11.72599983215332</v>
      </c>
      <c r="Q35" s="13">
        <v>8</v>
      </c>
      <c r="R35" s="13">
        <v>14</v>
      </c>
      <c r="S35" s="13">
        <v>5</v>
      </c>
      <c r="T35" s="13">
        <v>17</v>
      </c>
    </row>
    <row r="36" spans="1:20" x14ac:dyDescent="0.3">
      <c r="A36" s="13">
        <v>29</v>
      </c>
      <c r="B36" s="3">
        <f t="shared" si="6"/>
        <v>27.95024875621894</v>
      </c>
      <c r="C36" s="10">
        <v>27.960016250610352</v>
      </c>
      <c r="D36" s="4"/>
      <c r="E36" s="4">
        <v>10.642999649047852</v>
      </c>
      <c r="F36" s="23">
        <f t="shared" si="0"/>
        <v>7.6429996490478516</v>
      </c>
      <c r="G36" s="23">
        <f t="shared" si="1"/>
        <v>13.642999649047852</v>
      </c>
      <c r="H36" s="4"/>
      <c r="I36" s="4">
        <v>9.2810001373291016</v>
      </c>
      <c r="J36" s="23">
        <f t="shared" si="2"/>
        <v>6.2810001373291016</v>
      </c>
      <c r="K36" s="23">
        <f t="shared" si="3"/>
        <v>12.281000137329102</v>
      </c>
      <c r="L36" s="4"/>
      <c r="M36" s="4">
        <v>8.6219997406005859</v>
      </c>
      <c r="N36" s="23">
        <f t="shared" si="4"/>
        <v>5.6219997406005859</v>
      </c>
      <c r="O36" s="23">
        <f t="shared" si="5"/>
        <v>11.621999740600586</v>
      </c>
      <c r="Q36" s="13">
        <v>8</v>
      </c>
      <c r="R36" s="13">
        <v>14</v>
      </c>
      <c r="S36" s="13">
        <v>5</v>
      </c>
      <c r="T36" s="13">
        <v>17</v>
      </c>
    </row>
    <row r="37" spans="1:20" x14ac:dyDescent="0.3">
      <c r="A37" s="13">
        <v>30</v>
      </c>
      <c r="B37" s="3">
        <f t="shared" si="6"/>
        <v>28.019900497512474</v>
      </c>
      <c r="C37" s="10">
        <v>28.030017852783203</v>
      </c>
      <c r="D37" s="4"/>
      <c r="E37" s="4">
        <v>10.550000190734863</v>
      </c>
      <c r="F37" s="23">
        <f t="shared" si="0"/>
        <v>7.5500001907348633</v>
      </c>
      <c r="G37" s="23">
        <f t="shared" si="1"/>
        <v>13.550000190734863</v>
      </c>
      <c r="H37" s="4"/>
      <c r="I37" s="4">
        <v>9.1879997253417969</v>
      </c>
      <c r="J37" s="23">
        <f t="shared" si="2"/>
        <v>6.1879997253417969</v>
      </c>
      <c r="K37" s="23">
        <f t="shared" si="3"/>
        <v>12.187999725341797</v>
      </c>
      <c r="L37" s="4"/>
      <c r="M37" s="4">
        <v>8.5229997634887695</v>
      </c>
      <c r="N37" s="23">
        <f t="shared" si="4"/>
        <v>5.5229997634887695</v>
      </c>
      <c r="O37" s="23">
        <f t="shared" si="5"/>
        <v>11.52299976348877</v>
      </c>
      <c r="Q37" s="13">
        <v>8</v>
      </c>
      <c r="R37" s="13">
        <v>14</v>
      </c>
      <c r="S37" s="13">
        <v>5</v>
      </c>
      <c r="T37" s="13">
        <v>17</v>
      </c>
    </row>
    <row r="38" spans="1:20" x14ac:dyDescent="0.3">
      <c r="A38" s="13">
        <v>31</v>
      </c>
      <c r="B38" s="3">
        <f t="shared" si="6"/>
        <v>28.089552238806007</v>
      </c>
      <c r="C38" s="10">
        <v>28.100017547607422</v>
      </c>
      <c r="D38" s="4"/>
      <c r="E38" s="4">
        <v>10.451000213623047</v>
      </c>
      <c r="F38" s="23">
        <f t="shared" si="0"/>
        <v>7.4510002136230469</v>
      </c>
      <c r="G38" s="23">
        <f t="shared" si="1"/>
        <v>13.451000213623047</v>
      </c>
      <c r="H38" s="4"/>
      <c r="I38" s="4">
        <v>9.0889997482299805</v>
      </c>
      <c r="J38" s="23">
        <f t="shared" si="2"/>
        <v>6.0889997482299805</v>
      </c>
      <c r="K38" s="23">
        <f t="shared" si="3"/>
        <v>12.08899974822998</v>
      </c>
      <c r="L38" s="4"/>
      <c r="M38" s="4">
        <v>8.4239997863769531</v>
      </c>
      <c r="N38" s="23">
        <f t="shared" si="4"/>
        <v>5.4239997863769531</v>
      </c>
      <c r="O38" s="23">
        <f t="shared" si="5"/>
        <v>11.423999786376953</v>
      </c>
      <c r="Q38" s="13">
        <v>8</v>
      </c>
      <c r="R38" s="13">
        <v>14</v>
      </c>
      <c r="S38" s="13">
        <v>5</v>
      </c>
      <c r="T38" s="13">
        <v>17</v>
      </c>
    </row>
    <row r="39" spans="1:20" x14ac:dyDescent="0.3">
      <c r="A39" s="13">
        <v>32</v>
      </c>
      <c r="B39" s="3">
        <f t="shared" si="6"/>
        <v>28.159203980099541</v>
      </c>
      <c r="C39" s="10">
        <v>28.170019149780273</v>
      </c>
      <c r="D39" s="4"/>
      <c r="E39" s="4">
        <v>10.357999801635742</v>
      </c>
      <c r="F39" s="23">
        <f t="shared" si="0"/>
        <v>7.3579998016357422</v>
      </c>
      <c r="G39" s="23">
        <f t="shared" si="1"/>
        <v>13.357999801635742</v>
      </c>
      <c r="H39" s="4"/>
      <c r="I39" s="4">
        <v>8.9899997711181641</v>
      </c>
      <c r="J39" s="23">
        <f t="shared" si="2"/>
        <v>5.9899997711181641</v>
      </c>
      <c r="K39" s="23">
        <f t="shared" si="3"/>
        <v>11.989999771118164</v>
      </c>
      <c r="L39" s="4"/>
      <c r="M39" s="4">
        <v>8.3470001220703125</v>
      </c>
      <c r="N39" s="23">
        <f t="shared" si="4"/>
        <v>5.3470001220703125</v>
      </c>
      <c r="O39" s="23">
        <f t="shared" si="5"/>
        <v>11.347000122070313</v>
      </c>
      <c r="Q39" s="13">
        <v>8</v>
      </c>
      <c r="R39" s="13">
        <v>14</v>
      </c>
      <c r="S39" s="13">
        <v>5</v>
      </c>
      <c r="T39" s="13">
        <v>17</v>
      </c>
    </row>
    <row r="40" spans="1:20" x14ac:dyDescent="0.3">
      <c r="A40" s="13">
        <v>33</v>
      </c>
      <c r="B40" s="3">
        <f t="shared" si="6"/>
        <v>28.228855721393074</v>
      </c>
      <c r="C40" s="10">
        <v>28.240018844604492</v>
      </c>
      <c r="D40" s="4"/>
      <c r="E40" s="4">
        <v>10.274999618530273</v>
      </c>
      <c r="F40" s="23">
        <f t="shared" si="0"/>
        <v>7.2749996185302734</v>
      </c>
      <c r="G40" s="23">
        <f t="shared" si="1"/>
        <v>13.274999618530273</v>
      </c>
      <c r="H40" s="4"/>
      <c r="I40" s="4">
        <v>8.9130001068115234</v>
      </c>
      <c r="J40" s="23">
        <f t="shared" si="2"/>
        <v>5.9130001068115234</v>
      </c>
      <c r="K40" s="23">
        <f t="shared" si="3"/>
        <v>11.913000106811523</v>
      </c>
      <c r="L40" s="4"/>
      <c r="M40" s="4">
        <v>8.2760000228881836</v>
      </c>
      <c r="N40" s="23">
        <f t="shared" si="4"/>
        <v>5.2760000228881836</v>
      </c>
      <c r="O40" s="23">
        <f t="shared" si="5"/>
        <v>11.276000022888184</v>
      </c>
      <c r="Q40" s="13">
        <v>8</v>
      </c>
      <c r="R40" s="13">
        <v>14</v>
      </c>
      <c r="S40" s="13">
        <v>5</v>
      </c>
      <c r="T40" s="13">
        <v>17</v>
      </c>
    </row>
    <row r="41" spans="1:20" x14ac:dyDescent="0.3">
      <c r="A41" s="13">
        <v>34</v>
      </c>
      <c r="B41" s="3">
        <f t="shared" si="6"/>
        <v>28.298507462686608</v>
      </c>
      <c r="C41" s="10">
        <v>28.310020446777344</v>
      </c>
      <c r="D41" s="4"/>
      <c r="E41" s="4">
        <v>10.204000473022461</v>
      </c>
      <c r="F41" s="23">
        <f t="shared" si="0"/>
        <v>7.2040004730224609</v>
      </c>
      <c r="G41" s="23">
        <f t="shared" si="1"/>
        <v>13.204000473022461</v>
      </c>
      <c r="H41" s="4"/>
      <c r="I41" s="4">
        <v>8.819000244140625</v>
      </c>
      <c r="J41" s="23">
        <f t="shared" si="2"/>
        <v>5.819000244140625</v>
      </c>
      <c r="K41" s="23">
        <f t="shared" si="3"/>
        <v>11.819000244140625</v>
      </c>
      <c r="L41" s="4"/>
      <c r="M41" s="4">
        <v>8.2209997177124023</v>
      </c>
      <c r="N41" s="23">
        <f t="shared" si="4"/>
        <v>5.2209997177124023</v>
      </c>
      <c r="O41" s="23">
        <f t="shared" si="5"/>
        <v>11.220999717712402</v>
      </c>
      <c r="Q41" s="13">
        <v>8</v>
      </c>
      <c r="R41" s="13">
        <v>14</v>
      </c>
      <c r="S41" s="13">
        <v>5</v>
      </c>
      <c r="T41" s="13">
        <v>17</v>
      </c>
    </row>
    <row r="42" spans="1:20" x14ac:dyDescent="0.3">
      <c r="A42" s="13">
        <v>35</v>
      </c>
      <c r="B42" s="3">
        <f t="shared" si="6"/>
        <v>28.368159203980142</v>
      </c>
      <c r="C42" s="10">
        <v>28.380020141601562</v>
      </c>
      <c r="D42" s="4"/>
      <c r="E42" s="4">
        <v>10.142999649047852</v>
      </c>
      <c r="F42" s="23">
        <f t="shared" si="0"/>
        <v>7.1429996490478516</v>
      </c>
      <c r="G42" s="23">
        <f t="shared" si="1"/>
        <v>13.142999649047852</v>
      </c>
      <c r="H42" s="4"/>
      <c r="I42" s="4">
        <v>8.7370004653930664</v>
      </c>
      <c r="J42" s="23">
        <f t="shared" si="2"/>
        <v>5.7370004653930664</v>
      </c>
      <c r="K42" s="23">
        <f t="shared" si="3"/>
        <v>11.737000465393066</v>
      </c>
      <c r="L42" s="4"/>
      <c r="M42" s="4">
        <v>8.199000358581543</v>
      </c>
      <c r="N42" s="23">
        <f t="shared" si="4"/>
        <v>5.199000358581543</v>
      </c>
      <c r="O42" s="23">
        <f t="shared" si="5"/>
        <v>11.199000358581543</v>
      </c>
      <c r="Q42" s="13">
        <v>8</v>
      </c>
      <c r="R42" s="13">
        <v>14</v>
      </c>
      <c r="S42" s="13">
        <v>5</v>
      </c>
      <c r="T42" s="13">
        <v>17</v>
      </c>
    </row>
    <row r="43" spans="1:20" x14ac:dyDescent="0.3">
      <c r="A43" s="13">
        <v>36</v>
      </c>
      <c r="B43" s="3">
        <f t="shared" si="6"/>
        <v>28.437810945273675</v>
      </c>
      <c r="C43" s="10">
        <v>28.450021743774414</v>
      </c>
      <c r="D43" s="4"/>
      <c r="E43" s="4">
        <v>10.098999977111816</v>
      </c>
      <c r="F43" s="23">
        <f t="shared" si="0"/>
        <v>7.0989999771118164</v>
      </c>
      <c r="G43" s="23">
        <f t="shared" si="1"/>
        <v>13.098999977111816</v>
      </c>
      <c r="H43" s="4"/>
      <c r="I43" s="4">
        <v>8.6660003662109375</v>
      </c>
      <c r="J43" s="23">
        <f t="shared" si="2"/>
        <v>5.6660003662109375</v>
      </c>
      <c r="K43" s="23">
        <f t="shared" si="3"/>
        <v>11.666000366210937</v>
      </c>
      <c r="L43" s="4"/>
      <c r="M43" s="4">
        <v>8.1879997253417969</v>
      </c>
      <c r="N43" s="23">
        <f t="shared" si="4"/>
        <v>5.1879997253417969</v>
      </c>
      <c r="O43" s="23">
        <f t="shared" si="5"/>
        <v>11.187999725341797</v>
      </c>
      <c r="Q43" s="13">
        <v>8</v>
      </c>
      <c r="R43" s="13">
        <v>14</v>
      </c>
      <c r="S43" s="13">
        <v>5</v>
      </c>
      <c r="T43" s="13">
        <v>17</v>
      </c>
    </row>
    <row r="44" spans="1:20" x14ac:dyDescent="0.3">
      <c r="A44" s="13">
        <v>37</v>
      </c>
      <c r="B44" s="3">
        <f t="shared" si="6"/>
        <v>28.507462686567209</v>
      </c>
      <c r="C44" s="10">
        <v>28.520021438598633</v>
      </c>
      <c r="D44" s="4"/>
      <c r="E44" s="4">
        <v>10.083000183105469</v>
      </c>
      <c r="F44" s="23">
        <f t="shared" si="0"/>
        <v>7.0830001831054687</v>
      </c>
      <c r="G44" s="23">
        <f t="shared" si="1"/>
        <v>13.083000183105469</v>
      </c>
      <c r="H44" s="4"/>
      <c r="I44" s="4">
        <v>8.6000003814697266</v>
      </c>
      <c r="J44" s="23">
        <f t="shared" si="2"/>
        <v>5.6000003814697266</v>
      </c>
      <c r="K44" s="23">
        <f t="shared" si="3"/>
        <v>11.600000381469727</v>
      </c>
      <c r="L44" s="4"/>
      <c r="M44" s="4">
        <v>8.2040004730224609</v>
      </c>
      <c r="N44" s="23">
        <f t="shared" si="4"/>
        <v>5.2040004730224609</v>
      </c>
      <c r="O44" s="23">
        <f t="shared" si="5"/>
        <v>11.204000473022461</v>
      </c>
      <c r="Q44" s="13">
        <v>8</v>
      </c>
      <c r="R44" s="13">
        <v>14</v>
      </c>
      <c r="S44" s="13">
        <v>5</v>
      </c>
      <c r="T44" s="13">
        <v>17</v>
      </c>
    </row>
    <row r="45" spans="1:20" x14ac:dyDescent="0.3">
      <c r="A45" s="13">
        <v>38</v>
      </c>
      <c r="B45" s="3">
        <f t="shared" si="6"/>
        <v>28.577114427860742</v>
      </c>
      <c r="C45" s="10">
        <v>28.590023040771484</v>
      </c>
      <c r="D45" s="4"/>
      <c r="E45" s="4">
        <v>10.076999664306641</v>
      </c>
      <c r="F45" s="23">
        <f t="shared" si="0"/>
        <v>7.0769996643066406</v>
      </c>
      <c r="G45" s="23">
        <f t="shared" si="1"/>
        <v>13.076999664306641</v>
      </c>
      <c r="H45" s="4"/>
      <c r="I45" s="4">
        <v>8.5500001907348633</v>
      </c>
      <c r="J45" s="23">
        <f t="shared" si="2"/>
        <v>5.5500001907348633</v>
      </c>
      <c r="K45" s="23">
        <f t="shared" si="3"/>
        <v>11.550000190734863</v>
      </c>
      <c r="L45" s="4"/>
      <c r="M45" s="4">
        <v>8.2259998321533203</v>
      </c>
      <c r="N45" s="23">
        <f t="shared" si="4"/>
        <v>5.2259998321533203</v>
      </c>
      <c r="O45" s="23">
        <f t="shared" si="5"/>
        <v>11.22599983215332</v>
      </c>
      <c r="Q45" s="13">
        <v>8</v>
      </c>
      <c r="R45" s="13">
        <v>14</v>
      </c>
      <c r="S45" s="13">
        <v>5</v>
      </c>
      <c r="T45" s="13">
        <v>17</v>
      </c>
    </row>
    <row r="46" spans="1:20" x14ac:dyDescent="0.3">
      <c r="A46" s="13">
        <v>39</v>
      </c>
      <c r="B46" s="3">
        <f t="shared" si="6"/>
        <v>28.646766169154276</v>
      </c>
      <c r="C46" s="10">
        <v>28.660022735595703</v>
      </c>
      <c r="D46" s="4"/>
      <c r="E46" s="4">
        <v>10.065999984741211</v>
      </c>
      <c r="F46" s="23">
        <f t="shared" si="0"/>
        <v>7.0659999847412109</v>
      </c>
      <c r="G46" s="23">
        <f t="shared" si="1"/>
        <v>13.065999984741211</v>
      </c>
      <c r="H46" s="4"/>
      <c r="I46" s="4">
        <v>8.4729995727539062</v>
      </c>
      <c r="J46" s="23">
        <f t="shared" si="2"/>
        <v>5.4729995727539062</v>
      </c>
      <c r="K46" s="23">
        <f t="shared" si="3"/>
        <v>11.472999572753906</v>
      </c>
      <c r="L46" s="4"/>
      <c r="M46" s="4">
        <v>8.2700004577636719</v>
      </c>
      <c r="N46" s="23">
        <f t="shared" si="4"/>
        <v>5.2700004577636719</v>
      </c>
      <c r="O46" s="23">
        <f t="shared" si="5"/>
        <v>11.270000457763672</v>
      </c>
      <c r="Q46" s="13">
        <v>8</v>
      </c>
      <c r="R46" s="13">
        <v>14</v>
      </c>
      <c r="S46" s="13">
        <v>5</v>
      </c>
      <c r="T46" s="13">
        <v>17</v>
      </c>
    </row>
    <row r="47" spans="1:20" x14ac:dyDescent="0.3">
      <c r="A47" s="13">
        <v>40</v>
      </c>
      <c r="B47" s="3">
        <f t="shared" si="6"/>
        <v>28.716417910447809</v>
      </c>
      <c r="C47" s="10">
        <v>28.730024337768555</v>
      </c>
      <c r="D47" s="4"/>
      <c r="E47" s="4">
        <v>10.076999664306641</v>
      </c>
      <c r="F47" s="23">
        <f t="shared" si="0"/>
        <v>7.0769996643066406</v>
      </c>
      <c r="G47" s="23">
        <f t="shared" si="1"/>
        <v>13.076999664306641</v>
      </c>
      <c r="H47" s="4"/>
      <c r="I47" s="4">
        <v>8.4569997787475586</v>
      </c>
      <c r="J47" s="23">
        <f t="shared" si="2"/>
        <v>5.4569997787475586</v>
      </c>
      <c r="K47" s="23">
        <f t="shared" si="3"/>
        <v>11.456999778747559</v>
      </c>
      <c r="L47" s="4"/>
      <c r="M47" s="4">
        <v>8.3470001220703125</v>
      </c>
      <c r="N47" s="23">
        <f t="shared" si="4"/>
        <v>5.3470001220703125</v>
      </c>
      <c r="O47" s="23">
        <f t="shared" si="5"/>
        <v>11.347000122070313</v>
      </c>
      <c r="Q47" s="13">
        <v>8</v>
      </c>
      <c r="R47" s="13">
        <v>14</v>
      </c>
      <c r="S47" s="13">
        <v>5</v>
      </c>
      <c r="T47" s="13">
        <v>17</v>
      </c>
    </row>
    <row r="48" spans="1:20" x14ac:dyDescent="0.3">
      <c r="A48" s="13">
        <v>41</v>
      </c>
      <c r="B48" s="3">
        <f t="shared" si="6"/>
        <v>28.786069651741343</v>
      </c>
      <c r="C48" s="10">
        <v>28.800024032592773</v>
      </c>
      <c r="D48" s="4"/>
      <c r="E48" s="4">
        <v>10.098999977111816</v>
      </c>
      <c r="F48" s="23">
        <f t="shared" si="0"/>
        <v>7.0989999771118164</v>
      </c>
      <c r="G48" s="23">
        <f t="shared" si="1"/>
        <v>13.098999977111816</v>
      </c>
      <c r="H48" s="4"/>
      <c r="I48" s="4">
        <v>8.4130001068115234</v>
      </c>
      <c r="J48" s="23">
        <f t="shared" si="2"/>
        <v>5.4130001068115234</v>
      </c>
      <c r="K48" s="23">
        <f t="shared" si="3"/>
        <v>11.413000106811523</v>
      </c>
      <c r="L48" s="4"/>
      <c r="M48" s="4">
        <v>8.4020004272460937</v>
      </c>
      <c r="N48" s="23">
        <f t="shared" si="4"/>
        <v>5.4020004272460938</v>
      </c>
      <c r="O48" s="23">
        <f t="shared" si="5"/>
        <v>11.402000427246094</v>
      </c>
      <c r="Q48" s="13">
        <v>8</v>
      </c>
      <c r="R48" s="13">
        <v>14</v>
      </c>
      <c r="S48" s="13">
        <v>5</v>
      </c>
      <c r="T48" s="13">
        <v>17</v>
      </c>
    </row>
    <row r="49" spans="1:20" x14ac:dyDescent="0.3">
      <c r="A49" s="13">
        <v>42</v>
      </c>
      <c r="B49" s="3">
        <f t="shared" si="6"/>
        <v>28.855721393034877</v>
      </c>
      <c r="C49" s="10">
        <v>28.870025634765625</v>
      </c>
      <c r="D49" s="4"/>
      <c r="E49" s="4">
        <v>10.142999649047852</v>
      </c>
      <c r="F49" s="23">
        <f t="shared" si="0"/>
        <v>7.1429996490478516</v>
      </c>
      <c r="G49" s="23">
        <f t="shared" si="1"/>
        <v>13.142999649047852</v>
      </c>
      <c r="H49" s="4"/>
      <c r="I49" s="4">
        <v>8.4350004196166992</v>
      </c>
      <c r="J49" s="23">
        <f t="shared" si="2"/>
        <v>5.4350004196166992</v>
      </c>
      <c r="K49" s="23">
        <f t="shared" si="3"/>
        <v>11.435000419616699</v>
      </c>
      <c r="L49" s="4"/>
      <c r="M49" s="4">
        <v>8.4899997711181641</v>
      </c>
      <c r="N49" s="23">
        <f t="shared" si="4"/>
        <v>5.4899997711181641</v>
      </c>
      <c r="O49" s="23">
        <f t="shared" si="5"/>
        <v>11.489999771118164</v>
      </c>
      <c r="Q49" s="13">
        <v>8</v>
      </c>
      <c r="R49" s="13">
        <v>14</v>
      </c>
      <c r="S49" s="13">
        <v>5</v>
      </c>
      <c r="T49" s="13">
        <v>17</v>
      </c>
    </row>
    <row r="50" spans="1:20" x14ac:dyDescent="0.3">
      <c r="A50" s="13">
        <v>43</v>
      </c>
      <c r="B50" s="3">
        <f t="shared" si="6"/>
        <v>28.92537313432841</v>
      </c>
      <c r="C50" s="10">
        <v>28.940025329589844</v>
      </c>
      <c r="D50" s="4"/>
      <c r="E50" s="4">
        <v>10.208999633789062</v>
      </c>
      <c r="F50" s="23">
        <f t="shared" si="0"/>
        <v>7.2089996337890625</v>
      </c>
      <c r="G50" s="23">
        <f t="shared" si="1"/>
        <v>13.208999633789063</v>
      </c>
      <c r="H50" s="4"/>
      <c r="I50" s="4">
        <v>8.4619998931884766</v>
      </c>
      <c r="J50" s="23">
        <f t="shared" si="2"/>
        <v>5.4619998931884766</v>
      </c>
      <c r="K50" s="23">
        <f t="shared" si="3"/>
        <v>11.461999893188477</v>
      </c>
      <c r="L50" s="4"/>
      <c r="M50" s="4">
        <v>8.5830001831054687</v>
      </c>
      <c r="N50" s="23">
        <f t="shared" si="4"/>
        <v>5.5830001831054687</v>
      </c>
      <c r="O50" s="23">
        <f t="shared" si="5"/>
        <v>11.583000183105469</v>
      </c>
      <c r="Q50" s="13">
        <v>8</v>
      </c>
      <c r="R50" s="13">
        <v>14</v>
      </c>
      <c r="S50" s="13">
        <v>5</v>
      </c>
      <c r="T50" s="13">
        <v>17</v>
      </c>
    </row>
    <row r="51" spans="1:20" x14ac:dyDescent="0.3">
      <c r="A51" s="13">
        <v>44</v>
      </c>
      <c r="B51" s="3">
        <f t="shared" si="6"/>
        <v>28.995024875621944</v>
      </c>
      <c r="C51" s="10">
        <v>29.010026931762695</v>
      </c>
      <c r="D51" s="4"/>
      <c r="E51" s="4">
        <v>10.281000137329102</v>
      </c>
      <c r="F51" s="23">
        <f t="shared" si="0"/>
        <v>7.2810001373291016</v>
      </c>
      <c r="G51" s="23">
        <f t="shared" si="1"/>
        <v>13.281000137329102</v>
      </c>
      <c r="H51" s="4"/>
      <c r="I51" s="4">
        <v>8.4899997711181641</v>
      </c>
      <c r="J51" s="23">
        <f t="shared" si="2"/>
        <v>5.4899997711181641</v>
      </c>
      <c r="K51" s="23">
        <f t="shared" si="3"/>
        <v>11.489999771118164</v>
      </c>
      <c r="L51" s="4"/>
      <c r="M51" s="4">
        <v>8.6709995269775391</v>
      </c>
      <c r="N51" s="23">
        <f t="shared" si="4"/>
        <v>5.6709995269775391</v>
      </c>
      <c r="O51" s="23">
        <f t="shared" si="5"/>
        <v>11.670999526977539</v>
      </c>
      <c r="Q51" s="13">
        <v>8</v>
      </c>
      <c r="R51" s="13">
        <v>14</v>
      </c>
      <c r="S51" s="13">
        <v>5</v>
      </c>
      <c r="T51" s="13">
        <v>17</v>
      </c>
    </row>
    <row r="52" spans="1:20" x14ac:dyDescent="0.3">
      <c r="A52" s="13">
        <v>45</v>
      </c>
      <c r="B52" s="3">
        <f t="shared" si="6"/>
        <v>29.064676616915477</v>
      </c>
      <c r="C52" s="10">
        <v>29.080026626586914</v>
      </c>
      <c r="D52" s="4"/>
      <c r="E52" s="4">
        <v>10.380000114440918</v>
      </c>
      <c r="F52" s="23">
        <f t="shared" si="0"/>
        <v>7.380000114440918</v>
      </c>
      <c r="G52" s="23">
        <f t="shared" si="1"/>
        <v>13.380000114440918</v>
      </c>
      <c r="H52" s="4"/>
      <c r="I52" s="4">
        <v>8.5889997482299805</v>
      </c>
      <c r="J52" s="23">
        <f t="shared" si="2"/>
        <v>5.5889997482299805</v>
      </c>
      <c r="K52" s="23">
        <f t="shared" si="3"/>
        <v>11.58899974822998</v>
      </c>
      <c r="L52" s="4"/>
      <c r="M52" s="4">
        <v>8.7700004577636719</v>
      </c>
      <c r="N52" s="23">
        <f t="shared" si="4"/>
        <v>5.7700004577636719</v>
      </c>
      <c r="O52" s="23">
        <f t="shared" si="5"/>
        <v>11.770000457763672</v>
      </c>
      <c r="Q52" s="13">
        <v>8</v>
      </c>
      <c r="R52" s="13">
        <v>14</v>
      </c>
      <c r="S52" s="13">
        <v>5</v>
      </c>
      <c r="T52" s="13">
        <v>17</v>
      </c>
    </row>
    <row r="53" spans="1:20" x14ac:dyDescent="0.3">
      <c r="A53" s="13">
        <v>46</v>
      </c>
      <c r="B53" s="3">
        <f t="shared" si="6"/>
        <v>29.134328358209011</v>
      </c>
      <c r="C53" s="10">
        <v>29.150028228759766</v>
      </c>
      <c r="D53" s="4"/>
      <c r="E53" s="4">
        <v>10.461999893188477</v>
      </c>
      <c r="F53" s="23">
        <f t="shared" si="0"/>
        <v>7.4619998931884766</v>
      </c>
      <c r="G53" s="23">
        <f t="shared" si="1"/>
        <v>13.461999893188477</v>
      </c>
      <c r="H53" s="4"/>
      <c r="I53" s="4">
        <v>8.6709995269775391</v>
      </c>
      <c r="J53" s="23">
        <f t="shared" si="2"/>
        <v>5.6709995269775391</v>
      </c>
      <c r="K53" s="23">
        <f t="shared" si="3"/>
        <v>11.670999526977539</v>
      </c>
      <c r="L53" s="4"/>
      <c r="M53" s="4">
        <v>8.8579998016357422</v>
      </c>
      <c r="N53" s="23">
        <f t="shared" si="4"/>
        <v>5.8579998016357422</v>
      </c>
      <c r="O53" s="23">
        <f t="shared" si="5"/>
        <v>11.857999801635742</v>
      </c>
      <c r="Q53" s="13">
        <v>8</v>
      </c>
      <c r="R53" s="13">
        <v>14</v>
      </c>
      <c r="S53" s="13">
        <v>5</v>
      </c>
      <c r="T53" s="13">
        <v>17</v>
      </c>
    </row>
    <row r="54" spans="1:20" x14ac:dyDescent="0.3">
      <c r="A54" s="13">
        <v>47</v>
      </c>
      <c r="B54" s="3">
        <f t="shared" si="6"/>
        <v>29.203980099502544</v>
      </c>
      <c r="C54" s="10">
        <v>29.220027923583984</v>
      </c>
      <c r="D54" s="4"/>
      <c r="E54" s="4">
        <v>10.550000190734863</v>
      </c>
      <c r="F54" s="23">
        <f t="shared" si="0"/>
        <v>7.5500001907348633</v>
      </c>
      <c r="G54" s="23">
        <f t="shared" si="1"/>
        <v>13.550000190734863</v>
      </c>
      <c r="H54" s="4"/>
      <c r="I54" s="4">
        <v>8.7589998245239258</v>
      </c>
      <c r="J54" s="23">
        <f t="shared" si="2"/>
        <v>5.7589998245239258</v>
      </c>
      <c r="K54" s="23">
        <f t="shared" si="3"/>
        <v>11.758999824523926</v>
      </c>
      <c r="L54" s="4"/>
      <c r="M54" s="4">
        <v>8.9289999008178711</v>
      </c>
      <c r="N54" s="23">
        <f t="shared" si="4"/>
        <v>5.9289999008178711</v>
      </c>
      <c r="O54" s="23">
        <f t="shared" si="5"/>
        <v>11.928999900817871</v>
      </c>
      <c r="Q54" s="13">
        <v>8</v>
      </c>
      <c r="R54" s="13">
        <v>14</v>
      </c>
      <c r="S54" s="13">
        <v>5</v>
      </c>
      <c r="T54" s="13">
        <v>17</v>
      </c>
    </row>
    <row r="55" spans="1:20" x14ac:dyDescent="0.3">
      <c r="A55" s="13">
        <v>48</v>
      </c>
      <c r="B55" s="3">
        <f t="shared" si="6"/>
        <v>29.273631840796078</v>
      </c>
      <c r="C55" s="10">
        <v>29.290029525756836</v>
      </c>
      <c r="D55" s="4"/>
      <c r="E55" s="4">
        <v>10.642999649047852</v>
      </c>
      <c r="F55" s="23">
        <f t="shared" si="0"/>
        <v>7.6429996490478516</v>
      </c>
      <c r="G55" s="23">
        <f t="shared" si="1"/>
        <v>13.642999649047852</v>
      </c>
      <c r="H55" s="4"/>
      <c r="I55" s="4">
        <v>8.8739995956420898</v>
      </c>
      <c r="J55" s="23">
        <f t="shared" si="2"/>
        <v>5.8739995956420898</v>
      </c>
      <c r="K55" s="23">
        <f t="shared" si="3"/>
        <v>11.87399959564209</v>
      </c>
      <c r="L55" s="4"/>
      <c r="M55" s="4">
        <v>9.0059995651245117</v>
      </c>
      <c r="N55" s="23">
        <f t="shared" si="4"/>
        <v>6.0059995651245117</v>
      </c>
      <c r="O55" s="23">
        <f t="shared" si="5"/>
        <v>12.005999565124512</v>
      </c>
      <c r="Q55" s="13">
        <v>8</v>
      </c>
      <c r="R55" s="13">
        <v>14</v>
      </c>
      <c r="S55" s="13">
        <v>5</v>
      </c>
      <c r="T55" s="13">
        <v>17</v>
      </c>
    </row>
    <row r="56" spans="1:20" x14ac:dyDescent="0.3">
      <c r="A56" s="13">
        <v>49</v>
      </c>
      <c r="B56" s="3">
        <f t="shared" si="6"/>
        <v>29.343283582089612</v>
      </c>
      <c r="C56" s="10">
        <v>29.360029220581055</v>
      </c>
      <c r="D56" s="4"/>
      <c r="E56" s="4">
        <v>10.720000267028809</v>
      </c>
      <c r="F56" s="23">
        <f t="shared" si="0"/>
        <v>7.7200002670288086</v>
      </c>
      <c r="G56" s="23">
        <f t="shared" si="1"/>
        <v>13.720000267028809</v>
      </c>
      <c r="H56" s="4"/>
      <c r="I56" s="4">
        <v>9.0059995651245117</v>
      </c>
      <c r="J56" s="23">
        <f t="shared" si="2"/>
        <v>6.0059995651245117</v>
      </c>
      <c r="K56" s="23">
        <f t="shared" si="3"/>
        <v>12.005999565124512</v>
      </c>
      <c r="L56" s="4"/>
      <c r="M56" s="4">
        <v>9.055999755859375</v>
      </c>
      <c r="N56" s="23">
        <f t="shared" si="4"/>
        <v>6.055999755859375</v>
      </c>
      <c r="O56" s="23">
        <f t="shared" si="5"/>
        <v>12.055999755859375</v>
      </c>
      <c r="Q56" s="13">
        <v>8</v>
      </c>
      <c r="R56" s="13">
        <v>14</v>
      </c>
      <c r="S56" s="13">
        <v>5</v>
      </c>
      <c r="T56" s="13">
        <v>17</v>
      </c>
    </row>
    <row r="57" spans="1:20" x14ac:dyDescent="0.3">
      <c r="A57" s="13">
        <v>50</v>
      </c>
      <c r="B57" s="3">
        <f t="shared" si="6"/>
        <v>29.412935323383145</v>
      </c>
      <c r="C57" s="10">
        <v>29.430030822753906</v>
      </c>
      <c r="D57" s="4"/>
      <c r="E57" s="4">
        <v>10.774999618530273</v>
      </c>
      <c r="F57" s="23">
        <f t="shared" si="0"/>
        <v>7.7749996185302734</v>
      </c>
      <c r="G57" s="23">
        <f t="shared" si="1"/>
        <v>13.774999618530273</v>
      </c>
      <c r="H57" s="4"/>
      <c r="I57" s="4">
        <v>9.1049995422363281</v>
      </c>
      <c r="J57" s="23">
        <f t="shared" si="2"/>
        <v>6.1049995422363281</v>
      </c>
      <c r="K57" s="23">
        <f t="shared" si="3"/>
        <v>12.104999542236328</v>
      </c>
      <c r="L57" s="4"/>
      <c r="M57" s="4">
        <v>9.0830001831054687</v>
      </c>
      <c r="N57" s="23">
        <f t="shared" si="4"/>
        <v>6.0830001831054687</v>
      </c>
      <c r="O57" s="23">
        <f t="shared" si="5"/>
        <v>12.083000183105469</v>
      </c>
      <c r="Q57" s="13">
        <v>8</v>
      </c>
      <c r="R57" s="13">
        <v>14</v>
      </c>
      <c r="S57" s="13">
        <v>5</v>
      </c>
      <c r="T57" s="13">
        <v>17</v>
      </c>
    </row>
    <row r="58" spans="1:20" x14ac:dyDescent="0.3">
      <c r="A58" s="13">
        <v>51</v>
      </c>
      <c r="B58" s="3">
        <f t="shared" si="6"/>
        <v>29.482587064676679</v>
      </c>
      <c r="C58" s="10">
        <v>29.500030517578125</v>
      </c>
      <c r="D58" s="4"/>
      <c r="E58" s="4">
        <v>10.819000244140625</v>
      </c>
      <c r="F58" s="23">
        <f t="shared" si="0"/>
        <v>7.819000244140625</v>
      </c>
      <c r="G58" s="23">
        <f t="shared" si="1"/>
        <v>13.819000244140625</v>
      </c>
      <c r="H58" s="4"/>
      <c r="I58" s="4">
        <v>9.2040004730224609</v>
      </c>
      <c r="J58" s="23">
        <f t="shared" si="2"/>
        <v>6.2040004730224609</v>
      </c>
      <c r="K58" s="23">
        <f t="shared" si="3"/>
        <v>12.204000473022461</v>
      </c>
      <c r="L58" s="4"/>
      <c r="M58" s="4">
        <v>9.0939998626708984</v>
      </c>
      <c r="N58" s="23">
        <f t="shared" si="4"/>
        <v>6.0939998626708984</v>
      </c>
      <c r="O58" s="23">
        <f t="shared" si="5"/>
        <v>12.093999862670898</v>
      </c>
      <c r="Q58" s="13">
        <v>8</v>
      </c>
      <c r="R58" s="13">
        <v>14</v>
      </c>
      <c r="S58" s="13">
        <v>5</v>
      </c>
      <c r="T58" s="13">
        <v>17</v>
      </c>
    </row>
    <row r="59" spans="1:20" x14ac:dyDescent="0.3">
      <c r="A59" s="13">
        <v>52</v>
      </c>
      <c r="B59" s="3">
        <f t="shared" si="6"/>
        <v>29.552238805970212</v>
      </c>
      <c r="C59" s="10">
        <v>29.570032119750977</v>
      </c>
      <c r="D59" s="4"/>
      <c r="E59" s="4">
        <v>10.836000442504883</v>
      </c>
      <c r="F59" s="23">
        <f t="shared" si="0"/>
        <v>7.8360004425048828</v>
      </c>
      <c r="G59" s="23">
        <f t="shared" si="1"/>
        <v>13.836000442504883</v>
      </c>
      <c r="H59" s="4"/>
      <c r="I59" s="4">
        <v>9.2919998168945313</v>
      </c>
      <c r="J59" s="23">
        <f t="shared" si="2"/>
        <v>6.2919998168945313</v>
      </c>
      <c r="K59" s="23">
        <f t="shared" si="3"/>
        <v>12.291999816894531</v>
      </c>
      <c r="L59" s="4"/>
      <c r="M59" s="4">
        <v>9.0830001831054687</v>
      </c>
      <c r="N59" s="23">
        <f t="shared" si="4"/>
        <v>6.0830001831054687</v>
      </c>
      <c r="O59" s="23">
        <f t="shared" si="5"/>
        <v>12.083000183105469</v>
      </c>
      <c r="Q59" s="13">
        <v>8</v>
      </c>
      <c r="R59" s="13">
        <v>14</v>
      </c>
      <c r="S59" s="13">
        <v>5</v>
      </c>
      <c r="T59" s="13">
        <v>17</v>
      </c>
    </row>
    <row r="60" spans="1:20" x14ac:dyDescent="0.3">
      <c r="A60" s="13">
        <v>53</v>
      </c>
      <c r="B60" s="3">
        <f t="shared" si="6"/>
        <v>29.621890547263746</v>
      </c>
      <c r="C60" s="10">
        <v>29.640031814575195</v>
      </c>
      <c r="D60" s="4"/>
      <c r="E60" s="4">
        <v>10.824999809265137</v>
      </c>
      <c r="F60" s="23">
        <f t="shared" si="0"/>
        <v>7.8249998092651367</v>
      </c>
      <c r="G60" s="23">
        <f t="shared" si="1"/>
        <v>13.824999809265137</v>
      </c>
      <c r="H60" s="4"/>
      <c r="I60" s="4">
        <v>9.3409996032714844</v>
      </c>
      <c r="J60" s="23">
        <f t="shared" si="2"/>
        <v>6.3409996032714844</v>
      </c>
      <c r="K60" s="23">
        <f t="shared" si="3"/>
        <v>12.340999603271484</v>
      </c>
      <c r="L60" s="4"/>
      <c r="M60" s="4">
        <v>9.0450000762939453</v>
      </c>
      <c r="N60" s="23">
        <f t="shared" si="4"/>
        <v>6.0450000762939453</v>
      </c>
      <c r="O60" s="23">
        <f t="shared" si="5"/>
        <v>12.045000076293945</v>
      </c>
      <c r="Q60" s="13">
        <v>8</v>
      </c>
      <c r="R60" s="13">
        <v>14</v>
      </c>
      <c r="S60" s="13">
        <v>5</v>
      </c>
      <c r="T60" s="13">
        <v>17</v>
      </c>
    </row>
    <row r="61" spans="1:20" x14ac:dyDescent="0.3">
      <c r="A61" s="13">
        <v>54</v>
      </c>
      <c r="B61" s="3">
        <f t="shared" si="6"/>
        <v>29.69154228855728</v>
      </c>
      <c r="C61" s="10">
        <v>29.710033416748047</v>
      </c>
      <c r="D61" s="4"/>
      <c r="E61" s="4">
        <v>10.814000129699707</v>
      </c>
      <c r="F61" s="23">
        <f t="shared" si="0"/>
        <v>7.814000129699707</v>
      </c>
      <c r="G61" s="23">
        <f t="shared" si="1"/>
        <v>13.814000129699707</v>
      </c>
      <c r="H61" s="4"/>
      <c r="I61" s="4">
        <v>9.4130001068115234</v>
      </c>
      <c r="J61" s="23">
        <f t="shared" si="2"/>
        <v>6.4130001068115234</v>
      </c>
      <c r="K61" s="23">
        <f t="shared" si="3"/>
        <v>12.413000106811523</v>
      </c>
      <c r="L61" s="4"/>
      <c r="M61" s="4">
        <v>9.0120000839233398</v>
      </c>
      <c r="N61" s="23">
        <f t="shared" si="4"/>
        <v>6.0120000839233398</v>
      </c>
      <c r="O61" s="23">
        <f t="shared" si="5"/>
        <v>12.01200008392334</v>
      </c>
      <c r="Q61" s="13">
        <v>8</v>
      </c>
      <c r="R61" s="13">
        <v>14</v>
      </c>
      <c r="S61" s="13">
        <v>5</v>
      </c>
      <c r="T61" s="13">
        <v>17</v>
      </c>
    </row>
    <row r="62" spans="1:20" x14ac:dyDescent="0.3">
      <c r="A62" s="13">
        <v>55</v>
      </c>
      <c r="B62" s="3">
        <f t="shared" si="6"/>
        <v>29.761194029850813</v>
      </c>
      <c r="C62" s="10">
        <v>29.780033111572266</v>
      </c>
      <c r="D62" s="4"/>
      <c r="E62" s="4">
        <v>10.781000137329102</v>
      </c>
      <c r="F62" s="23">
        <f t="shared" si="0"/>
        <v>7.7810001373291016</v>
      </c>
      <c r="G62" s="23">
        <f t="shared" si="1"/>
        <v>13.781000137329102</v>
      </c>
      <c r="H62" s="4"/>
      <c r="I62" s="4">
        <v>9.4350004196166992</v>
      </c>
      <c r="J62" s="23">
        <f t="shared" si="2"/>
        <v>6.4350004196166992</v>
      </c>
      <c r="K62" s="23">
        <f t="shared" si="3"/>
        <v>12.435000419616699</v>
      </c>
      <c r="L62" s="4"/>
      <c r="M62" s="4">
        <v>8.9399995803833008</v>
      </c>
      <c r="N62" s="23">
        <f t="shared" si="4"/>
        <v>5.9399995803833008</v>
      </c>
      <c r="O62" s="23">
        <f t="shared" si="5"/>
        <v>11.939999580383301</v>
      </c>
      <c r="Q62" s="13">
        <v>8</v>
      </c>
      <c r="R62" s="13">
        <v>14</v>
      </c>
      <c r="S62" s="13">
        <v>5</v>
      </c>
      <c r="T62" s="13">
        <v>17</v>
      </c>
    </row>
    <row r="63" spans="1:20" x14ac:dyDescent="0.3">
      <c r="A63" s="13">
        <v>56</v>
      </c>
      <c r="B63" s="3">
        <f t="shared" si="6"/>
        <v>29.830845771144347</v>
      </c>
      <c r="C63" s="10">
        <v>29.850034713745117</v>
      </c>
      <c r="D63" s="4"/>
      <c r="E63" s="4">
        <v>10.737000465393066</v>
      </c>
      <c r="F63" s="23">
        <f t="shared" si="0"/>
        <v>7.7370004653930664</v>
      </c>
      <c r="G63" s="23">
        <f t="shared" si="1"/>
        <v>13.737000465393066</v>
      </c>
      <c r="H63" s="4"/>
      <c r="I63" s="4">
        <v>9.4399995803833008</v>
      </c>
      <c r="J63" s="23">
        <f t="shared" si="2"/>
        <v>6.4399995803833008</v>
      </c>
      <c r="K63" s="23">
        <f t="shared" si="3"/>
        <v>12.439999580383301</v>
      </c>
      <c r="L63" s="4"/>
      <c r="M63" s="4">
        <v>8.8629999160766602</v>
      </c>
      <c r="N63" s="23">
        <f t="shared" si="4"/>
        <v>5.8629999160766602</v>
      </c>
      <c r="O63" s="23">
        <f t="shared" si="5"/>
        <v>11.86299991607666</v>
      </c>
      <c r="Q63" s="13">
        <v>8</v>
      </c>
      <c r="R63" s="13">
        <v>14</v>
      </c>
      <c r="S63" s="13">
        <v>5</v>
      </c>
      <c r="T63" s="13">
        <v>17</v>
      </c>
    </row>
    <row r="64" spans="1:20" x14ac:dyDescent="0.3">
      <c r="A64" s="13">
        <v>57</v>
      </c>
      <c r="B64" s="3">
        <f t="shared" si="6"/>
        <v>29.90049751243788</v>
      </c>
      <c r="C64" s="10">
        <v>29.920034408569336</v>
      </c>
      <c r="D64" s="4"/>
      <c r="E64" s="4">
        <v>10.697999954223633</v>
      </c>
      <c r="F64" s="23">
        <f t="shared" si="0"/>
        <v>7.6979999542236328</v>
      </c>
      <c r="G64" s="23">
        <f t="shared" si="1"/>
        <v>13.697999954223633</v>
      </c>
      <c r="H64" s="4"/>
      <c r="I64" s="4">
        <v>9.4510002136230469</v>
      </c>
      <c r="J64" s="23">
        <f t="shared" si="2"/>
        <v>6.4510002136230469</v>
      </c>
      <c r="K64" s="23">
        <f t="shared" si="3"/>
        <v>12.451000213623047</v>
      </c>
      <c r="L64" s="4"/>
      <c r="M64" s="4">
        <v>8.7919998168945313</v>
      </c>
      <c r="N64" s="23">
        <f t="shared" si="4"/>
        <v>5.7919998168945312</v>
      </c>
      <c r="O64" s="23">
        <f t="shared" si="5"/>
        <v>11.791999816894531</v>
      </c>
      <c r="Q64" s="13">
        <v>8</v>
      </c>
      <c r="R64" s="13">
        <v>14</v>
      </c>
      <c r="S64" s="13">
        <v>5</v>
      </c>
      <c r="T64" s="13">
        <v>17</v>
      </c>
    </row>
    <row r="65" spans="1:20" x14ac:dyDescent="0.3">
      <c r="A65" s="13">
        <v>58</v>
      </c>
      <c r="B65" s="3">
        <f t="shared" si="6"/>
        <v>29.970149253731414</v>
      </c>
      <c r="C65" s="10">
        <v>29.990036010742188</v>
      </c>
      <c r="D65" s="4"/>
      <c r="E65" s="4">
        <v>10.682000160217285</v>
      </c>
      <c r="F65" s="23">
        <f t="shared" si="0"/>
        <v>7.6820001602172852</v>
      </c>
      <c r="G65" s="23">
        <f t="shared" si="1"/>
        <v>13.682000160217285</v>
      </c>
      <c r="H65" s="4"/>
      <c r="I65" s="4">
        <v>9.4899997711181641</v>
      </c>
      <c r="J65" s="23">
        <f t="shared" si="2"/>
        <v>6.4899997711181641</v>
      </c>
      <c r="K65" s="23">
        <f t="shared" si="3"/>
        <v>12.489999771118164</v>
      </c>
      <c r="L65" s="4"/>
      <c r="M65" s="4">
        <v>8.7320003509521484</v>
      </c>
      <c r="N65" s="23">
        <f t="shared" si="4"/>
        <v>5.7320003509521484</v>
      </c>
      <c r="O65" s="23">
        <f t="shared" si="5"/>
        <v>11.732000350952148</v>
      </c>
      <c r="Q65" s="13">
        <v>8</v>
      </c>
      <c r="R65" s="13">
        <v>14</v>
      </c>
      <c r="S65" s="13">
        <v>5</v>
      </c>
      <c r="T65" s="13">
        <v>17</v>
      </c>
    </row>
    <row r="66" spans="1:20" x14ac:dyDescent="0.3">
      <c r="A66" s="13">
        <v>59</v>
      </c>
      <c r="B66" s="3">
        <f t="shared" si="6"/>
        <v>30.039800995024947</v>
      </c>
      <c r="C66" s="10">
        <v>30.060035705566406</v>
      </c>
      <c r="D66" s="4"/>
      <c r="E66" s="4">
        <v>10.642999649047852</v>
      </c>
      <c r="F66" s="23">
        <f t="shared" si="0"/>
        <v>7.6429996490478516</v>
      </c>
      <c r="G66" s="23">
        <f t="shared" si="1"/>
        <v>13.642999649047852</v>
      </c>
      <c r="H66" s="4"/>
      <c r="I66" s="4">
        <v>9.4840002059936523</v>
      </c>
      <c r="J66" s="23">
        <f t="shared" si="2"/>
        <v>6.4840002059936523</v>
      </c>
      <c r="K66" s="23">
        <f t="shared" si="3"/>
        <v>12.484000205993652</v>
      </c>
      <c r="L66" s="4"/>
      <c r="M66" s="4">
        <v>8.6490001678466797</v>
      </c>
      <c r="N66" s="23">
        <f t="shared" si="4"/>
        <v>5.6490001678466797</v>
      </c>
      <c r="O66" s="23">
        <f t="shared" si="5"/>
        <v>11.64900016784668</v>
      </c>
      <c r="Q66" s="13">
        <v>8</v>
      </c>
      <c r="R66" s="13">
        <v>14</v>
      </c>
      <c r="S66" s="13">
        <v>5</v>
      </c>
      <c r="T66" s="13">
        <v>17</v>
      </c>
    </row>
    <row r="67" spans="1:20" x14ac:dyDescent="0.3">
      <c r="A67" s="13">
        <v>60</v>
      </c>
      <c r="B67" s="3">
        <f t="shared" si="6"/>
        <v>30.109452736318481</v>
      </c>
      <c r="C67" s="10">
        <v>30.130037307739258</v>
      </c>
      <c r="D67" s="4"/>
      <c r="E67" s="4">
        <v>10.598999977111816</v>
      </c>
      <c r="F67" s="23">
        <f t="shared" si="0"/>
        <v>7.5989999771118164</v>
      </c>
      <c r="G67" s="23">
        <f t="shared" si="1"/>
        <v>13.598999977111816</v>
      </c>
      <c r="H67" s="4"/>
      <c r="I67" s="4">
        <v>9.4729995727539063</v>
      </c>
      <c r="J67" s="23">
        <f t="shared" si="2"/>
        <v>6.4729995727539062</v>
      </c>
      <c r="K67" s="23">
        <f t="shared" si="3"/>
        <v>12.472999572753906</v>
      </c>
      <c r="L67" s="4"/>
      <c r="M67" s="4">
        <v>8.5670003890991211</v>
      </c>
      <c r="N67" s="23">
        <f t="shared" si="4"/>
        <v>5.5670003890991211</v>
      </c>
      <c r="O67" s="23">
        <f t="shared" si="5"/>
        <v>11.567000389099121</v>
      </c>
      <c r="Q67" s="13">
        <v>8</v>
      </c>
      <c r="R67" s="13">
        <v>14</v>
      </c>
      <c r="S67" s="13">
        <v>5</v>
      </c>
      <c r="T67" s="13">
        <v>17</v>
      </c>
    </row>
    <row r="68" spans="1:20" x14ac:dyDescent="0.3">
      <c r="A68" s="13">
        <v>61</v>
      </c>
      <c r="B68" s="3">
        <f t="shared" si="6"/>
        <v>30.179104477612015</v>
      </c>
      <c r="C68" s="10">
        <v>30.200037002563477</v>
      </c>
      <c r="D68" s="4"/>
      <c r="E68" s="4">
        <v>10.565999984741211</v>
      </c>
      <c r="F68" s="23">
        <f t="shared" si="0"/>
        <v>7.5659999847412109</v>
      </c>
      <c r="G68" s="23">
        <f t="shared" si="1"/>
        <v>13.565999984741211</v>
      </c>
      <c r="H68" s="4"/>
      <c r="I68" s="4">
        <v>9.4840002059936523</v>
      </c>
      <c r="J68" s="23">
        <f t="shared" si="2"/>
        <v>6.4840002059936523</v>
      </c>
      <c r="K68" s="23">
        <f t="shared" si="3"/>
        <v>12.484000205993652</v>
      </c>
      <c r="L68" s="4"/>
      <c r="M68" s="4">
        <v>8.5010004043579102</v>
      </c>
      <c r="N68" s="23">
        <f t="shared" si="4"/>
        <v>5.5010004043579102</v>
      </c>
      <c r="O68" s="23">
        <f t="shared" si="5"/>
        <v>11.50100040435791</v>
      </c>
      <c r="Q68" s="13">
        <v>8</v>
      </c>
      <c r="R68" s="13">
        <v>14</v>
      </c>
      <c r="S68" s="13">
        <v>5</v>
      </c>
      <c r="T68" s="13">
        <v>17</v>
      </c>
    </row>
    <row r="69" spans="1:20" x14ac:dyDescent="0.3">
      <c r="A69" s="13">
        <v>62</v>
      </c>
      <c r="B69" s="3">
        <f t="shared" si="6"/>
        <v>30.248756218905548</v>
      </c>
      <c r="C69" s="10">
        <v>30.270038604736328</v>
      </c>
      <c r="D69" s="4"/>
      <c r="E69" s="4">
        <v>10.527999877929687</v>
      </c>
      <c r="F69" s="23">
        <f t="shared" si="0"/>
        <v>7.5279998779296875</v>
      </c>
      <c r="G69" s="23">
        <f t="shared" si="1"/>
        <v>13.527999877929688</v>
      </c>
      <c r="H69" s="4"/>
      <c r="I69" s="4">
        <v>9.494999885559082</v>
      </c>
      <c r="J69" s="23">
        <f t="shared" si="2"/>
        <v>6.494999885559082</v>
      </c>
      <c r="K69" s="23">
        <f t="shared" si="3"/>
        <v>12.494999885559082</v>
      </c>
      <c r="L69" s="4"/>
      <c r="M69" s="4">
        <v>8.4350004196166992</v>
      </c>
      <c r="N69" s="23">
        <f t="shared" si="4"/>
        <v>5.4350004196166992</v>
      </c>
      <c r="O69" s="23">
        <f t="shared" si="5"/>
        <v>11.435000419616699</v>
      </c>
      <c r="Q69" s="13">
        <v>8</v>
      </c>
      <c r="R69" s="13">
        <v>14</v>
      </c>
      <c r="S69" s="13">
        <v>5</v>
      </c>
      <c r="T69" s="13">
        <v>17</v>
      </c>
    </row>
    <row r="70" spans="1:20" x14ac:dyDescent="0.3">
      <c r="A70" s="13">
        <v>63</v>
      </c>
      <c r="B70" s="3">
        <f t="shared" si="6"/>
        <v>30.318407960199082</v>
      </c>
      <c r="C70" s="10">
        <v>30.340038299560547</v>
      </c>
      <c r="D70" s="4"/>
      <c r="E70" s="4">
        <v>10.494999885559082</v>
      </c>
      <c r="F70" s="23">
        <f t="shared" si="0"/>
        <v>7.494999885559082</v>
      </c>
      <c r="G70" s="23">
        <f t="shared" si="1"/>
        <v>13.494999885559082</v>
      </c>
      <c r="H70" s="4"/>
      <c r="I70" s="4">
        <v>9.5059995651245117</v>
      </c>
      <c r="J70" s="23">
        <f t="shared" si="2"/>
        <v>6.5059995651245117</v>
      </c>
      <c r="K70" s="23">
        <f t="shared" si="3"/>
        <v>12.505999565124512</v>
      </c>
      <c r="L70" s="4"/>
      <c r="M70" s="4">
        <v>8.380000114440918</v>
      </c>
      <c r="N70" s="23">
        <f t="shared" si="4"/>
        <v>5.380000114440918</v>
      </c>
      <c r="O70" s="23">
        <f t="shared" si="5"/>
        <v>11.380000114440918</v>
      </c>
      <c r="Q70" s="13">
        <v>8</v>
      </c>
      <c r="R70" s="13">
        <v>14</v>
      </c>
      <c r="S70" s="13">
        <v>5</v>
      </c>
      <c r="T70" s="13">
        <v>17</v>
      </c>
    </row>
    <row r="71" spans="1:20" x14ac:dyDescent="0.3">
      <c r="A71" s="13">
        <v>64</v>
      </c>
      <c r="B71" s="3">
        <f t="shared" si="6"/>
        <v>30.388059701492615</v>
      </c>
      <c r="C71" s="10">
        <v>30.410039901733398</v>
      </c>
      <c r="D71" s="4"/>
      <c r="E71" s="4">
        <v>10.467000007629395</v>
      </c>
      <c r="F71" s="23">
        <f t="shared" si="0"/>
        <v>7.4670000076293945</v>
      </c>
      <c r="G71" s="23">
        <f t="shared" si="1"/>
        <v>13.467000007629395</v>
      </c>
      <c r="H71" s="4"/>
      <c r="I71" s="4">
        <v>9.5120000839233398</v>
      </c>
      <c r="J71" s="23">
        <f t="shared" si="2"/>
        <v>6.5120000839233398</v>
      </c>
      <c r="K71" s="23">
        <f t="shared" si="3"/>
        <v>12.51200008392334</v>
      </c>
      <c r="L71" s="4"/>
      <c r="M71" s="4">
        <v>8.3420000076293945</v>
      </c>
      <c r="N71" s="23">
        <f t="shared" si="4"/>
        <v>5.3420000076293945</v>
      </c>
      <c r="O71" s="23">
        <f t="shared" si="5"/>
        <v>11.342000007629395</v>
      </c>
      <c r="Q71" s="13">
        <v>8</v>
      </c>
      <c r="R71" s="13">
        <v>14</v>
      </c>
      <c r="S71" s="13">
        <v>5</v>
      </c>
      <c r="T71" s="13">
        <v>17</v>
      </c>
    </row>
    <row r="72" spans="1:20" x14ac:dyDescent="0.3">
      <c r="A72" s="13">
        <v>65</v>
      </c>
      <c r="B72" s="3">
        <f t="shared" si="6"/>
        <v>30.457711442786149</v>
      </c>
      <c r="C72" s="10">
        <v>30.480039596557617</v>
      </c>
      <c r="D72" s="4"/>
      <c r="E72" s="4">
        <v>10.439999580383301</v>
      </c>
      <c r="F72" s="23">
        <f t="shared" si="0"/>
        <v>7.4399995803833008</v>
      </c>
      <c r="G72" s="23">
        <f t="shared" si="1"/>
        <v>13.439999580383301</v>
      </c>
      <c r="H72" s="4"/>
      <c r="I72" s="4">
        <v>9.5120000839233398</v>
      </c>
      <c r="J72" s="23">
        <f t="shared" si="2"/>
        <v>6.5120000839233398</v>
      </c>
      <c r="K72" s="23">
        <f t="shared" si="3"/>
        <v>12.51200008392334</v>
      </c>
      <c r="L72" s="4"/>
      <c r="M72" s="4">
        <v>8.314000129699707</v>
      </c>
      <c r="N72" s="23">
        <f t="shared" si="4"/>
        <v>5.314000129699707</v>
      </c>
      <c r="O72" s="23">
        <f t="shared" si="5"/>
        <v>11.314000129699707</v>
      </c>
      <c r="Q72" s="13">
        <v>8</v>
      </c>
      <c r="R72" s="13">
        <v>14</v>
      </c>
      <c r="S72" s="13">
        <v>5</v>
      </c>
      <c r="T72" s="13">
        <v>17</v>
      </c>
    </row>
    <row r="73" spans="1:20" x14ac:dyDescent="0.3">
      <c r="A73" s="13">
        <v>66</v>
      </c>
      <c r="B73" s="3">
        <f t="shared" si="6"/>
        <v>30.527363184079682</v>
      </c>
      <c r="C73" s="10">
        <v>30.550041198730469</v>
      </c>
      <c r="D73" s="4"/>
      <c r="E73" s="4">
        <v>10.446000099182129</v>
      </c>
      <c r="F73" s="23">
        <f t="shared" ref="F73:F136" si="7">E73-3</f>
        <v>7.4460000991821289</v>
      </c>
      <c r="G73" s="23">
        <f t="shared" ref="G73:G136" si="8">E73+3</f>
        <v>13.446000099182129</v>
      </c>
      <c r="H73" s="4"/>
      <c r="I73" s="4">
        <v>9.5389995574951172</v>
      </c>
      <c r="J73" s="23">
        <f t="shared" ref="J73:J136" si="9">I73-3</f>
        <v>6.5389995574951172</v>
      </c>
      <c r="K73" s="23">
        <f t="shared" ref="K73:K136" si="10">I73+3</f>
        <v>12.538999557495117</v>
      </c>
      <c r="L73" s="4"/>
      <c r="M73" s="4">
        <v>8.3249998092651367</v>
      </c>
      <c r="N73" s="23">
        <f t="shared" ref="N73:N136" si="11">M73-3</f>
        <v>5.3249998092651367</v>
      </c>
      <c r="O73" s="23">
        <f t="shared" ref="O73:O136" si="12">M73+3</f>
        <v>11.324999809265137</v>
      </c>
      <c r="Q73" s="13">
        <v>8</v>
      </c>
      <c r="R73" s="13">
        <v>14</v>
      </c>
      <c r="S73" s="13">
        <v>5</v>
      </c>
      <c r="T73" s="13">
        <v>17</v>
      </c>
    </row>
    <row r="74" spans="1:20" x14ac:dyDescent="0.3">
      <c r="A74" s="13">
        <v>67</v>
      </c>
      <c r="B74" s="3">
        <f t="shared" ref="B74:B137" si="13">B73+($B$208-$B$8)/201</f>
        <v>30.597014925373216</v>
      </c>
      <c r="C74" s="10">
        <v>30.620040893554688</v>
      </c>
      <c r="D74" s="4"/>
      <c r="E74" s="4">
        <v>10.446000099182129</v>
      </c>
      <c r="F74" s="23">
        <f t="shared" si="7"/>
        <v>7.4460000991821289</v>
      </c>
      <c r="G74" s="23">
        <f t="shared" si="8"/>
        <v>13.446000099182129</v>
      </c>
      <c r="H74" s="4"/>
      <c r="I74" s="4">
        <v>9.555999755859375</v>
      </c>
      <c r="J74" s="23">
        <f t="shared" si="9"/>
        <v>6.555999755859375</v>
      </c>
      <c r="K74" s="23">
        <f t="shared" si="10"/>
        <v>12.555999755859375</v>
      </c>
      <c r="L74" s="4"/>
      <c r="M74" s="4">
        <v>8.3470001220703125</v>
      </c>
      <c r="N74" s="23">
        <f t="shared" si="11"/>
        <v>5.3470001220703125</v>
      </c>
      <c r="O74" s="23">
        <f t="shared" si="12"/>
        <v>11.347000122070313</v>
      </c>
      <c r="Q74" s="13">
        <v>8</v>
      </c>
      <c r="R74" s="13">
        <v>14</v>
      </c>
      <c r="S74" s="13">
        <v>5</v>
      </c>
      <c r="T74" s="13">
        <v>17</v>
      </c>
    </row>
    <row r="75" spans="1:20" x14ac:dyDescent="0.3">
      <c r="A75" s="13">
        <v>68</v>
      </c>
      <c r="B75" s="3">
        <f t="shared" si="13"/>
        <v>30.66666666666675</v>
      </c>
      <c r="C75" s="10">
        <v>30.690042495727539</v>
      </c>
      <c r="D75" s="4"/>
      <c r="E75" s="4">
        <v>10.484000205993652</v>
      </c>
      <c r="F75" s="23">
        <f t="shared" si="7"/>
        <v>7.4840002059936523</v>
      </c>
      <c r="G75" s="23">
        <f t="shared" si="8"/>
        <v>13.484000205993652</v>
      </c>
      <c r="H75" s="4"/>
      <c r="I75" s="4">
        <v>9.6049995422363281</v>
      </c>
      <c r="J75" s="23">
        <f t="shared" si="9"/>
        <v>6.6049995422363281</v>
      </c>
      <c r="K75" s="23">
        <f t="shared" si="10"/>
        <v>12.604999542236328</v>
      </c>
      <c r="L75" s="4"/>
      <c r="M75" s="4">
        <v>8.3909997940063477</v>
      </c>
      <c r="N75" s="23">
        <f t="shared" si="11"/>
        <v>5.3909997940063477</v>
      </c>
      <c r="O75" s="23">
        <f t="shared" si="12"/>
        <v>11.390999794006348</v>
      </c>
      <c r="Q75" s="13">
        <v>8</v>
      </c>
      <c r="R75" s="13">
        <v>14</v>
      </c>
      <c r="S75" s="13">
        <v>5</v>
      </c>
      <c r="T75" s="13">
        <v>17</v>
      </c>
    </row>
    <row r="76" spans="1:20" x14ac:dyDescent="0.3">
      <c r="A76" s="13">
        <v>69</v>
      </c>
      <c r="B76" s="3">
        <f t="shared" si="13"/>
        <v>30.736318407960283</v>
      </c>
      <c r="C76" s="10">
        <v>30.760042190551758</v>
      </c>
      <c r="D76" s="4"/>
      <c r="E76" s="4">
        <v>10.538999557495117</v>
      </c>
      <c r="F76" s="23">
        <f t="shared" si="7"/>
        <v>7.5389995574951172</v>
      </c>
      <c r="G76" s="23">
        <f t="shared" si="8"/>
        <v>13.538999557495117</v>
      </c>
      <c r="H76" s="4"/>
      <c r="I76" s="4">
        <v>9.6429996490478516</v>
      </c>
      <c r="J76" s="23">
        <f t="shared" si="9"/>
        <v>6.6429996490478516</v>
      </c>
      <c r="K76" s="23">
        <f t="shared" si="10"/>
        <v>12.642999649047852</v>
      </c>
      <c r="L76" s="4"/>
      <c r="M76" s="4">
        <v>8.4729995727539062</v>
      </c>
      <c r="N76" s="23">
        <f t="shared" si="11"/>
        <v>5.4729995727539062</v>
      </c>
      <c r="O76" s="23">
        <f t="shared" si="12"/>
        <v>11.472999572753906</v>
      </c>
      <c r="Q76" s="13">
        <v>8</v>
      </c>
      <c r="R76" s="13">
        <v>14</v>
      </c>
      <c r="S76" s="13">
        <v>5</v>
      </c>
      <c r="T76" s="13">
        <v>17</v>
      </c>
    </row>
    <row r="77" spans="1:20" x14ac:dyDescent="0.3">
      <c r="A77" s="13">
        <v>70</v>
      </c>
      <c r="B77" s="3">
        <f t="shared" si="13"/>
        <v>30.805970149253817</v>
      </c>
      <c r="C77" s="10">
        <v>30.830043792724609</v>
      </c>
      <c r="D77" s="4"/>
      <c r="E77" s="4">
        <v>10.609999656677246</v>
      </c>
      <c r="F77" s="23">
        <f t="shared" si="7"/>
        <v>7.6099996566772461</v>
      </c>
      <c r="G77" s="23">
        <f t="shared" si="8"/>
        <v>13.609999656677246</v>
      </c>
      <c r="H77" s="4"/>
      <c r="I77" s="4">
        <v>9.7150001525878906</v>
      </c>
      <c r="J77" s="23">
        <f t="shared" si="9"/>
        <v>6.7150001525878906</v>
      </c>
      <c r="K77" s="23">
        <f t="shared" si="10"/>
        <v>12.715000152587891</v>
      </c>
      <c r="L77" s="4"/>
      <c r="M77" s="4">
        <v>8.5500001907348633</v>
      </c>
      <c r="N77" s="23">
        <f t="shared" si="11"/>
        <v>5.5500001907348633</v>
      </c>
      <c r="O77" s="23">
        <f t="shared" si="12"/>
        <v>11.550000190734863</v>
      </c>
      <c r="Q77" s="13">
        <v>8</v>
      </c>
      <c r="R77" s="13">
        <v>14</v>
      </c>
      <c r="S77" s="13">
        <v>5</v>
      </c>
      <c r="T77" s="13">
        <v>17</v>
      </c>
    </row>
    <row r="78" spans="1:20" x14ac:dyDescent="0.3">
      <c r="A78" s="13">
        <v>71</v>
      </c>
      <c r="B78" s="3">
        <f t="shared" si="13"/>
        <v>30.87562189054735</v>
      </c>
      <c r="C78" s="10">
        <v>30.900043487548828</v>
      </c>
      <c r="D78" s="4"/>
      <c r="E78" s="4">
        <v>10.704000473022461</v>
      </c>
      <c r="F78" s="23">
        <f t="shared" si="7"/>
        <v>7.7040004730224609</v>
      </c>
      <c r="G78" s="23">
        <f t="shared" si="8"/>
        <v>13.704000473022461</v>
      </c>
      <c r="H78" s="4"/>
      <c r="I78" s="4">
        <v>9.8079996109008789</v>
      </c>
      <c r="J78" s="23">
        <f t="shared" si="9"/>
        <v>6.8079996109008789</v>
      </c>
      <c r="K78" s="23">
        <f t="shared" si="10"/>
        <v>12.807999610900879</v>
      </c>
      <c r="L78" s="4"/>
      <c r="M78" s="4">
        <v>8.6549997329711914</v>
      </c>
      <c r="N78" s="23">
        <f t="shared" si="11"/>
        <v>5.6549997329711914</v>
      </c>
      <c r="O78" s="23">
        <f t="shared" si="12"/>
        <v>11.654999732971191</v>
      </c>
      <c r="Q78" s="13">
        <v>8</v>
      </c>
      <c r="R78" s="13">
        <v>14</v>
      </c>
      <c r="S78" s="13">
        <v>5</v>
      </c>
      <c r="T78" s="13">
        <v>17</v>
      </c>
    </row>
    <row r="79" spans="1:20" x14ac:dyDescent="0.3">
      <c r="A79" s="13">
        <v>72</v>
      </c>
      <c r="B79" s="3">
        <f t="shared" si="13"/>
        <v>30.945273631840884</v>
      </c>
      <c r="C79" s="10">
        <v>30.97004508972168</v>
      </c>
      <c r="D79" s="4"/>
      <c r="E79" s="4">
        <v>10.824999809265137</v>
      </c>
      <c r="F79" s="23">
        <f t="shared" si="7"/>
        <v>7.8249998092651367</v>
      </c>
      <c r="G79" s="23">
        <f t="shared" si="8"/>
        <v>13.824999809265137</v>
      </c>
      <c r="H79" s="4"/>
      <c r="I79" s="4">
        <v>9.9130001068115234</v>
      </c>
      <c r="J79" s="23">
        <f t="shared" si="9"/>
        <v>6.9130001068115234</v>
      </c>
      <c r="K79" s="23">
        <f t="shared" si="10"/>
        <v>12.913000106811523</v>
      </c>
      <c r="L79" s="4"/>
      <c r="M79" s="4">
        <v>8.7700004577636719</v>
      </c>
      <c r="N79" s="23">
        <f t="shared" si="11"/>
        <v>5.7700004577636719</v>
      </c>
      <c r="O79" s="23">
        <f t="shared" si="12"/>
        <v>11.770000457763672</v>
      </c>
      <c r="Q79" s="13">
        <v>8</v>
      </c>
      <c r="R79" s="13">
        <v>14</v>
      </c>
      <c r="S79" s="13">
        <v>5</v>
      </c>
      <c r="T79" s="13">
        <v>17</v>
      </c>
    </row>
    <row r="80" spans="1:20" x14ac:dyDescent="0.3">
      <c r="A80" s="13">
        <v>73</v>
      </c>
      <c r="B80" s="3">
        <f t="shared" si="13"/>
        <v>31.014925373134417</v>
      </c>
      <c r="C80" s="10">
        <v>31.040044784545898</v>
      </c>
      <c r="D80" s="4"/>
      <c r="E80" s="4">
        <v>10.956000328063965</v>
      </c>
      <c r="F80" s="23">
        <f t="shared" si="7"/>
        <v>7.9560003280639648</v>
      </c>
      <c r="G80" s="23">
        <f t="shared" si="8"/>
        <v>13.956000328063965</v>
      </c>
      <c r="H80" s="4"/>
      <c r="I80" s="4">
        <v>10.038999557495117</v>
      </c>
      <c r="J80" s="23">
        <f t="shared" si="9"/>
        <v>7.0389995574951172</v>
      </c>
      <c r="K80" s="23">
        <f t="shared" si="10"/>
        <v>13.038999557495117</v>
      </c>
      <c r="L80" s="4"/>
      <c r="M80" s="4">
        <v>8.8909997940063477</v>
      </c>
      <c r="N80" s="23">
        <f t="shared" si="11"/>
        <v>5.8909997940063477</v>
      </c>
      <c r="O80" s="23">
        <f t="shared" si="12"/>
        <v>11.890999794006348</v>
      </c>
      <c r="Q80" s="13">
        <v>8</v>
      </c>
      <c r="R80" s="13">
        <v>14</v>
      </c>
      <c r="S80" s="13">
        <v>5</v>
      </c>
      <c r="T80" s="13">
        <v>17</v>
      </c>
    </row>
    <row r="81" spans="1:20" x14ac:dyDescent="0.3">
      <c r="A81" s="13">
        <v>74</v>
      </c>
      <c r="B81" s="3">
        <f t="shared" si="13"/>
        <v>31.084577114427951</v>
      </c>
      <c r="C81" s="10">
        <v>31.11004638671875</v>
      </c>
      <c r="D81" s="4"/>
      <c r="E81" s="4">
        <v>11.098999977111816</v>
      </c>
      <c r="F81" s="23">
        <f t="shared" si="7"/>
        <v>8.0989999771118164</v>
      </c>
      <c r="G81" s="23">
        <f t="shared" si="8"/>
        <v>14.098999977111816</v>
      </c>
      <c r="H81" s="4"/>
      <c r="I81" s="4">
        <v>10.175999641418457</v>
      </c>
      <c r="J81" s="23">
        <f t="shared" si="9"/>
        <v>7.175999641418457</v>
      </c>
      <c r="K81" s="23">
        <f t="shared" si="10"/>
        <v>13.175999641418457</v>
      </c>
      <c r="L81" s="4"/>
      <c r="M81" s="4">
        <v>9.0059995651245117</v>
      </c>
      <c r="N81" s="23">
        <f t="shared" si="11"/>
        <v>6.0059995651245117</v>
      </c>
      <c r="O81" s="23">
        <f t="shared" si="12"/>
        <v>12.005999565124512</v>
      </c>
      <c r="Q81" s="13">
        <v>8</v>
      </c>
      <c r="R81" s="13">
        <v>14</v>
      </c>
      <c r="S81" s="13">
        <v>5</v>
      </c>
      <c r="T81" s="13">
        <v>17</v>
      </c>
    </row>
    <row r="82" spans="1:20" x14ac:dyDescent="0.3">
      <c r="A82" s="13">
        <v>75</v>
      </c>
      <c r="B82" s="3">
        <f t="shared" si="13"/>
        <v>31.154228855721485</v>
      </c>
      <c r="C82" s="10">
        <v>31.180046081542969</v>
      </c>
      <c r="D82" s="4"/>
      <c r="E82" s="4">
        <v>11.230999946594238</v>
      </c>
      <c r="F82" s="23">
        <f t="shared" si="7"/>
        <v>8.2309999465942383</v>
      </c>
      <c r="G82" s="23">
        <f t="shared" si="8"/>
        <v>14.230999946594238</v>
      </c>
      <c r="H82" s="4"/>
      <c r="I82" s="4">
        <v>10.314000129699707</v>
      </c>
      <c r="J82" s="23">
        <f t="shared" si="9"/>
        <v>7.314000129699707</v>
      </c>
      <c r="K82" s="23">
        <f t="shared" si="10"/>
        <v>13.314000129699707</v>
      </c>
      <c r="L82" s="4"/>
      <c r="M82" s="4">
        <v>9.1000003814697266</v>
      </c>
      <c r="N82" s="23">
        <f t="shared" si="11"/>
        <v>6.1000003814697266</v>
      </c>
      <c r="O82" s="23">
        <f t="shared" si="12"/>
        <v>12.100000381469727</v>
      </c>
      <c r="Q82" s="13">
        <v>8</v>
      </c>
      <c r="R82" s="13">
        <v>14</v>
      </c>
      <c r="S82" s="13">
        <v>5</v>
      </c>
      <c r="T82" s="13">
        <v>17</v>
      </c>
    </row>
    <row r="83" spans="1:20" x14ac:dyDescent="0.3">
      <c r="A83" s="13">
        <v>76</v>
      </c>
      <c r="B83" s="3">
        <f t="shared" si="13"/>
        <v>31.223880597015018</v>
      </c>
      <c r="C83" s="10">
        <v>31.25004768371582</v>
      </c>
      <c r="D83" s="4"/>
      <c r="E83" s="4">
        <v>11.37399959564209</v>
      </c>
      <c r="F83" s="23">
        <f t="shared" si="7"/>
        <v>8.3739995956420898</v>
      </c>
      <c r="G83" s="23">
        <f t="shared" si="8"/>
        <v>14.37399959564209</v>
      </c>
      <c r="H83" s="4"/>
      <c r="I83" s="4">
        <v>10.461999893188477</v>
      </c>
      <c r="J83" s="23">
        <f t="shared" si="9"/>
        <v>7.4619998931884766</v>
      </c>
      <c r="K83" s="23">
        <f t="shared" si="10"/>
        <v>13.461999893188477</v>
      </c>
      <c r="L83" s="4"/>
      <c r="M83" s="4">
        <v>9.2040004730224609</v>
      </c>
      <c r="N83" s="23">
        <f t="shared" si="11"/>
        <v>6.2040004730224609</v>
      </c>
      <c r="O83" s="23">
        <f t="shared" si="12"/>
        <v>12.204000473022461</v>
      </c>
      <c r="Q83" s="13">
        <v>8</v>
      </c>
      <c r="R83" s="13">
        <v>14</v>
      </c>
      <c r="S83" s="13">
        <v>5</v>
      </c>
      <c r="T83" s="13">
        <v>17</v>
      </c>
    </row>
    <row r="84" spans="1:20" x14ac:dyDescent="0.3">
      <c r="A84" s="13">
        <v>77</v>
      </c>
      <c r="B84" s="3">
        <f t="shared" si="13"/>
        <v>31.293532338308552</v>
      </c>
      <c r="C84" s="10">
        <v>31.320047378540039</v>
      </c>
      <c r="D84" s="4"/>
      <c r="E84" s="4">
        <v>11.505999565124512</v>
      </c>
      <c r="F84" s="23">
        <f t="shared" si="7"/>
        <v>8.5059995651245117</v>
      </c>
      <c r="G84" s="23">
        <f t="shared" si="8"/>
        <v>14.505999565124512</v>
      </c>
      <c r="H84" s="4"/>
      <c r="I84" s="4">
        <v>10.593999862670898</v>
      </c>
      <c r="J84" s="23">
        <f t="shared" si="9"/>
        <v>7.5939998626708984</v>
      </c>
      <c r="K84" s="23">
        <f t="shared" si="10"/>
        <v>13.593999862670898</v>
      </c>
      <c r="L84" s="4"/>
      <c r="M84" s="4">
        <v>9.2860002517700195</v>
      </c>
      <c r="N84" s="23">
        <f t="shared" si="11"/>
        <v>6.2860002517700195</v>
      </c>
      <c r="O84" s="23">
        <f t="shared" si="12"/>
        <v>12.28600025177002</v>
      </c>
      <c r="Q84" s="13">
        <v>8</v>
      </c>
      <c r="R84" s="13">
        <v>14</v>
      </c>
      <c r="S84" s="13">
        <v>5</v>
      </c>
      <c r="T84" s="13">
        <v>17</v>
      </c>
    </row>
    <row r="85" spans="1:20" x14ac:dyDescent="0.3">
      <c r="A85" s="13">
        <v>78</v>
      </c>
      <c r="B85" s="3">
        <f t="shared" si="13"/>
        <v>31.363184079602085</v>
      </c>
      <c r="C85" s="10">
        <v>31.390048980712891</v>
      </c>
      <c r="D85" s="4"/>
      <c r="E85" s="4">
        <v>11.604999542236328</v>
      </c>
      <c r="F85" s="23">
        <f t="shared" si="7"/>
        <v>8.6049995422363281</v>
      </c>
      <c r="G85" s="23">
        <f t="shared" si="8"/>
        <v>14.604999542236328</v>
      </c>
      <c r="H85" s="4"/>
      <c r="I85" s="4">
        <v>10.720000267028809</v>
      </c>
      <c r="J85" s="23">
        <f t="shared" si="9"/>
        <v>7.7200002670288086</v>
      </c>
      <c r="K85" s="23">
        <f t="shared" si="10"/>
        <v>13.720000267028809</v>
      </c>
      <c r="L85" s="4"/>
      <c r="M85" s="4">
        <v>9.3470001220703125</v>
      </c>
      <c r="N85" s="23">
        <f t="shared" si="11"/>
        <v>6.3470001220703125</v>
      </c>
      <c r="O85" s="23">
        <f t="shared" si="12"/>
        <v>12.347000122070313</v>
      </c>
      <c r="Q85" s="13">
        <v>8</v>
      </c>
      <c r="R85" s="13">
        <v>14</v>
      </c>
      <c r="S85" s="13">
        <v>5</v>
      </c>
      <c r="T85" s="13">
        <v>17</v>
      </c>
    </row>
    <row r="86" spans="1:20" x14ac:dyDescent="0.3">
      <c r="A86" s="13">
        <v>79</v>
      </c>
      <c r="B86" s="3">
        <f t="shared" si="13"/>
        <v>31.432835820895619</v>
      </c>
      <c r="C86" s="10">
        <v>31.460048675537109</v>
      </c>
      <c r="D86" s="4"/>
      <c r="E86" s="4">
        <v>11.71399974822998</v>
      </c>
      <c r="F86" s="23">
        <f t="shared" si="7"/>
        <v>8.7139997482299805</v>
      </c>
      <c r="G86" s="23">
        <f t="shared" si="8"/>
        <v>14.71399974822998</v>
      </c>
      <c r="H86" s="4"/>
      <c r="I86" s="4">
        <v>10.840999603271484</v>
      </c>
      <c r="J86" s="23">
        <f t="shared" si="9"/>
        <v>7.8409996032714844</v>
      </c>
      <c r="K86" s="23">
        <f t="shared" si="10"/>
        <v>13.840999603271484</v>
      </c>
      <c r="L86" s="4"/>
      <c r="M86" s="4">
        <v>9.4180002212524414</v>
      </c>
      <c r="N86" s="23">
        <f t="shared" si="11"/>
        <v>6.4180002212524414</v>
      </c>
      <c r="O86" s="23">
        <f t="shared" si="12"/>
        <v>12.418000221252441</v>
      </c>
      <c r="Q86" s="13">
        <v>8</v>
      </c>
      <c r="R86" s="13">
        <v>14</v>
      </c>
      <c r="S86" s="13">
        <v>5</v>
      </c>
      <c r="T86" s="13">
        <v>17</v>
      </c>
    </row>
    <row r="87" spans="1:20" x14ac:dyDescent="0.3">
      <c r="A87" s="13">
        <v>80</v>
      </c>
      <c r="B87" s="3">
        <f t="shared" si="13"/>
        <v>31.502487562189152</v>
      </c>
      <c r="C87" s="10">
        <v>31.530050277709961</v>
      </c>
      <c r="D87" s="4"/>
      <c r="E87" s="4">
        <v>11.791000366210938</v>
      </c>
      <c r="F87" s="23">
        <f t="shared" si="7"/>
        <v>8.7910003662109375</v>
      </c>
      <c r="G87" s="23">
        <f t="shared" si="8"/>
        <v>14.791000366210938</v>
      </c>
      <c r="H87" s="4"/>
      <c r="I87" s="4">
        <v>10.928999900817871</v>
      </c>
      <c r="J87" s="23">
        <f t="shared" si="9"/>
        <v>7.9289999008178711</v>
      </c>
      <c r="K87" s="23">
        <f t="shared" si="10"/>
        <v>13.928999900817871</v>
      </c>
      <c r="L87" s="4"/>
      <c r="M87" s="4">
        <v>9.4680004119873047</v>
      </c>
      <c r="N87" s="23">
        <f t="shared" si="11"/>
        <v>6.4680004119873047</v>
      </c>
      <c r="O87" s="23">
        <f t="shared" si="12"/>
        <v>12.468000411987305</v>
      </c>
      <c r="Q87" s="13">
        <v>8</v>
      </c>
      <c r="R87" s="13">
        <v>14</v>
      </c>
      <c r="S87" s="13">
        <v>5</v>
      </c>
      <c r="T87" s="13">
        <v>17</v>
      </c>
    </row>
    <row r="88" spans="1:20" x14ac:dyDescent="0.3">
      <c r="A88" s="13">
        <v>81</v>
      </c>
      <c r="B88" s="3">
        <f t="shared" si="13"/>
        <v>31.572139303482686</v>
      </c>
      <c r="C88" s="10">
        <v>31.60004997253418</v>
      </c>
      <c r="D88" s="4"/>
      <c r="E88" s="4">
        <v>11.857000350952148</v>
      </c>
      <c r="F88" s="23">
        <f t="shared" si="7"/>
        <v>8.8570003509521484</v>
      </c>
      <c r="G88" s="23">
        <f t="shared" si="8"/>
        <v>14.857000350952148</v>
      </c>
      <c r="H88" s="4"/>
      <c r="I88" s="4">
        <v>11</v>
      </c>
      <c r="J88" s="23">
        <f t="shared" si="9"/>
        <v>8</v>
      </c>
      <c r="K88" s="23">
        <f t="shared" si="10"/>
        <v>14</v>
      </c>
      <c r="L88" s="4"/>
      <c r="M88" s="4">
        <v>9.5170001983642578</v>
      </c>
      <c r="N88" s="23">
        <f t="shared" si="11"/>
        <v>6.5170001983642578</v>
      </c>
      <c r="O88" s="23">
        <f t="shared" si="12"/>
        <v>12.517000198364258</v>
      </c>
      <c r="Q88" s="13">
        <v>8</v>
      </c>
      <c r="R88" s="13">
        <v>14</v>
      </c>
      <c r="S88" s="13">
        <v>5</v>
      </c>
      <c r="T88" s="13">
        <v>17</v>
      </c>
    </row>
    <row r="89" spans="1:20" x14ac:dyDescent="0.3">
      <c r="A89" s="13">
        <v>82</v>
      </c>
      <c r="B89" s="3">
        <f t="shared" si="13"/>
        <v>31.64179104477622</v>
      </c>
      <c r="C89" s="10">
        <v>31.670051574707031</v>
      </c>
      <c r="D89" s="4"/>
      <c r="E89" s="4">
        <v>11.906999588012695</v>
      </c>
      <c r="F89" s="23">
        <f t="shared" si="7"/>
        <v>8.9069995880126953</v>
      </c>
      <c r="G89" s="23">
        <f t="shared" si="8"/>
        <v>14.906999588012695</v>
      </c>
      <c r="H89" s="4"/>
      <c r="I89" s="4">
        <v>11.055000305175781</v>
      </c>
      <c r="J89" s="23">
        <f t="shared" si="9"/>
        <v>8.0550003051757813</v>
      </c>
      <c r="K89" s="23">
        <f t="shared" si="10"/>
        <v>14.055000305175781</v>
      </c>
      <c r="L89" s="4"/>
      <c r="M89" s="4">
        <v>9.5450000762939453</v>
      </c>
      <c r="N89" s="23">
        <f t="shared" si="11"/>
        <v>6.5450000762939453</v>
      </c>
      <c r="O89" s="23">
        <f t="shared" si="12"/>
        <v>12.545000076293945</v>
      </c>
      <c r="Q89" s="13">
        <v>8</v>
      </c>
      <c r="R89" s="13">
        <v>14</v>
      </c>
      <c r="S89" s="13">
        <v>5</v>
      </c>
      <c r="T89" s="13">
        <v>17</v>
      </c>
    </row>
    <row r="90" spans="1:20" x14ac:dyDescent="0.3">
      <c r="A90" s="13">
        <v>83</v>
      </c>
      <c r="B90" s="3">
        <f t="shared" si="13"/>
        <v>31.711442786069753</v>
      </c>
      <c r="C90" s="10">
        <v>31.74005126953125</v>
      </c>
      <c r="D90" s="4"/>
      <c r="E90" s="4">
        <v>11.961999893188477</v>
      </c>
      <c r="F90" s="23">
        <f t="shared" si="7"/>
        <v>8.9619998931884766</v>
      </c>
      <c r="G90" s="23">
        <f t="shared" si="8"/>
        <v>14.961999893188477</v>
      </c>
      <c r="H90" s="4"/>
      <c r="I90" s="4">
        <v>11.126999855041504</v>
      </c>
      <c r="J90" s="23">
        <f t="shared" si="9"/>
        <v>8.1269998550415039</v>
      </c>
      <c r="K90" s="23">
        <f t="shared" si="10"/>
        <v>14.126999855041504</v>
      </c>
      <c r="L90" s="4"/>
      <c r="M90" s="4">
        <v>9.5830001831054687</v>
      </c>
      <c r="N90" s="23">
        <f t="shared" si="11"/>
        <v>6.5830001831054687</v>
      </c>
      <c r="O90" s="23">
        <f t="shared" si="12"/>
        <v>12.583000183105469</v>
      </c>
      <c r="Q90" s="13">
        <v>8</v>
      </c>
      <c r="R90" s="13">
        <v>14</v>
      </c>
      <c r="S90" s="13">
        <v>5</v>
      </c>
      <c r="T90" s="13">
        <v>17</v>
      </c>
    </row>
    <row r="91" spans="1:20" x14ac:dyDescent="0.3">
      <c r="A91" s="13">
        <v>84</v>
      </c>
      <c r="B91" s="3">
        <f t="shared" si="13"/>
        <v>31.781094527363287</v>
      </c>
      <c r="C91" s="10">
        <v>31.810052871704102</v>
      </c>
      <c r="D91" s="4"/>
      <c r="E91" s="4">
        <v>12</v>
      </c>
      <c r="F91" s="23">
        <f t="shared" si="7"/>
        <v>9</v>
      </c>
      <c r="G91" s="23">
        <f t="shared" si="8"/>
        <v>15</v>
      </c>
      <c r="H91" s="4"/>
      <c r="I91" s="4">
        <v>11.170999526977539</v>
      </c>
      <c r="J91" s="23">
        <f t="shared" si="9"/>
        <v>8.1709995269775391</v>
      </c>
      <c r="K91" s="23">
        <f t="shared" si="10"/>
        <v>14.170999526977539</v>
      </c>
      <c r="L91" s="4"/>
      <c r="M91" s="4">
        <v>9.5889997482299805</v>
      </c>
      <c r="N91" s="23">
        <f t="shared" si="11"/>
        <v>6.5889997482299805</v>
      </c>
      <c r="O91" s="23">
        <f t="shared" si="12"/>
        <v>12.58899974822998</v>
      </c>
      <c r="Q91" s="13">
        <v>8</v>
      </c>
      <c r="R91" s="13">
        <v>14</v>
      </c>
      <c r="S91" s="13">
        <v>5</v>
      </c>
      <c r="T91" s="13">
        <v>17</v>
      </c>
    </row>
    <row r="92" spans="1:20" x14ac:dyDescent="0.3">
      <c r="A92" s="13">
        <v>85</v>
      </c>
      <c r="B92" s="3">
        <f t="shared" si="13"/>
        <v>31.85074626865682</v>
      </c>
      <c r="C92" s="10">
        <v>31.88005256652832</v>
      </c>
      <c r="D92" s="4"/>
      <c r="E92" s="4">
        <v>12.038999557495117</v>
      </c>
      <c r="F92" s="23">
        <f t="shared" si="7"/>
        <v>9.0389995574951172</v>
      </c>
      <c r="G92" s="23">
        <f t="shared" si="8"/>
        <v>15.038999557495117</v>
      </c>
      <c r="H92" s="4"/>
      <c r="I92" s="4">
        <v>11.22599983215332</v>
      </c>
      <c r="J92" s="23">
        <f t="shared" si="9"/>
        <v>8.2259998321533203</v>
      </c>
      <c r="K92" s="23">
        <f t="shared" si="10"/>
        <v>14.22599983215332</v>
      </c>
      <c r="L92" s="4"/>
      <c r="M92" s="4">
        <v>9.5889997482299805</v>
      </c>
      <c r="N92" s="23">
        <f t="shared" si="11"/>
        <v>6.5889997482299805</v>
      </c>
      <c r="O92" s="23">
        <f t="shared" si="12"/>
        <v>12.58899974822998</v>
      </c>
      <c r="Q92" s="13">
        <v>8</v>
      </c>
      <c r="R92" s="13">
        <v>14</v>
      </c>
      <c r="S92" s="13">
        <v>5</v>
      </c>
      <c r="T92" s="13">
        <v>17</v>
      </c>
    </row>
    <row r="93" spans="1:20" x14ac:dyDescent="0.3">
      <c r="A93" s="13">
        <v>86</v>
      </c>
      <c r="B93" s="3">
        <f t="shared" si="13"/>
        <v>31.920398009950354</v>
      </c>
      <c r="C93" s="10">
        <v>31.950054168701172</v>
      </c>
      <c r="D93" s="4"/>
      <c r="E93" s="4">
        <v>12.060999870300293</v>
      </c>
      <c r="F93" s="23">
        <f t="shared" si="7"/>
        <v>9.060999870300293</v>
      </c>
      <c r="G93" s="23">
        <f t="shared" si="8"/>
        <v>15.060999870300293</v>
      </c>
      <c r="H93" s="4"/>
      <c r="I93" s="4">
        <v>11.281000137329102</v>
      </c>
      <c r="J93" s="23">
        <f t="shared" si="9"/>
        <v>8.2810001373291016</v>
      </c>
      <c r="K93" s="23">
        <f t="shared" si="10"/>
        <v>14.281000137329102</v>
      </c>
      <c r="L93" s="4"/>
      <c r="M93" s="4">
        <v>9.560999870300293</v>
      </c>
      <c r="N93" s="23">
        <f t="shared" si="11"/>
        <v>6.560999870300293</v>
      </c>
      <c r="O93" s="23">
        <f t="shared" si="12"/>
        <v>12.560999870300293</v>
      </c>
      <c r="Q93" s="13">
        <v>8</v>
      </c>
      <c r="R93" s="13">
        <v>14</v>
      </c>
      <c r="S93" s="13">
        <v>5</v>
      </c>
      <c r="T93" s="13">
        <v>17</v>
      </c>
    </row>
    <row r="94" spans="1:20" x14ac:dyDescent="0.3">
      <c r="A94" s="13">
        <v>87</v>
      </c>
      <c r="B94" s="3">
        <f t="shared" si="13"/>
        <v>31.990049751243887</v>
      </c>
      <c r="C94" s="10">
        <v>32.020053863525391</v>
      </c>
      <c r="D94" s="4"/>
      <c r="E94" s="4">
        <v>12.060999870300293</v>
      </c>
      <c r="F94" s="23">
        <f t="shared" si="7"/>
        <v>9.060999870300293</v>
      </c>
      <c r="G94" s="23">
        <f t="shared" si="8"/>
        <v>15.060999870300293</v>
      </c>
      <c r="H94" s="4"/>
      <c r="I94" s="4">
        <v>11.335000038146973</v>
      </c>
      <c r="J94" s="23">
        <f t="shared" si="9"/>
        <v>8.3350000381469727</v>
      </c>
      <c r="K94" s="23">
        <f t="shared" si="10"/>
        <v>14.335000038146973</v>
      </c>
      <c r="L94" s="4"/>
      <c r="M94" s="4">
        <v>9.5059995651245117</v>
      </c>
      <c r="N94" s="23">
        <f t="shared" si="11"/>
        <v>6.5059995651245117</v>
      </c>
      <c r="O94" s="23">
        <f t="shared" si="12"/>
        <v>12.505999565124512</v>
      </c>
      <c r="Q94" s="13">
        <v>8</v>
      </c>
      <c r="R94" s="13">
        <v>14</v>
      </c>
      <c r="S94" s="13">
        <v>5</v>
      </c>
      <c r="T94" s="13">
        <v>17</v>
      </c>
    </row>
    <row r="95" spans="1:20" x14ac:dyDescent="0.3">
      <c r="A95" s="13">
        <v>88</v>
      </c>
      <c r="B95" s="3">
        <f t="shared" si="13"/>
        <v>32.059701492537421</v>
      </c>
      <c r="C95" s="10">
        <v>32.090053558349609</v>
      </c>
      <c r="D95" s="4"/>
      <c r="E95" s="4">
        <v>12.038999557495117</v>
      </c>
      <c r="F95" s="23">
        <f t="shared" si="7"/>
        <v>9.0389995574951172</v>
      </c>
      <c r="G95" s="23">
        <f t="shared" si="8"/>
        <v>15.038999557495117</v>
      </c>
      <c r="H95" s="4"/>
      <c r="I95" s="4">
        <v>11.378999710083008</v>
      </c>
      <c r="J95" s="23">
        <f t="shared" si="9"/>
        <v>8.3789997100830078</v>
      </c>
      <c r="K95" s="23">
        <f t="shared" si="10"/>
        <v>14.378999710083008</v>
      </c>
      <c r="L95" s="4"/>
      <c r="M95" s="4">
        <v>9.4130001068115234</v>
      </c>
      <c r="N95" s="23">
        <f t="shared" si="11"/>
        <v>6.4130001068115234</v>
      </c>
      <c r="O95" s="23">
        <f t="shared" si="12"/>
        <v>12.413000106811523</v>
      </c>
      <c r="Q95" s="13">
        <v>8</v>
      </c>
      <c r="R95" s="13">
        <v>14</v>
      </c>
      <c r="S95" s="13">
        <v>5</v>
      </c>
      <c r="T95" s="13">
        <v>17</v>
      </c>
    </row>
    <row r="96" spans="1:20" x14ac:dyDescent="0.3">
      <c r="A96" s="13">
        <v>89</v>
      </c>
      <c r="B96" s="3">
        <f t="shared" si="13"/>
        <v>32.129353233830955</v>
      </c>
      <c r="C96" s="10">
        <v>32.160057067871094</v>
      </c>
      <c r="D96" s="4"/>
      <c r="E96" s="4">
        <v>11.972999572753906</v>
      </c>
      <c r="F96" s="23">
        <f t="shared" si="7"/>
        <v>8.9729995727539062</v>
      </c>
      <c r="G96" s="23">
        <f t="shared" si="8"/>
        <v>14.972999572753906</v>
      </c>
      <c r="H96" s="4"/>
      <c r="I96" s="4">
        <v>11.385000228881836</v>
      </c>
      <c r="J96" s="23">
        <f t="shared" si="9"/>
        <v>8.3850002288818359</v>
      </c>
      <c r="K96" s="23">
        <f t="shared" si="10"/>
        <v>14.385000228881836</v>
      </c>
      <c r="L96" s="4"/>
      <c r="M96" s="4">
        <v>9.2810001373291016</v>
      </c>
      <c r="N96" s="23">
        <f t="shared" si="11"/>
        <v>6.2810001373291016</v>
      </c>
      <c r="O96" s="23">
        <f t="shared" si="12"/>
        <v>12.281000137329102</v>
      </c>
      <c r="Q96" s="13">
        <v>8</v>
      </c>
      <c r="R96" s="13">
        <v>14</v>
      </c>
      <c r="S96" s="13">
        <v>5</v>
      </c>
      <c r="T96" s="13">
        <v>17</v>
      </c>
    </row>
    <row r="97" spans="1:20" x14ac:dyDescent="0.3">
      <c r="A97" s="13">
        <v>90</v>
      </c>
      <c r="B97" s="3">
        <f t="shared" si="13"/>
        <v>32.199004975124488</v>
      </c>
      <c r="C97" s="10">
        <v>32.230056762695312</v>
      </c>
      <c r="D97" s="4"/>
      <c r="E97" s="4">
        <v>11.868000030517578</v>
      </c>
      <c r="F97" s="23">
        <f t="shared" si="7"/>
        <v>8.8680000305175781</v>
      </c>
      <c r="G97" s="23">
        <f t="shared" si="8"/>
        <v>14.868000030517578</v>
      </c>
      <c r="H97" s="4"/>
      <c r="I97" s="4">
        <v>11.378999710083008</v>
      </c>
      <c r="J97" s="23">
        <f t="shared" si="9"/>
        <v>8.3789997100830078</v>
      </c>
      <c r="K97" s="23">
        <f t="shared" si="10"/>
        <v>14.378999710083008</v>
      </c>
      <c r="L97" s="4"/>
      <c r="M97" s="4">
        <v>9.1440000534057617</v>
      </c>
      <c r="N97" s="23">
        <f t="shared" si="11"/>
        <v>6.1440000534057617</v>
      </c>
      <c r="O97" s="23">
        <f t="shared" si="12"/>
        <v>12.144000053405762</v>
      </c>
      <c r="Q97" s="13">
        <v>8</v>
      </c>
      <c r="R97" s="13">
        <v>14</v>
      </c>
      <c r="S97" s="13">
        <v>5</v>
      </c>
      <c r="T97" s="13">
        <v>17</v>
      </c>
    </row>
    <row r="98" spans="1:20" x14ac:dyDescent="0.3">
      <c r="A98" s="13">
        <v>91</v>
      </c>
      <c r="B98" s="3">
        <f t="shared" si="13"/>
        <v>32.268656716418022</v>
      </c>
      <c r="C98" s="10">
        <v>32.300056457519531</v>
      </c>
      <c r="D98" s="4"/>
      <c r="E98" s="4">
        <v>11.725000381469727</v>
      </c>
      <c r="F98" s="23">
        <f t="shared" si="7"/>
        <v>8.7250003814697266</v>
      </c>
      <c r="G98" s="23">
        <f t="shared" si="8"/>
        <v>14.725000381469727</v>
      </c>
      <c r="H98" s="4"/>
      <c r="I98" s="4">
        <v>11.324000358581543</v>
      </c>
      <c r="J98" s="23">
        <f t="shared" si="9"/>
        <v>8.324000358581543</v>
      </c>
      <c r="K98" s="23">
        <f t="shared" si="10"/>
        <v>14.324000358581543</v>
      </c>
      <c r="L98" s="4"/>
      <c r="M98" s="4">
        <v>8.9729995727539062</v>
      </c>
      <c r="N98" s="23">
        <f t="shared" si="11"/>
        <v>5.9729995727539062</v>
      </c>
      <c r="O98" s="23">
        <f t="shared" si="12"/>
        <v>11.972999572753906</v>
      </c>
      <c r="Q98" s="13">
        <v>8</v>
      </c>
      <c r="R98" s="13">
        <v>14</v>
      </c>
      <c r="S98" s="13">
        <v>5</v>
      </c>
      <c r="T98" s="13">
        <v>17</v>
      </c>
    </row>
    <row r="99" spans="1:20" x14ac:dyDescent="0.3">
      <c r="A99" s="13">
        <v>92</v>
      </c>
      <c r="B99" s="3">
        <f t="shared" si="13"/>
        <v>32.338308457711555</v>
      </c>
      <c r="C99" s="10">
        <v>32.37005615234375</v>
      </c>
      <c r="D99" s="4"/>
      <c r="E99" s="4">
        <v>11.560999870300293</v>
      </c>
      <c r="F99" s="23">
        <f t="shared" si="7"/>
        <v>8.560999870300293</v>
      </c>
      <c r="G99" s="23">
        <f t="shared" si="8"/>
        <v>14.560999870300293</v>
      </c>
      <c r="H99" s="4"/>
      <c r="I99" s="4">
        <v>11.230999946594238</v>
      </c>
      <c r="J99" s="23">
        <f t="shared" si="9"/>
        <v>8.2309999465942383</v>
      </c>
      <c r="K99" s="23">
        <f t="shared" si="10"/>
        <v>14.230999946594238</v>
      </c>
      <c r="L99" s="4"/>
      <c r="M99" s="4">
        <v>8.814000129699707</v>
      </c>
      <c r="N99" s="23">
        <f t="shared" si="11"/>
        <v>5.814000129699707</v>
      </c>
      <c r="O99" s="23">
        <f t="shared" si="12"/>
        <v>11.814000129699707</v>
      </c>
      <c r="Q99" s="13">
        <v>8</v>
      </c>
      <c r="R99" s="13">
        <v>14</v>
      </c>
      <c r="S99" s="13">
        <v>5</v>
      </c>
      <c r="T99" s="13">
        <v>17</v>
      </c>
    </row>
    <row r="100" spans="1:20" x14ac:dyDescent="0.3">
      <c r="A100" s="13">
        <v>93</v>
      </c>
      <c r="B100" s="3">
        <f t="shared" si="13"/>
        <v>32.407960199005089</v>
      </c>
      <c r="C100" s="10">
        <v>32.440059661865234</v>
      </c>
      <c r="D100" s="4"/>
      <c r="E100" s="4">
        <v>11.385000228881836</v>
      </c>
      <c r="F100" s="23">
        <f t="shared" si="7"/>
        <v>8.3850002288818359</v>
      </c>
      <c r="G100" s="23">
        <f t="shared" si="8"/>
        <v>14.385000228881836</v>
      </c>
      <c r="H100" s="4"/>
      <c r="I100" s="4">
        <v>11.088000297546387</v>
      </c>
      <c r="J100" s="23">
        <f t="shared" si="9"/>
        <v>8.0880002975463867</v>
      </c>
      <c r="K100" s="23">
        <f t="shared" si="10"/>
        <v>14.088000297546387</v>
      </c>
      <c r="L100" s="4"/>
      <c r="M100" s="4">
        <v>8.6599998474121094</v>
      </c>
      <c r="N100" s="23">
        <f t="shared" si="11"/>
        <v>5.6599998474121094</v>
      </c>
      <c r="O100" s="23">
        <f t="shared" si="12"/>
        <v>11.659999847412109</v>
      </c>
      <c r="Q100" s="13">
        <v>8</v>
      </c>
      <c r="R100" s="13">
        <v>14</v>
      </c>
      <c r="S100" s="13">
        <v>5</v>
      </c>
      <c r="T100" s="13">
        <v>17</v>
      </c>
    </row>
    <row r="101" spans="1:20" x14ac:dyDescent="0.3">
      <c r="A101" s="13">
        <v>94</v>
      </c>
      <c r="B101" s="3">
        <f t="shared" si="13"/>
        <v>32.477611940298623</v>
      </c>
      <c r="C101" s="10">
        <v>32.510059356689453</v>
      </c>
      <c r="D101" s="4"/>
      <c r="E101" s="4">
        <v>11.204000473022461</v>
      </c>
      <c r="F101" s="23">
        <f t="shared" si="7"/>
        <v>8.2040004730224609</v>
      </c>
      <c r="G101" s="23">
        <f t="shared" si="8"/>
        <v>14.204000473022461</v>
      </c>
      <c r="H101" s="4"/>
      <c r="I101" s="4">
        <v>10.928999900817871</v>
      </c>
      <c r="J101" s="23">
        <f t="shared" si="9"/>
        <v>7.9289999008178711</v>
      </c>
      <c r="K101" s="23">
        <f t="shared" si="10"/>
        <v>13.928999900817871</v>
      </c>
      <c r="L101" s="4"/>
      <c r="M101" s="4">
        <v>8.5450000762939453</v>
      </c>
      <c r="N101" s="23">
        <f t="shared" si="11"/>
        <v>5.5450000762939453</v>
      </c>
      <c r="O101" s="23">
        <f t="shared" si="12"/>
        <v>11.545000076293945</v>
      </c>
      <c r="Q101" s="13">
        <v>8</v>
      </c>
      <c r="R101" s="13">
        <v>14</v>
      </c>
      <c r="S101" s="13">
        <v>5</v>
      </c>
      <c r="T101" s="13">
        <v>17</v>
      </c>
    </row>
    <row r="102" spans="1:20" x14ac:dyDescent="0.3">
      <c r="A102" s="13">
        <v>95</v>
      </c>
      <c r="B102" s="3">
        <f t="shared" si="13"/>
        <v>32.547263681592156</v>
      </c>
      <c r="C102" s="10">
        <v>32.580059051513672</v>
      </c>
      <c r="D102" s="4"/>
      <c r="E102" s="4">
        <v>11.027999877929688</v>
      </c>
      <c r="F102" s="23">
        <f t="shared" si="7"/>
        <v>8.0279998779296875</v>
      </c>
      <c r="G102" s="23">
        <f t="shared" si="8"/>
        <v>14.027999877929688</v>
      </c>
      <c r="H102" s="4"/>
      <c r="I102" s="4">
        <v>10.72599983215332</v>
      </c>
      <c r="J102" s="23">
        <f t="shared" si="9"/>
        <v>7.7259998321533203</v>
      </c>
      <c r="K102" s="23">
        <f t="shared" si="10"/>
        <v>13.72599983215332</v>
      </c>
      <c r="L102" s="4"/>
      <c r="M102" s="4">
        <v>8.4619998931884766</v>
      </c>
      <c r="N102" s="23">
        <f t="shared" si="11"/>
        <v>5.4619998931884766</v>
      </c>
      <c r="O102" s="23">
        <f t="shared" si="12"/>
        <v>11.461999893188477</v>
      </c>
      <c r="Q102" s="13">
        <v>8</v>
      </c>
      <c r="R102" s="13">
        <v>14</v>
      </c>
      <c r="S102" s="13">
        <v>5</v>
      </c>
      <c r="T102" s="13">
        <v>17</v>
      </c>
    </row>
    <row r="103" spans="1:20" x14ac:dyDescent="0.3">
      <c r="A103" s="13">
        <v>96</v>
      </c>
      <c r="B103" s="3">
        <f t="shared" si="13"/>
        <v>32.61691542288569</v>
      </c>
      <c r="C103" s="10">
        <v>32.650058746337891</v>
      </c>
      <c r="D103" s="4"/>
      <c r="E103" s="4">
        <v>10.890000343322754</v>
      </c>
      <c r="F103" s="23">
        <f t="shared" si="7"/>
        <v>7.8900003433227539</v>
      </c>
      <c r="G103" s="23">
        <f t="shared" si="8"/>
        <v>13.890000343322754</v>
      </c>
      <c r="H103" s="4"/>
      <c r="I103" s="4">
        <v>10.527999877929687</v>
      </c>
      <c r="J103" s="23">
        <f t="shared" si="9"/>
        <v>7.5279998779296875</v>
      </c>
      <c r="K103" s="23">
        <f t="shared" si="10"/>
        <v>13.527999877929688</v>
      </c>
      <c r="L103" s="4"/>
      <c r="M103" s="4">
        <v>8.4350004196166992</v>
      </c>
      <c r="N103" s="23">
        <f t="shared" si="11"/>
        <v>5.4350004196166992</v>
      </c>
      <c r="O103" s="23">
        <f t="shared" si="12"/>
        <v>11.435000419616699</v>
      </c>
      <c r="Q103" s="13">
        <v>8</v>
      </c>
      <c r="R103" s="13">
        <v>14</v>
      </c>
      <c r="S103" s="13">
        <v>5</v>
      </c>
      <c r="T103" s="13">
        <v>17</v>
      </c>
    </row>
    <row r="104" spans="1:20" x14ac:dyDescent="0.3">
      <c r="A104" s="13">
        <v>97</v>
      </c>
      <c r="B104" s="3">
        <f t="shared" si="13"/>
        <v>32.686567164179223</v>
      </c>
      <c r="C104" s="10">
        <v>32.720062255859375</v>
      </c>
      <c r="D104" s="4"/>
      <c r="E104" s="4">
        <v>10.814000129699707</v>
      </c>
      <c r="F104" s="23">
        <f t="shared" si="7"/>
        <v>7.814000129699707</v>
      </c>
      <c r="G104" s="23">
        <f t="shared" si="8"/>
        <v>13.814000129699707</v>
      </c>
      <c r="H104" s="4"/>
      <c r="I104" s="4">
        <v>10.357999801635742</v>
      </c>
      <c r="J104" s="23">
        <f t="shared" si="9"/>
        <v>7.3579998016357422</v>
      </c>
      <c r="K104" s="23">
        <f t="shared" si="10"/>
        <v>13.357999801635742</v>
      </c>
      <c r="L104" s="4"/>
      <c r="M104" s="4">
        <v>8.4569997787475586</v>
      </c>
      <c r="N104" s="23">
        <f t="shared" si="11"/>
        <v>5.4569997787475586</v>
      </c>
      <c r="O104" s="23">
        <f t="shared" si="12"/>
        <v>11.456999778747559</v>
      </c>
      <c r="Q104" s="13">
        <v>8</v>
      </c>
      <c r="R104" s="13">
        <v>14</v>
      </c>
      <c r="S104" s="13">
        <v>5</v>
      </c>
      <c r="T104" s="13">
        <v>17</v>
      </c>
    </row>
    <row r="105" spans="1:20" x14ac:dyDescent="0.3">
      <c r="A105" s="13">
        <v>98</v>
      </c>
      <c r="B105" s="3">
        <f t="shared" si="13"/>
        <v>32.756218905472757</v>
      </c>
      <c r="C105" s="10">
        <v>32.790061950683594</v>
      </c>
      <c r="D105" s="4"/>
      <c r="E105" s="4">
        <v>10.803000450134277</v>
      </c>
      <c r="F105" s="23">
        <f t="shared" si="7"/>
        <v>7.8030004501342773</v>
      </c>
      <c r="G105" s="23">
        <f t="shared" si="8"/>
        <v>13.803000450134277</v>
      </c>
      <c r="H105" s="4"/>
      <c r="I105" s="4">
        <v>10.220000267028809</v>
      </c>
      <c r="J105" s="23">
        <f t="shared" si="9"/>
        <v>7.2200002670288086</v>
      </c>
      <c r="K105" s="23">
        <f t="shared" si="10"/>
        <v>13.220000267028809</v>
      </c>
      <c r="L105" s="4"/>
      <c r="M105" s="4">
        <v>8.4840002059936523</v>
      </c>
      <c r="N105" s="23">
        <f t="shared" si="11"/>
        <v>5.4840002059936523</v>
      </c>
      <c r="O105" s="23">
        <f t="shared" si="12"/>
        <v>11.484000205993652</v>
      </c>
      <c r="Q105" s="13">
        <v>8</v>
      </c>
      <c r="R105" s="13">
        <v>14</v>
      </c>
      <c r="S105" s="13">
        <v>5</v>
      </c>
      <c r="T105" s="13">
        <v>17</v>
      </c>
    </row>
    <row r="106" spans="1:20" x14ac:dyDescent="0.3">
      <c r="A106" s="13">
        <v>99</v>
      </c>
      <c r="B106" s="3">
        <f t="shared" si="13"/>
        <v>32.82587064676629</v>
      </c>
      <c r="C106" s="10">
        <v>32.860061645507812</v>
      </c>
      <c r="D106" s="4"/>
      <c r="E106" s="4">
        <v>10.829999923706055</v>
      </c>
      <c r="F106" s="23">
        <f t="shared" si="7"/>
        <v>7.8299999237060547</v>
      </c>
      <c r="G106" s="23">
        <f t="shared" si="8"/>
        <v>13.829999923706055</v>
      </c>
      <c r="H106" s="4"/>
      <c r="I106" s="4">
        <v>10.154000282287598</v>
      </c>
      <c r="J106" s="23">
        <f t="shared" si="9"/>
        <v>7.1540002822875977</v>
      </c>
      <c r="K106" s="23">
        <f t="shared" si="10"/>
        <v>13.154000282287598</v>
      </c>
      <c r="L106" s="4"/>
      <c r="M106" s="4">
        <v>8.5229997634887695</v>
      </c>
      <c r="N106" s="23">
        <f t="shared" si="11"/>
        <v>5.5229997634887695</v>
      </c>
      <c r="O106" s="23">
        <f t="shared" si="12"/>
        <v>11.52299976348877</v>
      </c>
      <c r="Q106" s="13">
        <v>8</v>
      </c>
      <c r="R106" s="13">
        <v>14</v>
      </c>
      <c r="S106" s="13">
        <v>5</v>
      </c>
      <c r="T106" s="13">
        <v>17</v>
      </c>
    </row>
    <row r="107" spans="1:20" x14ac:dyDescent="0.3">
      <c r="A107" s="13">
        <v>100</v>
      </c>
      <c r="B107" s="3">
        <f t="shared" si="13"/>
        <v>32.895522388059824</v>
      </c>
      <c r="C107" s="10">
        <v>32.930061340332031</v>
      </c>
      <c r="D107" s="4"/>
      <c r="E107" s="4">
        <v>10.885000228881836</v>
      </c>
      <c r="F107" s="23">
        <f t="shared" si="7"/>
        <v>7.8850002288818359</v>
      </c>
      <c r="G107" s="23">
        <f t="shared" si="8"/>
        <v>13.885000228881836</v>
      </c>
      <c r="H107" s="4"/>
      <c r="I107" s="4">
        <v>10.159999847412109</v>
      </c>
      <c r="J107" s="23">
        <f t="shared" si="9"/>
        <v>7.1599998474121094</v>
      </c>
      <c r="K107" s="23">
        <f t="shared" si="10"/>
        <v>13.159999847412109</v>
      </c>
      <c r="L107" s="4"/>
      <c r="M107" s="4">
        <v>8.560999870300293</v>
      </c>
      <c r="N107" s="23">
        <f t="shared" si="11"/>
        <v>5.560999870300293</v>
      </c>
      <c r="O107" s="23">
        <f t="shared" si="12"/>
        <v>11.560999870300293</v>
      </c>
      <c r="Q107" s="13">
        <v>8</v>
      </c>
      <c r="R107" s="13">
        <v>14</v>
      </c>
      <c r="S107" s="13">
        <v>5</v>
      </c>
      <c r="T107" s="13">
        <v>17</v>
      </c>
    </row>
    <row r="108" spans="1:20" x14ac:dyDescent="0.3">
      <c r="A108" s="13">
        <v>101</v>
      </c>
      <c r="B108" s="3">
        <f t="shared" si="13"/>
        <v>32.965174129353358</v>
      </c>
      <c r="C108" s="10">
        <v>33.000064849853516</v>
      </c>
      <c r="D108" s="4"/>
      <c r="E108" s="4">
        <v>10.918000221252441</v>
      </c>
      <c r="F108" s="23">
        <f t="shared" si="7"/>
        <v>7.9180002212524414</v>
      </c>
      <c r="G108" s="23">
        <f t="shared" si="8"/>
        <v>13.918000221252441</v>
      </c>
      <c r="H108" s="4"/>
      <c r="I108" s="4">
        <v>10.182000160217285</v>
      </c>
      <c r="J108" s="23">
        <f t="shared" si="9"/>
        <v>7.1820001602172852</v>
      </c>
      <c r="K108" s="23">
        <f t="shared" si="10"/>
        <v>13.182000160217285</v>
      </c>
      <c r="L108" s="4"/>
      <c r="M108" s="4">
        <v>8.6000003814697266</v>
      </c>
      <c r="N108" s="23">
        <f t="shared" si="11"/>
        <v>5.6000003814697266</v>
      </c>
      <c r="O108" s="23">
        <f t="shared" si="12"/>
        <v>11.600000381469727</v>
      </c>
      <c r="Q108" s="13">
        <v>8</v>
      </c>
      <c r="R108" s="13">
        <v>14</v>
      </c>
      <c r="S108" s="13">
        <v>5</v>
      </c>
      <c r="T108" s="13">
        <v>17</v>
      </c>
    </row>
    <row r="109" spans="1:20" x14ac:dyDescent="0.3">
      <c r="A109" s="13">
        <v>102</v>
      </c>
      <c r="B109" s="3">
        <f t="shared" si="13"/>
        <v>33.034825870646891</v>
      </c>
      <c r="C109" s="10">
        <v>33.070064544677734</v>
      </c>
      <c r="D109" s="4"/>
      <c r="E109" s="4">
        <v>10.961999893188477</v>
      </c>
      <c r="F109" s="23">
        <f t="shared" si="7"/>
        <v>7.9619998931884766</v>
      </c>
      <c r="G109" s="23">
        <f t="shared" si="8"/>
        <v>13.961999893188477</v>
      </c>
      <c r="H109" s="4"/>
      <c r="I109" s="4">
        <v>10.230999946594238</v>
      </c>
      <c r="J109" s="23">
        <f t="shared" si="9"/>
        <v>7.2309999465942383</v>
      </c>
      <c r="K109" s="23">
        <f t="shared" si="10"/>
        <v>13.230999946594238</v>
      </c>
      <c r="L109" s="4"/>
      <c r="M109" s="4">
        <v>8.6490001678466797</v>
      </c>
      <c r="N109" s="23">
        <f t="shared" si="11"/>
        <v>5.6490001678466797</v>
      </c>
      <c r="O109" s="23">
        <f t="shared" si="12"/>
        <v>11.64900016784668</v>
      </c>
      <c r="Q109" s="13">
        <v>8</v>
      </c>
      <c r="R109" s="13">
        <v>14</v>
      </c>
      <c r="S109" s="13">
        <v>5</v>
      </c>
      <c r="T109" s="13">
        <v>17</v>
      </c>
    </row>
    <row r="110" spans="1:20" x14ac:dyDescent="0.3">
      <c r="A110" s="13">
        <v>103</v>
      </c>
      <c r="B110" s="3">
        <f t="shared" si="13"/>
        <v>33.104477611940425</v>
      </c>
      <c r="C110" s="10">
        <v>33.140064239501953</v>
      </c>
      <c r="D110" s="4"/>
      <c r="E110" s="4">
        <v>10.994999885559082</v>
      </c>
      <c r="F110" s="23">
        <f t="shared" si="7"/>
        <v>7.994999885559082</v>
      </c>
      <c r="G110" s="23">
        <f t="shared" si="8"/>
        <v>13.994999885559082</v>
      </c>
      <c r="H110" s="4"/>
      <c r="I110" s="4">
        <v>10.270000457763672</v>
      </c>
      <c r="J110" s="23">
        <f t="shared" si="9"/>
        <v>7.2700004577636719</v>
      </c>
      <c r="K110" s="23">
        <f t="shared" si="10"/>
        <v>13.270000457763672</v>
      </c>
      <c r="L110" s="4"/>
      <c r="M110" s="4">
        <v>8.6820001602172852</v>
      </c>
      <c r="N110" s="23">
        <f t="shared" si="11"/>
        <v>5.6820001602172852</v>
      </c>
      <c r="O110" s="23">
        <f t="shared" si="12"/>
        <v>11.682000160217285</v>
      </c>
      <c r="Q110" s="13">
        <v>8</v>
      </c>
      <c r="R110" s="13">
        <v>14</v>
      </c>
      <c r="S110" s="13">
        <v>5</v>
      </c>
      <c r="T110" s="13">
        <v>17</v>
      </c>
    </row>
    <row r="111" spans="1:20" x14ac:dyDescent="0.3">
      <c r="A111" s="13">
        <v>104</v>
      </c>
      <c r="B111" s="3">
        <f t="shared" si="13"/>
        <v>33.174129353233958</v>
      </c>
      <c r="C111" s="10">
        <v>33.210063934326172</v>
      </c>
      <c r="D111" s="4"/>
      <c r="E111" s="4">
        <v>11.038999557495117</v>
      </c>
      <c r="F111" s="23">
        <f t="shared" si="7"/>
        <v>8.0389995574951172</v>
      </c>
      <c r="G111" s="23">
        <f t="shared" si="8"/>
        <v>14.038999557495117</v>
      </c>
      <c r="H111" s="4"/>
      <c r="I111" s="4">
        <v>10.296999931335449</v>
      </c>
      <c r="J111" s="23">
        <f t="shared" si="9"/>
        <v>7.2969999313354492</v>
      </c>
      <c r="K111" s="23">
        <f t="shared" si="10"/>
        <v>13.296999931335449</v>
      </c>
      <c r="L111" s="4"/>
      <c r="M111" s="4">
        <v>8.7370004653930664</v>
      </c>
      <c r="N111" s="23">
        <f t="shared" si="11"/>
        <v>5.7370004653930664</v>
      </c>
      <c r="O111" s="23">
        <f t="shared" si="12"/>
        <v>11.737000465393066</v>
      </c>
      <c r="Q111" s="13">
        <v>8</v>
      </c>
      <c r="R111" s="13">
        <v>14</v>
      </c>
      <c r="S111" s="13">
        <v>5</v>
      </c>
      <c r="T111" s="13">
        <v>17</v>
      </c>
    </row>
    <row r="112" spans="1:20" x14ac:dyDescent="0.3">
      <c r="A112" s="13">
        <v>105</v>
      </c>
      <c r="B112" s="3">
        <f t="shared" si="13"/>
        <v>33.243781094527492</v>
      </c>
      <c r="C112" s="10">
        <v>33.280063629150391</v>
      </c>
      <c r="D112" s="4"/>
      <c r="E112" s="4">
        <v>11.076999664306641</v>
      </c>
      <c r="F112" s="23">
        <f t="shared" si="7"/>
        <v>8.0769996643066406</v>
      </c>
      <c r="G112" s="23">
        <f t="shared" si="8"/>
        <v>14.076999664306641</v>
      </c>
      <c r="H112" s="4"/>
      <c r="I112" s="4">
        <v>10.319000244140625</v>
      </c>
      <c r="J112" s="23">
        <f t="shared" si="9"/>
        <v>7.319000244140625</v>
      </c>
      <c r="K112" s="23">
        <f t="shared" si="10"/>
        <v>13.319000244140625</v>
      </c>
      <c r="L112" s="4"/>
      <c r="M112" s="4">
        <v>8.7869997024536133</v>
      </c>
      <c r="N112" s="23">
        <f t="shared" si="11"/>
        <v>5.7869997024536133</v>
      </c>
      <c r="O112" s="23">
        <f t="shared" si="12"/>
        <v>11.786999702453613</v>
      </c>
      <c r="Q112" s="13">
        <v>8</v>
      </c>
      <c r="R112" s="13">
        <v>14</v>
      </c>
      <c r="S112" s="13">
        <v>5</v>
      </c>
      <c r="T112" s="13">
        <v>17</v>
      </c>
    </row>
    <row r="113" spans="1:20" x14ac:dyDescent="0.3">
      <c r="A113" s="13">
        <v>106</v>
      </c>
      <c r="B113" s="3">
        <f t="shared" si="13"/>
        <v>33.313432835821025</v>
      </c>
      <c r="C113" s="10">
        <v>33.350067138671875</v>
      </c>
      <c r="D113" s="4"/>
      <c r="E113" s="4">
        <v>11.098999977111816</v>
      </c>
      <c r="F113" s="23">
        <f t="shared" si="7"/>
        <v>8.0989999771118164</v>
      </c>
      <c r="G113" s="23">
        <f t="shared" si="8"/>
        <v>14.098999977111816</v>
      </c>
      <c r="H113" s="4"/>
      <c r="I113" s="4">
        <v>10.319000244140625</v>
      </c>
      <c r="J113" s="23">
        <f t="shared" si="9"/>
        <v>7.319000244140625</v>
      </c>
      <c r="K113" s="23">
        <f t="shared" si="10"/>
        <v>13.319000244140625</v>
      </c>
      <c r="L113" s="4"/>
      <c r="M113" s="4">
        <v>8.8090000152587891</v>
      </c>
      <c r="N113" s="23">
        <f t="shared" si="11"/>
        <v>5.8090000152587891</v>
      </c>
      <c r="O113" s="23">
        <f t="shared" si="12"/>
        <v>11.809000015258789</v>
      </c>
      <c r="Q113" s="13">
        <v>8</v>
      </c>
      <c r="R113" s="13">
        <v>14</v>
      </c>
      <c r="S113" s="13">
        <v>5</v>
      </c>
      <c r="T113" s="13">
        <v>17</v>
      </c>
    </row>
    <row r="114" spans="1:20" x14ac:dyDescent="0.3">
      <c r="A114" s="13">
        <v>107</v>
      </c>
      <c r="B114" s="3">
        <f t="shared" si="13"/>
        <v>33.383084577114559</v>
      </c>
      <c r="C114" s="10">
        <v>33.420066833496094</v>
      </c>
      <c r="D114" s="4"/>
      <c r="E114" s="4">
        <v>11.104999542236328</v>
      </c>
      <c r="F114" s="23">
        <f t="shared" si="7"/>
        <v>8.1049995422363281</v>
      </c>
      <c r="G114" s="23">
        <f t="shared" si="8"/>
        <v>14.104999542236328</v>
      </c>
      <c r="H114" s="4"/>
      <c r="I114" s="4">
        <v>10.314000129699707</v>
      </c>
      <c r="J114" s="23">
        <f t="shared" si="9"/>
        <v>7.314000129699707</v>
      </c>
      <c r="K114" s="23">
        <f t="shared" si="10"/>
        <v>13.314000129699707</v>
      </c>
      <c r="L114" s="4"/>
      <c r="M114" s="4">
        <v>8.819000244140625</v>
      </c>
      <c r="N114" s="23">
        <f t="shared" si="11"/>
        <v>5.819000244140625</v>
      </c>
      <c r="O114" s="23">
        <f t="shared" si="12"/>
        <v>11.819000244140625</v>
      </c>
      <c r="Q114" s="13">
        <v>8</v>
      </c>
      <c r="R114" s="13">
        <v>14</v>
      </c>
      <c r="S114" s="13">
        <v>5</v>
      </c>
      <c r="T114" s="13">
        <v>17</v>
      </c>
    </row>
    <row r="115" spans="1:20" x14ac:dyDescent="0.3">
      <c r="A115" s="13">
        <v>108</v>
      </c>
      <c r="B115" s="3">
        <f t="shared" si="13"/>
        <v>33.452736318408093</v>
      </c>
      <c r="C115" s="10">
        <v>33.490066528320313</v>
      </c>
      <c r="D115" s="4"/>
      <c r="E115" s="4">
        <v>11.131999969482422</v>
      </c>
      <c r="F115" s="23">
        <f t="shared" si="7"/>
        <v>8.1319999694824219</v>
      </c>
      <c r="G115" s="23">
        <f t="shared" si="8"/>
        <v>14.131999969482422</v>
      </c>
      <c r="H115" s="4"/>
      <c r="I115" s="4">
        <v>10.329999923706055</v>
      </c>
      <c r="J115" s="23">
        <f t="shared" si="9"/>
        <v>7.3299999237060547</v>
      </c>
      <c r="K115" s="23">
        <f t="shared" si="10"/>
        <v>13.329999923706055</v>
      </c>
      <c r="L115" s="4"/>
      <c r="M115" s="4">
        <v>8.8690004348754883</v>
      </c>
      <c r="N115" s="23">
        <f t="shared" si="11"/>
        <v>5.8690004348754883</v>
      </c>
      <c r="O115" s="23">
        <f t="shared" si="12"/>
        <v>11.869000434875488</v>
      </c>
      <c r="Q115" s="13">
        <v>8</v>
      </c>
      <c r="R115" s="13">
        <v>14</v>
      </c>
      <c r="S115" s="13">
        <v>5</v>
      </c>
      <c r="T115" s="13">
        <v>17</v>
      </c>
    </row>
    <row r="116" spans="1:20" x14ac:dyDescent="0.3">
      <c r="A116" s="13">
        <v>109</v>
      </c>
      <c r="B116" s="3">
        <f t="shared" si="13"/>
        <v>33.522388059701626</v>
      </c>
      <c r="C116" s="10">
        <v>33.560066223144531</v>
      </c>
      <c r="D116" s="4"/>
      <c r="E116" s="4">
        <v>11.14900016784668</v>
      </c>
      <c r="F116" s="23">
        <f t="shared" si="7"/>
        <v>8.1490001678466797</v>
      </c>
      <c r="G116" s="23">
        <f t="shared" si="8"/>
        <v>14.14900016784668</v>
      </c>
      <c r="H116" s="4"/>
      <c r="I116" s="4">
        <v>10.329999923706055</v>
      </c>
      <c r="J116" s="23">
        <f t="shared" si="9"/>
        <v>7.3299999237060547</v>
      </c>
      <c r="K116" s="23">
        <f t="shared" si="10"/>
        <v>13.329999923706055</v>
      </c>
      <c r="L116" s="4"/>
      <c r="M116" s="4">
        <v>8.8909997940063477</v>
      </c>
      <c r="N116" s="23">
        <f t="shared" si="11"/>
        <v>5.8909997940063477</v>
      </c>
      <c r="O116" s="23">
        <f t="shared" si="12"/>
        <v>11.890999794006348</v>
      </c>
      <c r="Q116" s="13">
        <v>8</v>
      </c>
      <c r="R116" s="13">
        <v>14</v>
      </c>
      <c r="S116" s="13">
        <v>5</v>
      </c>
      <c r="T116" s="13">
        <v>17</v>
      </c>
    </row>
    <row r="117" spans="1:20" x14ac:dyDescent="0.3">
      <c r="A117" s="13">
        <v>110</v>
      </c>
      <c r="B117" s="3">
        <f t="shared" si="13"/>
        <v>33.59203980099516</v>
      </c>
      <c r="C117" s="10">
        <v>33.630069732666016</v>
      </c>
      <c r="D117" s="4"/>
      <c r="E117" s="4">
        <v>11.159999847412109</v>
      </c>
      <c r="F117" s="23">
        <f t="shared" si="7"/>
        <v>8.1599998474121094</v>
      </c>
      <c r="G117" s="23">
        <f t="shared" si="8"/>
        <v>14.159999847412109</v>
      </c>
      <c r="H117" s="4"/>
      <c r="I117" s="4">
        <v>10.329999923706055</v>
      </c>
      <c r="J117" s="23">
        <f t="shared" si="9"/>
        <v>7.3299999237060547</v>
      </c>
      <c r="K117" s="23">
        <f t="shared" si="10"/>
        <v>13.329999923706055</v>
      </c>
      <c r="L117" s="4"/>
      <c r="M117" s="4">
        <v>8.9180002212524414</v>
      </c>
      <c r="N117" s="23">
        <f t="shared" si="11"/>
        <v>5.9180002212524414</v>
      </c>
      <c r="O117" s="23">
        <f t="shared" si="12"/>
        <v>11.918000221252441</v>
      </c>
      <c r="Q117" s="13">
        <v>8</v>
      </c>
      <c r="R117" s="13">
        <v>14</v>
      </c>
      <c r="S117" s="13">
        <v>5</v>
      </c>
      <c r="T117" s="13">
        <v>17</v>
      </c>
    </row>
    <row r="118" spans="1:20" x14ac:dyDescent="0.3">
      <c r="A118" s="13">
        <v>111</v>
      </c>
      <c r="B118" s="3">
        <f t="shared" si="13"/>
        <v>33.661691542288693</v>
      </c>
      <c r="C118" s="10">
        <v>33.700069427490234</v>
      </c>
      <c r="D118" s="4"/>
      <c r="E118" s="4">
        <v>11.182000160217285</v>
      </c>
      <c r="F118" s="23">
        <f t="shared" si="7"/>
        <v>8.1820001602172852</v>
      </c>
      <c r="G118" s="23">
        <f t="shared" si="8"/>
        <v>14.182000160217285</v>
      </c>
      <c r="H118" s="4"/>
      <c r="I118" s="4">
        <v>10.340999603271484</v>
      </c>
      <c r="J118" s="23">
        <f t="shared" si="9"/>
        <v>7.3409996032714844</v>
      </c>
      <c r="K118" s="23">
        <f t="shared" si="10"/>
        <v>13.340999603271484</v>
      </c>
      <c r="L118" s="4"/>
      <c r="M118" s="4">
        <v>8.9569997787475586</v>
      </c>
      <c r="N118" s="23">
        <f t="shared" si="11"/>
        <v>5.9569997787475586</v>
      </c>
      <c r="O118" s="23">
        <f t="shared" si="12"/>
        <v>11.956999778747559</v>
      </c>
      <c r="Q118" s="13">
        <v>8</v>
      </c>
      <c r="R118" s="13">
        <v>14</v>
      </c>
      <c r="S118" s="13">
        <v>5</v>
      </c>
      <c r="T118" s="13">
        <v>17</v>
      </c>
    </row>
    <row r="119" spans="1:20" x14ac:dyDescent="0.3">
      <c r="A119" s="13">
        <v>112</v>
      </c>
      <c r="B119" s="3">
        <f t="shared" si="13"/>
        <v>33.731343283582227</v>
      </c>
      <c r="C119" s="10">
        <v>33.770069122314453</v>
      </c>
      <c r="D119" s="4"/>
      <c r="E119" s="4">
        <v>11.208999633789063</v>
      </c>
      <c r="F119" s="23">
        <f t="shared" si="7"/>
        <v>8.2089996337890625</v>
      </c>
      <c r="G119" s="23">
        <f t="shared" si="8"/>
        <v>14.208999633789063</v>
      </c>
      <c r="H119" s="4"/>
      <c r="I119" s="4">
        <v>10.347000122070312</v>
      </c>
      <c r="J119" s="23">
        <f t="shared" si="9"/>
        <v>7.3470001220703125</v>
      </c>
      <c r="K119" s="23">
        <f t="shared" si="10"/>
        <v>13.347000122070313</v>
      </c>
      <c r="L119" s="4"/>
      <c r="M119" s="4">
        <v>9.0010004043579102</v>
      </c>
      <c r="N119" s="23">
        <f t="shared" si="11"/>
        <v>6.0010004043579102</v>
      </c>
      <c r="O119" s="23">
        <f t="shared" si="12"/>
        <v>12.00100040435791</v>
      </c>
      <c r="Q119" s="13">
        <v>8</v>
      </c>
      <c r="R119" s="13">
        <v>14</v>
      </c>
      <c r="S119" s="13">
        <v>5</v>
      </c>
      <c r="T119" s="13">
        <v>17</v>
      </c>
    </row>
    <row r="120" spans="1:20" x14ac:dyDescent="0.3">
      <c r="A120" s="13">
        <v>113</v>
      </c>
      <c r="B120" s="3">
        <f t="shared" si="13"/>
        <v>33.80099502487576</v>
      </c>
      <c r="C120" s="10">
        <v>33.840068817138672</v>
      </c>
      <c r="D120" s="4"/>
      <c r="E120" s="4">
        <v>11.230999946594238</v>
      </c>
      <c r="F120" s="23">
        <f t="shared" si="7"/>
        <v>8.2309999465942383</v>
      </c>
      <c r="G120" s="23">
        <f t="shared" si="8"/>
        <v>14.230999946594238</v>
      </c>
      <c r="H120" s="4"/>
      <c r="I120" s="4">
        <v>10.347000122070312</v>
      </c>
      <c r="J120" s="23">
        <f t="shared" si="9"/>
        <v>7.3470001220703125</v>
      </c>
      <c r="K120" s="23">
        <f t="shared" si="10"/>
        <v>13.347000122070313</v>
      </c>
      <c r="L120" s="4"/>
      <c r="M120" s="4">
        <v>9.0389995574951172</v>
      </c>
      <c r="N120" s="23">
        <f t="shared" si="11"/>
        <v>6.0389995574951172</v>
      </c>
      <c r="O120" s="23">
        <f t="shared" si="12"/>
        <v>12.038999557495117</v>
      </c>
      <c r="Q120" s="13">
        <v>8</v>
      </c>
      <c r="R120" s="13">
        <v>14</v>
      </c>
      <c r="S120" s="13">
        <v>5</v>
      </c>
      <c r="T120" s="13">
        <v>17</v>
      </c>
    </row>
    <row r="121" spans="1:20" x14ac:dyDescent="0.3">
      <c r="A121" s="13">
        <v>114</v>
      </c>
      <c r="B121" s="3">
        <f t="shared" si="13"/>
        <v>33.870646766169294</v>
      </c>
      <c r="C121" s="10">
        <v>33.910072326660156</v>
      </c>
      <c r="D121" s="4"/>
      <c r="E121" s="4">
        <v>11.270000457763672</v>
      </c>
      <c r="F121" s="23">
        <f t="shared" si="7"/>
        <v>8.2700004577636719</v>
      </c>
      <c r="G121" s="23">
        <f t="shared" si="8"/>
        <v>14.270000457763672</v>
      </c>
      <c r="H121" s="4"/>
      <c r="I121" s="4">
        <v>10.37399959564209</v>
      </c>
      <c r="J121" s="23">
        <f t="shared" si="9"/>
        <v>7.3739995956420898</v>
      </c>
      <c r="K121" s="23">
        <f t="shared" si="10"/>
        <v>13.37399959564209</v>
      </c>
      <c r="L121" s="4"/>
      <c r="M121" s="4">
        <v>9.0939998626708984</v>
      </c>
      <c r="N121" s="23">
        <f t="shared" si="11"/>
        <v>6.0939998626708984</v>
      </c>
      <c r="O121" s="23">
        <f t="shared" si="12"/>
        <v>12.093999862670898</v>
      </c>
      <c r="Q121" s="13">
        <v>8</v>
      </c>
      <c r="R121" s="13">
        <v>14</v>
      </c>
      <c r="S121" s="13">
        <v>5</v>
      </c>
      <c r="T121" s="13">
        <v>17</v>
      </c>
    </row>
    <row r="122" spans="1:20" x14ac:dyDescent="0.3">
      <c r="A122" s="13">
        <v>115</v>
      </c>
      <c r="B122" s="3">
        <f t="shared" si="13"/>
        <v>33.940298507462828</v>
      </c>
      <c r="C122" s="10">
        <v>33.980072021484375</v>
      </c>
      <c r="D122" s="4"/>
      <c r="E122" s="4">
        <v>11.324000358581543</v>
      </c>
      <c r="F122" s="23">
        <f t="shared" si="7"/>
        <v>8.324000358581543</v>
      </c>
      <c r="G122" s="23">
        <f t="shared" si="8"/>
        <v>14.324000358581543</v>
      </c>
      <c r="H122" s="4"/>
      <c r="I122" s="4">
        <v>10.406999588012695</v>
      </c>
      <c r="J122" s="23">
        <f t="shared" si="9"/>
        <v>7.4069995880126953</v>
      </c>
      <c r="K122" s="23">
        <f t="shared" si="10"/>
        <v>13.406999588012695</v>
      </c>
      <c r="L122" s="4"/>
      <c r="M122" s="4">
        <v>9.1660003662109375</v>
      </c>
      <c r="N122" s="23">
        <f t="shared" si="11"/>
        <v>6.1660003662109375</v>
      </c>
      <c r="O122" s="23">
        <f t="shared" si="12"/>
        <v>12.166000366210937</v>
      </c>
      <c r="Q122" s="13">
        <v>8</v>
      </c>
      <c r="R122" s="13">
        <v>14</v>
      </c>
      <c r="S122" s="13">
        <v>5</v>
      </c>
      <c r="T122" s="13">
        <v>17</v>
      </c>
    </row>
    <row r="123" spans="1:20" x14ac:dyDescent="0.3">
      <c r="A123" s="13">
        <v>116</v>
      </c>
      <c r="B123" s="3">
        <f t="shared" si="13"/>
        <v>34.009950248756361</v>
      </c>
      <c r="C123" s="10">
        <v>34.050071716308594</v>
      </c>
      <c r="D123" s="4"/>
      <c r="E123" s="4">
        <v>11.37399959564209</v>
      </c>
      <c r="F123" s="23">
        <f t="shared" si="7"/>
        <v>8.3739995956420898</v>
      </c>
      <c r="G123" s="23">
        <f t="shared" si="8"/>
        <v>14.37399959564209</v>
      </c>
      <c r="H123" s="4"/>
      <c r="I123" s="4">
        <v>10.439999580383301</v>
      </c>
      <c r="J123" s="23">
        <f t="shared" si="9"/>
        <v>7.4399995803833008</v>
      </c>
      <c r="K123" s="23">
        <f t="shared" si="10"/>
        <v>13.439999580383301</v>
      </c>
      <c r="L123" s="4"/>
      <c r="M123" s="4">
        <v>9.2259998321533203</v>
      </c>
      <c r="N123" s="23">
        <f t="shared" si="11"/>
        <v>6.2259998321533203</v>
      </c>
      <c r="O123" s="23">
        <f t="shared" si="12"/>
        <v>12.22599983215332</v>
      </c>
      <c r="Q123" s="13">
        <v>8</v>
      </c>
      <c r="R123" s="13">
        <v>14</v>
      </c>
      <c r="S123" s="13">
        <v>5</v>
      </c>
      <c r="T123" s="13">
        <v>17</v>
      </c>
    </row>
    <row r="124" spans="1:20" x14ac:dyDescent="0.3">
      <c r="A124" s="13">
        <v>117</v>
      </c>
      <c r="B124" s="3">
        <f t="shared" si="13"/>
        <v>34.079601990049895</v>
      </c>
      <c r="C124" s="10">
        <v>34.120071411132813</v>
      </c>
      <c r="D124" s="4"/>
      <c r="E124" s="4">
        <v>11.434000015258789</v>
      </c>
      <c r="F124" s="23">
        <f t="shared" si="7"/>
        <v>8.4340000152587891</v>
      </c>
      <c r="G124" s="23">
        <f t="shared" si="8"/>
        <v>14.434000015258789</v>
      </c>
      <c r="H124" s="4"/>
      <c r="I124" s="4">
        <v>10.477999687194824</v>
      </c>
      <c r="J124" s="23">
        <f t="shared" si="9"/>
        <v>7.4779996871948242</v>
      </c>
      <c r="K124" s="23">
        <f t="shared" si="10"/>
        <v>13.477999687194824</v>
      </c>
      <c r="L124" s="4"/>
      <c r="M124" s="4">
        <v>9.2969999313354492</v>
      </c>
      <c r="N124" s="23">
        <f t="shared" si="11"/>
        <v>6.2969999313354492</v>
      </c>
      <c r="O124" s="23">
        <f t="shared" si="12"/>
        <v>12.296999931335449</v>
      </c>
      <c r="Q124" s="13">
        <v>8</v>
      </c>
      <c r="R124" s="13">
        <v>14</v>
      </c>
      <c r="S124" s="13">
        <v>5</v>
      </c>
      <c r="T124" s="13">
        <v>17</v>
      </c>
    </row>
    <row r="125" spans="1:20" x14ac:dyDescent="0.3">
      <c r="A125" s="13">
        <v>118</v>
      </c>
      <c r="B125" s="3">
        <f t="shared" si="13"/>
        <v>34.149253731343428</v>
      </c>
      <c r="C125" s="10">
        <v>34.190074920654297</v>
      </c>
      <c r="D125" s="4"/>
      <c r="E125" s="4">
        <v>11.477999687194824</v>
      </c>
      <c r="F125" s="23">
        <f t="shared" si="7"/>
        <v>8.4779996871948242</v>
      </c>
      <c r="G125" s="23">
        <f t="shared" si="8"/>
        <v>14.477999687194824</v>
      </c>
      <c r="H125" s="4"/>
      <c r="I125" s="4">
        <v>10.494999885559082</v>
      </c>
      <c r="J125" s="23">
        <f t="shared" si="9"/>
        <v>7.494999885559082</v>
      </c>
      <c r="K125" s="23">
        <f t="shared" si="10"/>
        <v>13.494999885559082</v>
      </c>
      <c r="L125" s="4"/>
      <c r="M125" s="4">
        <v>9.3520002365112305</v>
      </c>
      <c r="N125" s="23">
        <f t="shared" si="11"/>
        <v>6.3520002365112305</v>
      </c>
      <c r="O125" s="23">
        <f t="shared" si="12"/>
        <v>12.35200023651123</v>
      </c>
      <c r="Q125" s="13">
        <v>8</v>
      </c>
      <c r="R125" s="13">
        <v>14</v>
      </c>
      <c r="S125" s="13">
        <v>5</v>
      </c>
      <c r="T125" s="13">
        <v>17</v>
      </c>
    </row>
    <row r="126" spans="1:20" x14ac:dyDescent="0.3">
      <c r="A126" s="13">
        <v>119</v>
      </c>
      <c r="B126" s="3">
        <f t="shared" si="13"/>
        <v>34.218905472636962</v>
      </c>
      <c r="C126" s="10">
        <v>34.260074615478516</v>
      </c>
      <c r="D126" s="4"/>
      <c r="E126" s="4">
        <v>11.532999992370605</v>
      </c>
      <c r="F126" s="23">
        <f t="shared" si="7"/>
        <v>8.5329999923706055</v>
      </c>
      <c r="G126" s="23">
        <f t="shared" si="8"/>
        <v>14.532999992370605</v>
      </c>
      <c r="H126" s="4"/>
      <c r="I126" s="4">
        <v>10.543999671936035</v>
      </c>
      <c r="J126" s="23">
        <f t="shared" si="9"/>
        <v>7.5439996719360352</v>
      </c>
      <c r="K126" s="23">
        <f t="shared" si="10"/>
        <v>13.543999671936035</v>
      </c>
      <c r="L126" s="4"/>
      <c r="M126" s="4">
        <v>9.4130001068115234</v>
      </c>
      <c r="N126" s="23">
        <f t="shared" si="11"/>
        <v>6.4130001068115234</v>
      </c>
      <c r="O126" s="23">
        <f t="shared" si="12"/>
        <v>12.413000106811523</v>
      </c>
      <c r="Q126" s="13">
        <v>8</v>
      </c>
      <c r="R126" s="13">
        <v>14</v>
      </c>
      <c r="S126" s="13">
        <v>5</v>
      </c>
      <c r="T126" s="13">
        <v>17</v>
      </c>
    </row>
    <row r="127" spans="1:20" x14ac:dyDescent="0.3">
      <c r="A127" s="13">
        <v>120</v>
      </c>
      <c r="B127" s="3">
        <f t="shared" si="13"/>
        <v>34.288557213930495</v>
      </c>
      <c r="C127" s="10">
        <v>34.330074310302734</v>
      </c>
      <c r="D127" s="4"/>
      <c r="E127" s="4">
        <v>11.565999984741211</v>
      </c>
      <c r="F127" s="23">
        <f t="shared" si="7"/>
        <v>8.5659999847412109</v>
      </c>
      <c r="G127" s="23">
        <f t="shared" si="8"/>
        <v>14.565999984741211</v>
      </c>
      <c r="H127" s="4"/>
      <c r="I127" s="4">
        <v>10.555000305175781</v>
      </c>
      <c r="J127" s="23">
        <f t="shared" si="9"/>
        <v>7.5550003051757812</v>
      </c>
      <c r="K127" s="23">
        <f t="shared" si="10"/>
        <v>13.555000305175781</v>
      </c>
      <c r="L127" s="4"/>
      <c r="M127" s="4">
        <v>9.4510002136230469</v>
      </c>
      <c r="N127" s="23">
        <f t="shared" si="11"/>
        <v>6.4510002136230469</v>
      </c>
      <c r="O127" s="23">
        <f t="shared" si="12"/>
        <v>12.451000213623047</v>
      </c>
      <c r="Q127" s="13">
        <v>8</v>
      </c>
      <c r="R127" s="13">
        <v>14</v>
      </c>
      <c r="S127" s="13">
        <v>5</v>
      </c>
      <c r="T127" s="13">
        <v>17</v>
      </c>
    </row>
    <row r="128" spans="1:20" x14ac:dyDescent="0.3">
      <c r="A128" s="13">
        <v>121</v>
      </c>
      <c r="B128" s="3">
        <f t="shared" si="13"/>
        <v>34.358208955224029</v>
      </c>
      <c r="C128" s="10">
        <v>34.400074005126953</v>
      </c>
      <c r="D128" s="4"/>
      <c r="E128" s="4">
        <v>11.621000289916992</v>
      </c>
      <c r="F128" s="23">
        <f t="shared" si="7"/>
        <v>8.6210002899169922</v>
      </c>
      <c r="G128" s="23">
        <f t="shared" si="8"/>
        <v>14.621000289916992</v>
      </c>
      <c r="H128" s="4"/>
      <c r="I128" s="4">
        <v>10.604999542236328</v>
      </c>
      <c r="J128" s="23">
        <f t="shared" si="9"/>
        <v>7.6049995422363281</v>
      </c>
      <c r="K128" s="23">
        <f t="shared" si="10"/>
        <v>13.604999542236328</v>
      </c>
      <c r="L128" s="4"/>
      <c r="M128" s="4">
        <v>9.5059995651245117</v>
      </c>
      <c r="N128" s="23">
        <f t="shared" si="11"/>
        <v>6.5059995651245117</v>
      </c>
      <c r="O128" s="23">
        <f t="shared" si="12"/>
        <v>12.505999565124512</v>
      </c>
      <c r="Q128" s="13">
        <v>8</v>
      </c>
      <c r="R128" s="13">
        <v>14</v>
      </c>
      <c r="S128" s="13">
        <v>5</v>
      </c>
      <c r="T128" s="13">
        <v>17</v>
      </c>
    </row>
    <row r="129" spans="1:20" x14ac:dyDescent="0.3">
      <c r="A129" s="13">
        <v>122</v>
      </c>
      <c r="B129" s="3">
        <f t="shared" si="13"/>
        <v>34.427860696517563</v>
      </c>
      <c r="C129" s="10">
        <v>34.470077514648438</v>
      </c>
      <c r="D129" s="4"/>
      <c r="E129" s="4">
        <v>11.664999961853027</v>
      </c>
      <c r="F129" s="23">
        <f t="shared" si="7"/>
        <v>8.6649999618530273</v>
      </c>
      <c r="G129" s="23">
        <f t="shared" si="8"/>
        <v>14.664999961853027</v>
      </c>
      <c r="H129" s="4"/>
      <c r="I129" s="4">
        <v>10.631999969482422</v>
      </c>
      <c r="J129" s="23">
        <f t="shared" si="9"/>
        <v>7.6319999694824219</v>
      </c>
      <c r="K129" s="23">
        <f t="shared" si="10"/>
        <v>13.631999969482422</v>
      </c>
      <c r="L129" s="4"/>
      <c r="M129" s="4">
        <v>9.5279998779296875</v>
      </c>
      <c r="N129" s="23">
        <f t="shared" si="11"/>
        <v>6.5279998779296875</v>
      </c>
      <c r="O129" s="23">
        <f t="shared" si="12"/>
        <v>12.527999877929688</v>
      </c>
      <c r="Q129" s="13">
        <v>8</v>
      </c>
      <c r="R129" s="13">
        <v>14</v>
      </c>
      <c r="S129" s="13">
        <v>5</v>
      </c>
      <c r="T129" s="13">
        <v>17</v>
      </c>
    </row>
    <row r="130" spans="1:20" x14ac:dyDescent="0.3">
      <c r="A130" s="13">
        <v>123</v>
      </c>
      <c r="B130" s="3">
        <f t="shared" si="13"/>
        <v>34.497512437811096</v>
      </c>
      <c r="C130" s="10">
        <v>34.540077209472656</v>
      </c>
      <c r="D130" s="4"/>
      <c r="E130" s="4">
        <v>11.687000274658203</v>
      </c>
      <c r="F130" s="23">
        <f t="shared" si="7"/>
        <v>8.6870002746582031</v>
      </c>
      <c r="G130" s="23">
        <f t="shared" si="8"/>
        <v>14.687000274658203</v>
      </c>
      <c r="H130" s="4"/>
      <c r="I130" s="4">
        <v>10.659999847412109</v>
      </c>
      <c r="J130" s="23">
        <f t="shared" si="9"/>
        <v>7.6599998474121094</v>
      </c>
      <c r="K130" s="23">
        <f t="shared" si="10"/>
        <v>13.659999847412109</v>
      </c>
      <c r="L130" s="4"/>
      <c r="M130" s="4">
        <v>9.5500001907348633</v>
      </c>
      <c r="N130" s="23">
        <f t="shared" si="11"/>
        <v>6.5500001907348633</v>
      </c>
      <c r="O130" s="23">
        <f t="shared" si="12"/>
        <v>12.550000190734863</v>
      </c>
      <c r="Q130" s="13">
        <v>8</v>
      </c>
      <c r="R130" s="13">
        <v>14</v>
      </c>
      <c r="S130" s="13">
        <v>5</v>
      </c>
      <c r="T130" s="13">
        <v>17</v>
      </c>
    </row>
    <row r="131" spans="1:20" x14ac:dyDescent="0.3">
      <c r="A131" s="13">
        <v>124</v>
      </c>
      <c r="B131" s="3">
        <f t="shared" si="13"/>
        <v>34.56716417910463</v>
      </c>
      <c r="C131" s="10">
        <v>34.610076904296875</v>
      </c>
      <c r="D131" s="4"/>
      <c r="E131" s="4">
        <v>11.736000061035156</v>
      </c>
      <c r="F131" s="23">
        <f t="shared" si="7"/>
        <v>8.7360000610351562</v>
      </c>
      <c r="G131" s="23">
        <f t="shared" si="8"/>
        <v>14.736000061035156</v>
      </c>
      <c r="H131" s="4"/>
      <c r="I131" s="4">
        <v>10.720000267028809</v>
      </c>
      <c r="J131" s="23">
        <f t="shared" si="9"/>
        <v>7.7200002670288086</v>
      </c>
      <c r="K131" s="23">
        <f t="shared" si="10"/>
        <v>13.720000267028809</v>
      </c>
      <c r="L131" s="4"/>
      <c r="M131" s="4">
        <v>9.5830001831054687</v>
      </c>
      <c r="N131" s="23">
        <f t="shared" si="11"/>
        <v>6.5830001831054687</v>
      </c>
      <c r="O131" s="23">
        <f t="shared" si="12"/>
        <v>12.583000183105469</v>
      </c>
      <c r="Q131" s="13">
        <v>8</v>
      </c>
      <c r="R131" s="13">
        <v>14</v>
      </c>
      <c r="S131" s="13">
        <v>5</v>
      </c>
      <c r="T131" s="13">
        <v>17</v>
      </c>
    </row>
    <row r="132" spans="1:20" x14ac:dyDescent="0.3">
      <c r="A132" s="13">
        <v>125</v>
      </c>
      <c r="B132" s="3">
        <f t="shared" si="13"/>
        <v>34.636815920398163</v>
      </c>
      <c r="C132" s="10">
        <v>34.680076599121094</v>
      </c>
      <c r="D132" s="4"/>
      <c r="E132" s="4">
        <v>11.763999938964844</v>
      </c>
      <c r="F132" s="23">
        <f t="shared" si="7"/>
        <v>8.7639999389648438</v>
      </c>
      <c r="G132" s="23">
        <f t="shared" si="8"/>
        <v>14.763999938964844</v>
      </c>
      <c r="H132" s="4"/>
      <c r="I132" s="4">
        <v>10.753000259399414</v>
      </c>
      <c r="J132" s="23">
        <f t="shared" si="9"/>
        <v>7.7530002593994141</v>
      </c>
      <c r="K132" s="23">
        <f t="shared" si="10"/>
        <v>13.753000259399414</v>
      </c>
      <c r="L132" s="4"/>
      <c r="M132" s="4">
        <v>9.5830001831054687</v>
      </c>
      <c r="N132" s="23">
        <f t="shared" si="11"/>
        <v>6.5830001831054687</v>
      </c>
      <c r="O132" s="23">
        <f t="shared" si="12"/>
        <v>12.583000183105469</v>
      </c>
      <c r="Q132" s="13">
        <v>8</v>
      </c>
      <c r="R132" s="13">
        <v>14</v>
      </c>
      <c r="S132" s="13">
        <v>5</v>
      </c>
      <c r="T132" s="13">
        <v>17</v>
      </c>
    </row>
    <row r="133" spans="1:20" x14ac:dyDescent="0.3">
      <c r="A133" s="13">
        <v>126</v>
      </c>
      <c r="B133" s="3">
        <f t="shared" si="13"/>
        <v>34.706467661691697</v>
      </c>
      <c r="C133" s="10">
        <v>34.750080108642578</v>
      </c>
      <c r="D133" s="4"/>
      <c r="E133" s="4">
        <v>11.796999931335449</v>
      </c>
      <c r="F133" s="23">
        <f t="shared" si="7"/>
        <v>8.7969999313354492</v>
      </c>
      <c r="G133" s="23">
        <f t="shared" si="8"/>
        <v>14.796999931335449</v>
      </c>
      <c r="H133" s="4"/>
      <c r="I133" s="4">
        <v>10.824999809265137</v>
      </c>
      <c r="J133" s="23">
        <f t="shared" si="9"/>
        <v>7.8249998092651367</v>
      </c>
      <c r="K133" s="23">
        <f t="shared" si="10"/>
        <v>13.824999809265137</v>
      </c>
      <c r="L133" s="4"/>
      <c r="M133" s="4">
        <v>9.5719995498657227</v>
      </c>
      <c r="N133" s="23">
        <f t="shared" si="11"/>
        <v>6.5719995498657227</v>
      </c>
      <c r="O133" s="23">
        <f t="shared" si="12"/>
        <v>12.571999549865723</v>
      </c>
      <c r="Q133" s="13">
        <v>8</v>
      </c>
      <c r="R133" s="13">
        <v>14</v>
      </c>
      <c r="S133" s="13">
        <v>5</v>
      </c>
      <c r="T133" s="13">
        <v>17</v>
      </c>
    </row>
    <row r="134" spans="1:20" x14ac:dyDescent="0.3">
      <c r="A134" s="13">
        <v>127</v>
      </c>
      <c r="B134" s="3">
        <f t="shared" si="13"/>
        <v>34.776119402985231</v>
      </c>
      <c r="C134" s="10">
        <v>34.820079803466797</v>
      </c>
      <c r="D134" s="4"/>
      <c r="E134" s="4">
        <v>11.824000358581543</v>
      </c>
      <c r="F134" s="23">
        <f t="shared" si="7"/>
        <v>8.824000358581543</v>
      </c>
      <c r="G134" s="23">
        <f t="shared" si="8"/>
        <v>14.824000358581543</v>
      </c>
      <c r="H134" s="4"/>
      <c r="I134" s="4">
        <v>10.890000343322754</v>
      </c>
      <c r="J134" s="23">
        <f t="shared" si="9"/>
        <v>7.8900003433227539</v>
      </c>
      <c r="K134" s="23">
        <f t="shared" si="10"/>
        <v>13.890000343322754</v>
      </c>
      <c r="L134" s="4"/>
      <c r="M134" s="4">
        <v>9.5389995574951172</v>
      </c>
      <c r="N134" s="23">
        <f t="shared" si="11"/>
        <v>6.5389995574951172</v>
      </c>
      <c r="O134" s="23">
        <f t="shared" si="12"/>
        <v>12.538999557495117</v>
      </c>
      <c r="Q134" s="13">
        <v>8</v>
      </c>
      <c r="R134" s="13">
        <v>14</v>
      </c>
      <c r="S134" s="13">
        <v>5</v>
      </c>
      <c r="T134" s="13">
        <v>17</v>
      </c>
    </row>
    <row r="135" spans="1:20" x14ac:dyDescent="0.3">
      <c r="A135" s="13">
        <v>128</v>
      </c>
      <c r="B135" s="3">
        <f t="shared" si="13"/>
        <v>34.845771144278764</v>
      </c>
      <c r="C135" s="10">
        <v>34.890079498291016</v>
      </c>
      <c r="D135" s="4"/>
      <c r="E135" s="4">
        <v>11.835000038146973</v>
      </c>
      <c r="F135" s="23">
        <f t="shared" si="7"/>
        <v>8.8350000381469727</v>
      </c>
      <c r="G135" s="23">
        <f t="shared" si="8"/>
        <v>14.835000038146973</v>
      </c>
      <c r="H135" s="4"/>
      <c r="I135" s="4">
        <v>10.977999687194824</v>
      </c>
      <c r="J135" s="23">
        <f t="shared" si="9"/>
        <v>7.9779996871948242</v>
      </c>
      <c r="K135" s="23">
        <f t="shared" si="10"/>
        <v>13.977999687194824</v>
      </c>
      <c r="L135" s="4"/>
      <c r="M135" s="4">
        <v>9.494999885559082</v>
      </c>
      <c r="N135" s="23">
        <f t="shared" si="11"/>
        <v>6.494999885559082</v>
      </c>
      <c r="O135" s="23">
        <f t="shared" si="12"/>
        <v>12.494999885559082</v>
      </c>
      <c r="Q135" s="13">
        <v>8</v>
      </c>
      <c r="R135" s="13">
        <v>14</v>
      </c>
      <c r="S135" s="13">
        <v>5</v>
      </c>
      <c r="T135" s="13">
        <v>17</v>
      </c>
    </row>
    <row r="136" spans="1:20" x14ac:dyDescent="0.3">
      <c r="A136" s="13">
        <v>129</v>
      </c>
      <c r="B136" s="3">
        <f t="shared" si="13"/>
        <v>34.915422885572298</v>
      </c>
      <c r="C136" s="10">
        <v>34.960079193115234</v>
      </c>
      <c r="D136" s="4"/>
      <c r="E136" s="4">
        <v>11.835000038146973</v>
      </c>
      <c r="F136" s="23">
        <f t="shared" si="7"/>
        <v>8.8350000381469727</v>
      </c>
      <c r="G136" s="23">
        <f t="shared" si="8"/>
        <v>14.835000038146973</v>
      </c>
      <c r="H136" s="4"/>
      <c r="I136" s="4">
        <v>11.043999671936035</v>
      </c>
      <c r="J136" s="23">
        <f t="shared" si="9"/>
        <v>8.0439996719360352</v>
      </c>
      <c r="K136" s="23">
        <f t="shared" si="10"/>
        <v>14.043999671936035</v>
      </c>
      <c r="L136" s="4"/>
      <c r="M136" s="4">
        <v>9.4289999008178711</v>
      </c>
      <c r="N136" s="23">
        <f t="shared" si="11"/>
        <v>6.4289999008178711</v>
      </c>
      <c r="O136" s="23">
        <f t="shared" si="12"/>
        <v>12.428999900817871</v>
      </c>
      <c r="Q136" s="13">
        <v>8</v>
      </c>
      <c r="R136" s="13">
        <v>14</v>
      </c>
      <c r="S136" s="13">
        <v>5</v>
      </c>
      <c r="T136" s="13">
        <v>17</v>
      </c>
    </row>
    <row r="137" spans="1:20" x14ac:dyDescent="0.3">
      <c r="A137" s="13">
        <v>130</v>
      </c>
      <c r="B137" s="3">
        <f t="shared" si="13"/>
        <v>34.985074626865831</v>
      </c>
      <c r="C137" s="10">
        <v>35.030082702636719</v>
      </c>
      <c r="D137" s="4"/>
      <c r="E137" s="4">
        <v>11.829999923706055</v>
      </c>
      <c r="F137" s="23">
        <f t="shared" ref="F137:F200" si="14">E137-3</f>
        <v>8.8299999237060547</v>
      </c>
      <c r="G137" s="23">
        <f t="shared" ref="G137:G200" si="15">E137+3</f>
        <v>14.829999923706055</v>
      </c>
      <c r="H137" s="4"/>
      <c r="I137" s="4">
        <v>11.126999855041504</v>
      </c>
      <c r="J137" s="23">
        <f t="shared" ref="J137:J200" si="16">I137-3</f>
        <v>8.1269998550415039</v>
      </c>
      <c r="K137" s="23">
        <f t="shared" ref="K137:K200" si="17">I137+3</f>
        <v>14.126999855041504</v>
      </c>
      <c r="L137" s="4"/>
      <c r="M137" s="4">
        <v>9.3520002365112305</v>
      </c>
      <c r="N137" s="23">
        <f t="shared" ref="N137:N200" si="18">M137-3</f>
        <v>6.3520002365112305</v>
      </c>
      <c r="O137" s="23">
        <f t="shared" ref="O137:O200" si="19">M137+3</f>
        <v>12.35200023651123</v>
      </c>
      <c r="Q137" s="13">
        <v>8</v>
      </c>
      <c r="R137" s="13">
        <v>14</v>
      </c>
      <c r="S137" s="13">
        <v>5</v>
      </c>
      <c r="T137" s="13">
        <v>17</v>
      </c>
    </row>
    <row r="138" spans="1:20" x14ac:dyDescent="0.3">
      <c r="A138" s="13">
        <v>131</v>
      </c>
      <c r="B138" s="3">
        <f t="shared" ref="B138:B201" si="20">B137+($B$208-$B$8)/201</f>
        <v>35.054726368159365</v>
      </c>
      <c r="C138" s="10">
        <v>35.100082397460937</v>
      </c>
      <c r="D138" s="4"/>
      <c r="E138" s="4">
        <v>11.779999732971191</v>
      </c>
      <c r="F138" s="23">
        <f t="shared" si="14"/>
        <v>8.7799997329711914</v>
      </c>
      <c r="G138" s="23">
        <f t="shared" si="15"/>
        <v>14.779999732971191</v>
      </c>
      <c r="H138" s="4"/>
      <c r="I138" s="4">
        <v>11.187000274658203</v>
      </c>
      <c r="J138" s="23">
        <f t="shared" si="16"/>
        <v>8.1870002746582031</v>
      </c>
      <c r="K138" s="23">
        <f t="shared" si="17"/>
        <v>14.187000274658203</v>
      </c>
      <c r="L138" s="4"/>
      <c r="M138" s="4">
        <v>9.2530002593994141</v>
      </c>
      <c r="N138" s="23">
        <f t="shared" si="18"/>
        <v>6.2530002593994141</v>
      </c>
      <c r="O138" s="23">
        <f t="shared" si="19"/>
        <v>12.253000259399414</v>
      </c>
      <c r="Q138" s="13">
        <v>8</v>
      </c>
      <c r="R138" s="13">
        <v>14</v>
      </c>
      <c r="S138" s="13">
        <v>5</v>
      </c>
      <c r="T138" s="13">
        <v>17</v>
      </c>
    </row>
    <row r="139" spans="1:20" x14ac:dyDescent="0.3">
      <c r="A139" s="13">
        <v>132</v>
      </c>
      <c r="B139" s="3">
        <f t="shared" si="20"/>
        <v>35.124378109452898</v>
      </c>
      <c r="C139" s="10">
        <v>35.170082092285156</v>
      </c>
      <c r="D139" s="4"/>
      <c r="E139" s="4">
        <v>11.708999633789063</v>
      </c>
      <c r="F139" s="23">
        <f t="shared" si="14"/>
        <v>8.7089996337890625</v>
      </c>
      <c r="G139" s="23">
        <f t="shared" si="15"/>
        <v>14.708999633789062</v>
      </c>
      <c r="H139" s="4"/>
      <c r="I139" s="4">
        <v>11.22599983215332</v>
      </c>
      <c r="J139" s="23">
        <f t="shared" si="16"/>
        <v>8.2259998321533203</v>
      </c>
      <c r="K139" s="23">
        <f t="shared" si="17"/>
        <v>14.22599983215332</v>
      </c>
      <c r="L139" s="4"/>
      <c r="M139" s="4">
        <v>9.133000373840332</v>
      </c>
      <c r="N139" s="23">
        <f t="shared" si="18"/>
        <v>6.133000373840332</v>
      </c>
      <c r="O139" s="23">
        <f t="shared" si="19"/>
        <v>12.133000373840332</v>
      </c>
      <c r="Q139" s="13">
        <v>8</v>
      </c>
      <c r="R139" s="13">
        <v>14</v>
      </c>
      <c r="S139" s="13">
        <v>5</v>
      </c>
      <c r="T139" s="13">
        <v>17</v>
      </c>
    </row>
    <row r="140" spans="1:20" x14ac:dyDescent="0.3">
      <c r="A140" s="13">
        <v>133</v>
      </c>
      <c r="B140" s="3">
        <f t="shared" si="20"/>
        <v>35.194029850746432</v>
      </c>
      <c r="C140" s="10">
        <v>35.240081787109375</v>
      </c>
      <c r="D140" s="4"/>
      <c r="E140" s="4">
        <v>11.631999969482422</v>
      </c>
      <c r="F140" s="23">
        <f t="shared" si="14"/>
        <v>8.6319999694824219</v>
      </c>
      <c r="G140" s="23">
        <f t="shared" si="15"/>
        <v>14.631999969482422</v>
      </c>
      <c r="H140" s="4"/>
      <c r="I140" s="4">
        <v>11.241999626159668</v>
      </c>
      <c r="J140" s="23">
        <f t="shared" si="16"/>
        <v>8.241999626159668</v>
      </c>
      <c r="K140" s="23">
        <f t="shared" si="17"/>
        <v>14.241999626159668</v>
      </c>
      <c r="L140" s="4"/>
      <c r="M140" s="4">
        <v>9.0229997634887695</v>
      </c>
      <c r="N140" s="23">
        <f t="shared" si="18"/>
        <v>6.0229997634887695</v>
      </c>
      <c r="O140" s="23">
        <f t="shared" si="19"/>
        <v>12.02299976348877</v>
      </c>
      <c r="Q140" s="13">
        <v>8</v>
      </c>
      <c r="R140" s="13">
        <v>14</v>
      </c>
      <c r="S140" s="13">
        <v>5</v>
      </c>
      <c r="T140" s="13">
        <v>17</v>
      </c>
    </row>
    <row r="141" spans="1:20" x14ac:dyDescent="0.3">
      <c r="A141" s="13">
        <v>134</v>
      </c>
      <c r="B141" s="3">
        <f t="shared" si="20"/>
        <v>35.263681592039966</v>
      </c>
      <c r="C141" s="10">
        <v>35.310085296630859</v>
      </c>
      <c r="D141" s="4"/>
      <c r="E141" s="4">
        <v>11.522000312805176</v>
      </c>
      <c r="F141" s="23">
        <f t="shared" si="14"/>
        <v>8.5220003128051758</v>
      </c>
      <c r="G141" s="23">
        <f t="shared" si="15"/>
        <v>14.522000312805176</v>
      </c>
      <c r="H141" s="4"/>
      <c r="I141" s="4">
        <v>11.230999946594238</v>
      </c>
      <c r="J141" s="23">
        <f t="shared" si="16"/>
        <v>8.2309999465942383</v>
      </c>
      <c r="K141" s="23">
        <f t="shared" si="17"/>
        <v>14.230999946594238</v>
      </c>
      <c r="L141" s="4"/>
      <c r="M141" s="4">
        <v>8.9020004272460937</v>
      </c>
      <c r="N141" s="23">
        <f t="shared" si="18"/>
        <v>5.9020004272460938</v>
      </c>
      <c r="O141" s="23">
        <f t="shared" si="19"/>
        <v>11.902000427246094</v>
      </c>
      <c r="Q141" s="13">
        <v>8</v>
      </c>
      <c r="R141" s="13">
        <v>14</v>
      </c>
      <c r="S141" s="13">
        <v>5</v>
      </c>
      <c r="T141" s="13">
        <v>17</v>
      </c>
    </row>
    <row r="142" spans="1:20" x14ac:dyDescent="0.3">
      <c r="A142" s="13">
        <v>135</v>
      </c>
      <c r="B142" s="3">
        <f t="shared" si="20"/>
        <v>35.333333333333499</v>
      </c>
      <c r="C142" s="10">
        <v>35.380084991455078</v>
      </c>
      <c r="D142" s="4"/>
      <c r="E142" s="4">
        <v>11.390000343322754</v>
      </c>
      <c r="F142" s="23">
        <f t="shared" si="14"/>
        <v>8.3900003433227539</v>
      </c>
      <c r="G142" s="23">
        <f t="shared" si="15"/>
        <v>14.390000343322754</v>
      </c>
      <c r="H142" s="4"/>
      <c r="I142" s="4">
        <v>11.164999961853027</v>
      </c>
      <c r="J142" s="23">
        <f t="shared" si="16"/>
        <v>8.1649999618530273</v>
      </c>
      <c r="K142" s="23">
        <f t="shared" si="17"/>
        <v>14.164999961853027</v>
      </c>
      <c r="L142" s="4"/>
      <c r="M142" s="4">
        <v>8.7700004577636719</v>
      </c>
      <c r="N142" s="23">
        <f t="shared" si="18"/>
        <v>5.7700004577636719</v>
      </c>
      <c r="O142" s="23">
        <f t="shared" si="19"/>
        <v>11.770000457763672</v>
      </c>
      <c r="Q142" s="13">
        <v>8</v>
      </c>
      <c r="R142" s="13">
        <v>14</v>
      </c>
      <c r="S142" s="13">
        <v>5</v>
      </c>
      <c r="T142" s="13">
        <v>17</v>
      </c>
    </row>
    <row r="143" spans="1:20" x14ac:dyDescent="0.3">
      <c r="A143" s="13">
        <v>136</v>
      </c>
      <c r="B143" s="3">
        <f t="shared" si="20"/>
        <v>35.402985074627033</v>
      </c>
      <c r="C143" s="10">
        <v>35.450084686279297</v>
      </c>
      <c r="D143" s="4"/>
      <c r="E143" s="4">
        <v>11.270000457763672</v>
      </c>
      <c r="F143" s="23">
        <f t="shared" si="14"/>
        <v>8.2700004577636719</v>
      </c>
      <c r="G143" s="23">
        <f t="shared" si="15"/>
        <v>14.270000457763672</v>
      </c>
      <c r="H143" s="4"/>
      <c r="I143" s="4">
        <v>11.121000289916992</v>
      </c>
      <c r="J143" s="23">
        <f t="shared" si="16"/>
        <v>8.1210002899169922</v>
      </c>
      <c r="K143" s="23">
        <f t="shared" si="17"/>
        <v>14.121000289916992</v>
      </c>
      <c r="L143" s="4"/>
      <c r="M143" s="4">
        <v>8.6820001602172852</v>
      </c>
      <c r="N143" s="23">
        <f t="shared" si="18"/>
        <v>5.6820001602172852</v>
      </c>
      <c r="O143" s="23">
        <f t="shared" si="19"/>
        <v>11.682000160217285</v>
      </c>
      <c r="Q143" s="13">
        <v>8</v>
      </c>
      <c r="R143" s="13">
        <v>14</v>
      </c>
      <c r="S143" s="13">
        <v>5</v>
      </c>
      <c r="T143" s="13">
        <v>17</v>
      </c>
    </row>
    <row r="144" spans="1:20" x14ac:dyDescent="0.3">
      <c r="A144" s="13">
        <v>137</v>
      </c>
      <c r="B144" s="3">
        <f t="shared" si="20"/>
        <v>35.472636815920566</v>
      </c>
      <c r="C144" s="10">
        <v>35.520084381103516</v>
      </c>
      <c r="D144" s="4"/>
      <c r="E144" s="4">
        <v>11.175999641418457</v>
      </c>
      <c r="F144" s="23">
        <f t="shared" si="14"/>
        <v>8.175999641418457</v>
      </c>
      <c r="G144" s="23">
        <f t="shared" si="15"/>
        <v>14.175999641418457</v>
      </c>
      <c r="H144" s="4"/>
      <c r="I144" s="4">
        <v>11.055000305175781</v>
      </c>
      <c r="J144" s="23">
        <f t="shared" si="16"/>
        <v>8.0550003051757813</v>
      </c>
      <c r="K144" s="23">
        <f t="shared" si="17"/>
        <v>14.055000305175781</v>
      </c>
      <c r="L144" s="4"/>
      <c r="M144" s="4">
        <v>8.6160001754760742</v>
      </c>
      <c r="N144" s="23">
        <f t="shared" si="18"/>
        <v>5.6160001754760742</v>
      </c>
      <c r="O144" s="23">
        <f t="shared" si="19"/>
        <v>11.616000175476074</v>
      </c>
      <c r="Q144" s="13">
        <v>8</v>
      </c>
      <c r="R144" s="13">
        <v>14</v>
      </c>
      <c r="S144" s="13">
        <v>5</v>
      </c>
      <c r="T144" s="13">
        <v>17</v>
      </c>
    </row>
    <row r="145" spans="1:20" x14ac:dyDescent="0.3">
      <c r="A145" s="13">
        <v>138</v>
      </c>
      <c r="B145" s="3">
        <f t="shared" si="20"/>
        <v>35.5422885572141</v>
      </c>
      <c r="C145" s="10">
        <v>35.590087890625</v>
      </c>
      <c r="D145" s="4"/>
      <c r="E145" s="4">
        <v>11.083000183105469</v>
      </c>
      <c r="F145" s="23">
        <f t="shared" si="14"/>
        <v>8.0830001831054687</v>
      </c>
      <c r="G145" s="23">
        <f t="shared" si="15"/>
        <v>14.083000183105469</v>
      </c>
      <c r="H145" s="4"/>
      <c r="I145" s="4">
        <v>10.977999687194824</v>
      </c>
      <c r="J145" s="23">
        <f t="shared" si="16"/>
        <v>7.9779996871948242</v>
      </c>
      <c r="K145" s="23">
        <f t="shared" si="17"/>
        <v>13.977999687194824</v>
      </c>
      <c r="L145" s="4"/>
      <c r="M145" s="4">
        <v>8.560999870300293</v>
      </c>
      <c r="N145" s="23">
        <f t="shared" si="18"/>
        <v>5.560999870300293</v>
      </c>
      <c r="O145" s="23">
        <f t="shared" si="19"/>
        <v>11.560999870300293</v>
      </c>
      <c r="Q145" s="13">
        <v>8</v>
      </c>
      <c r="R145" s="13">
        <v>14</v>
      </c>
      <c r="S145" s="13">
        <v>5</v>
      </c>
      <c r="T145" s="13">
        <v>17</v>
      </c>
    </row>
    <row r="146" spans="1:20" x14ac:dyDescent="0.3">
      <c r="A146" s="13">
        <v>139</v>
      </c>
      <c r="B146" s="3">
        <f t="shared" si="20"/>
        <v>35.611940298507633</v>
      </c>
      <c r="C146" s="10">
        <v>35.660087585449219</v>
      </c>
      <c r="D146" s="4"/>
      <c r="E146" s="4">
        <v>11.022000312805176</v>
      </c>
      <c r="F146" s="23">
        <f t="shared" si="14"/>
        <v>8.0220003128051758</v>
      </c>
      <c r="G146" s="23">
        <f t="shared" si="15"/>
        <v>14.022000312805176</v>
      </c>
      <c r="H146" s="4"/>
      <c r="I146" s="4">
        <v>10.880000114440918</v>
      </c>
      <c r="J146" s="23">
        <f t="shared" si="16"/>
        <v>7.880000114440918</v>
      </c>
      <c r="K146" s="23">
        <f t="shared" si="17"/>
        <v>13.880000114440918</v>
      </c>
      <c r="L146" s="4"/>
      <c r="M146" s="4">
        <v>8.5340003967285156</v>
      </c>
      <c r="N146" s="23">
        <f t="shared" si="18"/>
        <v>5.5340003967285156</v>
      </c>
      <c r="O146" s="23">
        <f t="shared" si="19"/>
        <v>11.534000396728516</v>
      </c>
      <c r="Q146" s="13">
        <v>8</v>
      </c>
      <c r="R146" s="13">
        <v>14</v>
      </c>
      <c r="S146" s="13">
        <v>5</v>
      </c>
      <c r="T146" s="13">
        <v>17</v>
      </c>
    </row>
    <row r="147" spans="1:20" x14ac:dyDescent="0.3">
      <c r="A147" s="13">
        <v>140</v>
      </c>
      <c r="B147" s="3">
        <f t="shared" si="20"/>
        <v>35.681592039801167</v>
      </c>
      <c r="C147" s="10">
        <v>35.730087280273437</v>
      </c>
      <c r="D147" s="4"/>
      <c r="E147" s="4">
        <v>10.984000205993652</v>
      </c>
      <c r="F147" s="23">
        <f t="shared" si="14"/>
        <v>7.9840002059936523</v>
      </c>
      <c r="G147" s="23">
        <f t="shared" si="15"/>
        <v>13.984000205993652</v>
      </c>
      <c r="H147" s="4"/>
      <c r="I147" s="4">
        <v>10.78600025177002</v>
      </c>
      <c r="J147" s="23">
        <f t="shared" si="16"/>
        <v>7.7860002517700195</v>
      </c>
      <c r="K147" s="23">
        <f t="shared" si="17"/>
        <v>13.78600025177002</v>
      </c>
      <c r="L147" s="4"/>
      <c r="M147" s="4">
        <v>8.5389995574951172</v>
      </c>
      <c r="N147" s="23">
        <f t="shared" si="18"/>
        <v>5.5389995574951172</v>
      </c>
      <c r="O147" s="23">
        <f t="shared" si="19"/>
        <v>11.538999557495117</v>
      </c>
      <c r="Q147" s="13">
        <v>8</v>
      </c>
      <c r="R147" s="13">
        <v>14</v>
      </c>
      <c r="S147" s="13">
        <v>5</v>
      </c>
      <c r="T147" s="13">
        <v>17</v>
      </c>
    </row>
    <row r="148" spans="1:20" x14ac:dyDescent="0.3">
      <c r="A148" s="13">
        <v>141</v>
      </c>
      <c r="B148" s="3">
        <f t="shared" si="20"/>
        <v>35.751243781094701</v>
      </c>
      <c r="C148" s="10">
        <v>35.800086975097656</v>
      </c>
      <c r="D148" s="4"/>
      <c r="E148" s="4">
        <v>10.972999572753906</v>
      </c>
      <c r="F148" s="23">
        <f t="shared" si="14"/>
        <v>7.9729995727539062</v>
      </c>
      <c r="G148" s="23">
        <f t="shared" si="15"/>
        <v>13.972999572753906</v>
      </c>
      <c r="H148" s="4"/>
      <c r="I148" s="4">
        <v>10.697999954223633</v>
      </c>
      <c r="J148" s="23">
        <f t="shared" si="16"/>
        <v>7.6979999542236328</v>
      </c>
      <c r="K148" s="23">
        <f t="shared" si="17"/>
        <v>13.697999954223633</v>
      </c>
      <c r="L148" s="4"/>
      <c r="M148" s="4">
        <v>8.5670003890991211</v>
      </c>
      <c r="N148" s="23">
        <f t="shared" si="18"/>
        <v>5.5670003890991211</v>
      </c>
      <c r="O148" s="23">
        <f t="shared" si="19"/>
        <v>11.567000389099121</v>
      </c>
      <c r="Q148" s="13">
        <v>8</v>
      </c>
      <c r="R148" s="13">
        <v>14</v>
      </c>
      <c r="S148" s="13">
        <v>5</v>
      </c>
      <c r="T148" s="13">
        <v>17</v>
      </c>
    </row>
    <row r="149" spans="1:20" x14ac:dyDescent="0.3">
      <c r="A149" s="13">
        <v>142</v>
      </c>
      <c r="B149" s="3">
        <f t="shared" si="20"/>
        <v>35.820895522388234</v>
      </c>
      <c r="C149" s="10">
        <v>35.870090484619141</v>
      </c>
      <c r="D149" s="4"/>
      <c r="E149" s="4">
        <v>10.984000205993652</v>
      </c>
      <c r="F149" s="23">
        <f t="shared" si="14"/>
        <v>7.9840002059936523</v>
      </c>
      <c r="G149" s="23">
        <f t="shared" si="15"/>
        <v>13.984000205993652</v>
      </c>
      <c r="H149" s="4"/>
      <c r="I149" s="4">
        <v>10.609999656677246</v>
      </c>
      <c r="J149" s="23">
        <f t="shared" si="16"/>
        <v>7.6099996566772461</v>
      </c>
      <c r="K149" s="23">
        <f t="shared" si="17"/>
        <v>13.609999656677246</v>
      </c>
      <c r="L149" s="4"/>
      <c r="M149" s="4">
        <v>8.6219997406005859</v>
      </c>
      <c r="N149" s="23">
        <f t="shared" si="18"/>
        <v>5.6219997406005859</v>
      </c>
      <c r="O149" s="23">
        <f t="shared" si="19"/>
        <v>11.621999740600586</v>
      </c>
      <c r="Q149" s="13">
        <v>8</v>
      </c>
      <c r="R149" s="13">
        <v>14</v>
      </c>
      <c r="S149" s="13">
        <v>5</v>
      </c>
      <c r="T149" s="13">
        <v>17</v>
      </c>
    </row>
    <row r="150" spans="1:20" x14ac:dyDescent="0.3">
      <c r="A150" s="13">
        <v>143</v>
      </c>
      <c r="B150" s="3">
        <f t="shared" si="20"/>
        <v>35.890547263681768</v>
      </c>
      <c r="C150" s="10">
        <v>35.940090179443359</v>
      </c>
      <c r="D150" s="4"/>
      <c r="E150" s="4">
        <v>11</v>
      </c>
      <c r="F150" s="23">
        <f t="shared" si="14"/>
        <v>8</v>
      </c>
      <c r="G150" s="23">
        <f t="shared" si="15"/>
        <v>14</v>
      </c>
      <c r="H150" s="4"/>
      <c r="I150" s="4">
        <v>10.527999877929687</v>
      </c>
      <c r="J150" s="23">
        <f t="shared" si="16"/>
        <v>7.5279998779296875</v>
      </c>
      <c r="K150" s="23">
        <f t="shared" si="17"/>
        <v>13.527999877929688</v>
      </c>
      <c r="L150" s="4"/>
      <c r="M150" s="4">
        <v>8.699000358581543</v>
      </c>
      <c r="N150" s="23">
        <f t="shared" si="18"/>
        <v>5.699000358581543</v>
      </c>
      <c r="O150" s="23">
        <f t="shared" si="19"/>
        <v>11.699000358581543</v>
      </c>
      <c r="Q150" s="13">
        <v>8</v>
      </c>
      <c r="R150" s="13">
        <v>14</v>
      </c>
      <c r="S150" s="13">
        <v>5</v>
      </c>
      <c r="T150" s="13">
        <v>17</v>
      </c>
    </row>
    <row r="151" spans="1:20" x14ac:dyDescent="0.3">
      <c r="A151" s="13">
        <v>144</v>
      </c>
      <c r="B151" s="3">
        <f t="shared" si="20"/>
        <v>35.960199004975301</v>
      </c>
      <c r="C151" s="10">
        <v>36.010089874267578</v>
      </c>
      <c r="D151" s="4"/>
      <c r="E151" s="4">
        <v>11.038999557495117</v>
      </c>
      <c r="F151" s="23">
        <f t="shared" si="14"/>
        <v>8.0389995574951172</v>
      </c>
      <c r="G151" s="23">
        <f t="shared" si="15"/>
        <v>14.038999557495117</v>
      </c>
      <c r="H151" s="4"/>
      <c r="I151" s="4">
        <v>10.456999778747559</v>
      </c>
      <c r="J151" s="23">
        <f t="shared" si="16"/>
        <v>7.4569997787475586</v>
      </c>
      <c r="K151" s="23">
        <f t="shared" si="17"/>
        <v>13.456999778747559</v>
      </c>
      <c r="L151" s="4"/>
      <c r="M151" s="4">
        <v>8.7869997024536133</v>
      </c>
      <c r="N151" s="23">
        <f t="shared" si="18"/>
        <v>5.7869997024536133</v>
      </c>
      <c r="O151" s="23">
        <f t="shared" si="19"/>
        <v>11.786999702453613</v>
      </c>
      <c r="Q151" s="13">
        <v>8</v>
      </c>
      <c r="R151" s="13">
        <v>14</v>
      </c>
      <c r="S151" s="13">
        <v>5</v>
      </c>
      <c r="T151" s="13">
        <v>17</v>
      </c>
    </row>
    <row r="152" spans="1:20" x14ac:dyDescent="0.3">
      <c r="A152" s="13">
        <v>145</v>
      </c>
      <c r="B152" s="3">
        <f t="shared" si="20"/>
        <v>36.029850746268835</v>
      </c>
      <c r="C152" s="10">
        <v>36.080089569091797</v>
      </c>
      <c r="D152" s="4"/>
      <c r="E152" s="4">
        <v>11.076999664306641</v>
      </c>
      <c r="F152" s="23">
        <f t="shared" si="14"/>
        <v>8.0769996643066406</v>
      </c>
      <c r="G152" s="23">
        <f t="shared" si="15"/>
        <v>14.076999664306641</v>
      </c>
      <c r="H152" s="4"/>
      <c r="I152" s="4">
        <v>10.390999794006348</v>
      </c>
      <c r="J152" s="23">
        <f t="shared" si="16"/>
        <v>7.3909997940063477</v>
      </c>
      <c r="K152" s="23">
        <f t="shared" si="17"/>
        <v>13.390999794006348</v>
      </c>
      <c r="L152" s="4"/>
      <c r="M152" s="4">
        <v>8.8739995956420898</v>
      </c>
      <c r="N152" s="23">
        <f t="shared" si="18"/>
        <v>5.8739995956420898</v>
      </c>
      <c r="O152" s="23">
        <f t="shared" si="19"/>
        <v>11.87399959564209</v>
      </c>
      <c r="Q152" s="13">
        <v>8</v>
      </c>
      <c r="R152" s="13">
        <v>14</v>
      </c>
      <c r="S152" s="13">
        <v>5</v>
      </c>
      <c r="T152" s="13">
        <v>17</v>
      </c>
    </row>
    <row r="153" spans="1:20" x14ac:dyDescent="0.3">
      <c r="A153" s="13">
        <v>146</v>
      </c>
      <c r="B153" s="3">
        <f t="shared" si="20"/>
        <v>36.099502487562368</v>
      </c>
      <c r="C153" s="10">
        <v>36.150093078613281</v>
      </c>
      <c r="D153" s="4"/>
      <c r="E153" s="4">
        <v>11.126999855041504</v>
      </c>
      <c r="F153" s="23">
        <f t="shared" si="14"/>
        <v>8.1269998550415039</v>
      </c>
      <c r="G153" s="23">
        <f t="shared" si="15"/>
        <v>14.126999855041504</v>
      </c>
      <c r="H153" s="4"/>
      <c r="I153" s="4">
        <v>10.35200023651123</v>
      </c>
      <c r="J153" s="23">
        <f t="shared" si="16"/>
        <v>7.3520002365112305</v>
      </c>
      <c r="K153" s="23">
        <f t="shared" si="17"/>
        <v>13.35200023651123</v>
      </c>
      <c r="L153" s="4"/>
      <c r="M153" s="4">
        <v>8.9619998931884766</v>
      </c>
      <c r="N153" s="23">
        <f t="shared" si="18"/>
        <v>5.9619998931884766</v>
      </c>
      <c r="O153" s="23">
        <f t="shared" si="19"/>
        <v>11.961999893188477</v>
      </c>
      <c r="Q153" s="13">
        <v>8</v>
      </c>
      <c r="R153" s="13">
        <v>14</v>
      </c>
      <c r="S153" s="13">
        <v>5</v>
      </c>
      <c r="T153" s="13">
        <v>17</v>
      </c>
    </row>
    <row r="154" spans="1:20" x14ac:dyDescent="0.3">
      <c r="A154" s="13">
        <v>147</v>
      </c>
      <c r="B154" s="3">
        <f t="shared" si="20"/>
        <v>36.169154228855902</v>
      </c>
      <c r="C154" s="10">
        <v>36.2200927734375</v>
      </c>
      <c r="D154" s="4"/>
      <c r="E154" s="4">
        <v>11.164999961853027</v>
      </c>
      <c r="F154" s="23">
        <f t="shared" si="14"/>
        <v>8.1649999618530273</v>
      </c>
      <c r="G154" s="23">
        <f t="shared" si="15"/>
        <v>14.164999961853027</v>
      </c>
      <c r="H154" s="4"/>
      <c r="I154" s="4">
        <v>10.324999809265137</v>
      </c>
      <c r="J154" s="23">
        <f t="shared" si="16"/>
        <v>7.3249998092651367</v>
      </c>
      <c r="K154" s="23">
        <f t="shared" si="17"/>
        <v>13.324999809265137</v>
      </c>
      <c r="L154" s="4"/>
      <c r="M154" s="4">
        <v>9.0340003967285156</v>
      </c>
      <c r="N154" s="23">
        <f t="shared" si="18"/>
        <v>6.0340003967285156</v>
      </c>
      <c r="O154" s="23">
        <f t="shared" si="19"/>
        <v>12.034000396728516</v>
      </c>
      <c r="Q154" s="13">
        <v>8</v>
      </c>
      <c r="R154" s="13">
        <v>14</v>
      </c>
      <c r="S154" s="13">
        <v>5</v>
      </c>
      <c r="T154" s="13">
        <v>17</v>
      </c>
    </row>
    <row r="155" spans="1:20" x14ac:dyDescent="0.3">
      <c r="A155" s="13">
        <v>148</v>
      </c>
      <c r="B155" s="3">
        <f t="shared" si="20"/>
        <v>36.238805970149436</v>
      </c>
      <c r="C155" s="10">
        <v>36.290092468261719</v>
      </c>
      <c r="D155" s="4"/>
      <c r="E155" s="4">
        <v>11.204000473022461</v>
      </c>
      <c r="F155" s="23">
        <f t="shared" si="14"/>
        <v>8.2040004730224609</v>
      </c>
      <c r="G155" s="23">
        <f t="shared" si="15"/>
        <v>14.204000473022461</v>
      </c>
      <c r="H155" s="4"/>
      <c r="I155" s="4">
        <v>10.314000129699707</v>
      </c>
      <c r="J155" s="23">
        <f t="shared" si="16"/>
        <v>7.314000129699707</v>
      </c>
      <c r="K155" s="23">
        <f t="shared" si="17"/>
        <v>13.314000129699707</v>
      </c>
      <c r="L155" s="4"/>
      <c r="M155" s="4">
        <v>9.0830001831054687</v>
      </c>
      <c r="N155" s="23">
        <f t="shared" si="18"/>
        <v>6.0830001831054687</v>
      </c>
      <c r="O155" s="23">
        <f t="shared" si="19"/>
        <v>12.083000183105469</v>
      </c>
      <c r="Q155" s="13">
        <v>8</v>
      </c>
      <c r="R155" s="13">
        <v>14</v>
      </c>
      <c r="S155" s="13">
        <v>5</v>
      </c>
      <c r="T155" s="13">
        <v>17</v>
      </c>
    </row>
    <row r="156" spans="1:20" x14ac:dyDescent="0.3">
      <c r="A156" s="13">
        <v>149</v>
      </c>
      <c r="B156" s="3">
        <f t="shared" si="20"/>
        <v>36.308457711442969</v>
      </c>
      <c r="C156" s="10">
        <v>36.360092163085937</v>
      </c>
      <c r="D156" s="4"/>
      <c r="E156" s="4">
        <v>11.248000144958496</v>
      </c>
      <c r="F156" s="23">
        <f t="shared" si="14"/>
        <v>8.2480001449584961</v>
      </c>
      <c r="G156" s="23">
        <f t="shared" si="15"/>
        <v>14.248000144958496</v>
      </c>
      <c r="H156" s="4"/>
      <c r="I156" s="4">
        <v>10.296999931335449</v>
      </c>
      <c r="J156" s="23">
        <f t="shared" si="16"/>
        <v>7.2969999313354492</v>
      </c>
      <c r="K156" s="23">
        <f t="shared" si="17"/>
        <v>13.296999931335449</v>
      </c>
      <c r="L156" s="4"/>
      <c r="M156" s="4">
        <v>9.1219997406005859</v>
      </c>
      <c r="N156" s="23">
        <f t="shared" si="18"/>
        <v>6.1219997406005859</v>
      </c>
      <c r="O156" s="23">
        <f t="shared" si="19"/>
        <v>12.121999740600586</v>
      </c>
      <c r="Q156" s="13">
        <v>8</v>
      </c>
      <c r="R156" s="13">
        <v>14</v>
      </c>
      <c r="S156" s="13">
        <v>5</v>
      </c>
      <c r="T156" s="13">
        <v>17</v>
      </c>
    </row>
    <row r="157" spans="1:20" x14ac:dyDescent="0.3">
      <c r="A157" s="13">
        <v>150</v>
      </c>
      <c r="B157" s="3">
        <f t="shared" si="20"/>
        <v>36.378109452736503</v>
      </c>
      <c r="C157" s="10">
        <v>36.430095672607422</v>
      </c>
      <c r="D157" s="4"/>
      <c r="E157" s="4">
        <v>11.263999938964844</v>
      </c>
      <c r="F157" s="23">
        <f t="shared" si="14"/>
        <v>8.2639999389648437</v>
      </c>
      <c r="G157" s="23">
        <f t="shared" si="15"/>
        <v>14.263999938964844</v>
      </c>
      <c r="H157" s="4"/>
      <c r="I157" s="4">
        <v>10.296999931335449</v>
      </c>
      <c r="J157" s="23">
        <f t="shared" si="16"/>
        <v>7.2969999313354492</v>
      </c>
      <c r="K157" s="23">
        <f t="shared" si="17"/>
        <v>13.296999931335449</v>
      </c>
      <c r="L157" s="4"/>
      <c r="M157" s="4">
        <v>9.1269998550415039</v>
      </c>
      <c r="N157" s="23">
        <f t="shared" si="18"/>
        <v>6.1269998550415039</v>
      </c>
      <c r="O157" s="23">
        <f t="shared" si="19"/>
        <v>12.126999855041504</v>
      </c>
      <c r="Q157" s="13">
        <v>8</v>
      </c>
      <c r="R157" s="13">
        <v>14</v>
      </c>
      <c r="S157" s="13">
        <v>5</v>
      </c>
      <c r="T157" s="13">
        <v>17</v>
      </c>
    </row>
    <row r="158" spans="1:20" x14ac:dyDescent="0.3">
      <c r="A158" s="13">
        <v>151</v>
      </c>
      <c r="B158" s="3">
        <f t="shared" si="20"/>
        <v>36.447761194030036</v>
      </c>
      <c r="C158" s="10">
        <v>36.500095367431641</v>
      </c>
      <c r="D158" s="4"/>
      <c r="E158" s="4">
        <v>11.263999938964844</v>
      </c>
      <c r="F158" s="23">
        <f t="shared" si="14"/>
        <v>8.2639999389648437</v>
      </c>
      <c r="G158" s="23">
        <f t="shared" si="15"/>
        <v>14.263999938964844</v>
      </c>
      <c r="H158" s="4"/>
      <c r="I158" s="4">
        <v>10.291999816894531</v>
      </c>
      <c r="J158" s="23">
        <f t="shared" si="16"/>
        <v>7.2919998168945313</v>
      </c>
      <c r="K158" s="23">
        <f t="shared" si="17"/>
        <v>13.291999816894531</v>
      </c>
      <c r="L158" s="4"/>
      <c r="M158" s="4">
        <v>9.1049995422363281</v>
      </c>
      <c r="N158" s="23">
        <f t="shared" si="18"/>
        <v>6.1049995422363281</v>
      </c>
      <c r="O158" s="23">
        <f t="shared" si="19"/>
        <v>12.104999542236328</v>
      </c>
      <c r="Q158" s="13">
        <v>8</v>
      </c>
      <c r="R158" s="13">
        <v>14</v>
      </c>
      <c r="S158" s="13">
        <v>5</v>
      </c>
      <c r="T158" s="13">
        <v>17</v>
      </c>
    </row>
    <row r="159" spans="1:20" x14ac:dyDescent="0.3">
      <c r="A159" s="13">
        <v>152</v>
      </c>
      <c r="B159" s="3">
        <f t="shared" si="20"/>
        <v>36.51741293532357</v>
      </c>
      <c r="C159" s="10">
        <v>36.570095062255859</v>
      </c>
      <c r="D159" s="4"/>
      <c r="E159" s="4">
        <v>11.237000465393066</v>
      </c>
      <c r="F159" s="23">
        <f t="shared" si="14"/>
        <v>8.2370004653930664</v>
      </c>
      <c r="G159" s="23">
        <f t="shared" si="15"/>
        <v>14.237000465393066</v>
      </c>
      <c r="H159" s="4"/>
      <c r="I159" s="4">
        <v>10.274999618530273</v>
      </c>
      <c r="J159" s="23">
        <f t="shared" si="16"/>
        <v>7.2749996185302734</v>
      </c>
      <c r="K159" s="23">
        <f t="shared" si="17"/>
        <v>13.274999618530273</v>
      </c>
      <c r="L159" s="4"/>
      <c r="M159" s="4">
        <v>9.0780000686645508</v>
      </c>
      <c r="N159" s="23">
        <f t="shared" si="18"/>
        <v>6.0780000686645508</v>
      </c>
      <c r="O159" s="23">
        <f t="shared" si="19"/>
        <v>12.078000068664551</v>
      </c>
      <c r="Q159" s="13">
        <v>8</v>
      </c>
      <c r="R159" s="13">
        <v>14</v>
      </c>
      <c r="S159" s="13">
        <v>5</v>
      </c>
      <c r="T159" s="13">
        <v>17</v>
      </c>
    </row>
    <row r="160" spans="1:20" x14ac:dyDescent="0.3">
      <c r="A160" s="5">
        <v>153</v>
      </c>
      <c r="B160" s="6">
        <f t="shared" si="20"/>
        <v>36.587064676617103</v>
      </c>
      <c r="C160" s="11">
        <v>36.640094757080078</v>
      </c>
      <c r="D160" s="4"/>
      <c r="E160" s="4">
        <v>11.192999839782715</v>
      </c>
      <c r="F160" s="23">
        <f t="shared" si="14"/>
        <v>8.1929998397827148</v>
      </c>
      <c r="G160" s="23">
        <f t="shared" si="15"/>
        <v>14.192999839782715</v>
      </c>
      <c r="H160" s="4"/>
      <c r="I160" s="4">
        <v>10.237000465393066</v>
      </c>
      <c r="J160" s="23">
        <f t="shared" si="16"/>
        <v>7.2370004653930664</v>
      </c>
      <c r="K160" s="23">
        <f t="shared" si="17"/>
        <v>13.237000465393066</v>
      </c>
      <c r="L160" s="4"/>
      <c r="M160" s="4">
        <v>9.0229997634887695</v>
      </c>
      <c r="N160" s="23">
        <f t="shared" si="18"/>
        <v>6.0229997634887695</v>
      </c>
      <c r="O160" s="23">
        <f t="shared" si="19"/>
        <v>12.02299976348877</v>
      </c>
      <c r="Q160" s="13">
        <v>8</v>
      </c>
      <c r="R160" s="13">
        <v>14</v>
      </c>
      <c r="S160" s="13">
        <v>5</v>
      </c>
      <c r="T160" s="13">
        <v>17</v>
      </c>
    </row>
    <row r="161" spans="1:20" x14ac:dyDescent="0.3">
      <c r="A161" s="13">
        <v>154</v>
      </c>
      <c r="B161" s="3">
        <f t="shared" si="20"/>
        <v>36.656716417910637</v>
      </c>
      <c r="C161" s="10">
        <v>36.710098266601563</v>
      </c>
      <c r="D161" s="4"/>
      <c r="E161" s="4">
        <v>11.109999656677246</v>
      </c>
      <c r="F161" s="23">
        <f t="shared" si="14"/>
        <v>8.1099996566772461</v>
      </c>
      <c r="G161" s="23">
        <f t="shared" si="15"/>
        <v>14.109999656677246</v>
      </c>
      <c r="H161" s="4"/>
      <c r="I161" s="4">
        <v>10.142999649047852</v>
      </c>
      <c r="J161" s="23">
        <f t="shared" si="16"/>
        <v>7.1429996490478516</v>
      </c>
      <c r="K161" s="23">
        <f t="shared" si="17"/>
        <v>13.142999649047852</v>
      </c>
      <c r="L161" s="4"/>
      <c r="M161" s="4">
        <v>8.9510002136230469</v>
      </c>
      <c r="N161" s="23">
        <f t="shared" si="18"/>
        <v>5.9510002136230469</v>
      </c>
      <c r="O161" s="23">
        <f t="shared" si="19"/>
        <v>11.951000213623047</v>
      </c>
      <c r="Q161" s="13">
        <v>8</v>
      </c>
      <c r="R161" s="13">
        <v>14</v>
      </c>
      <c r="S161" s="13">
        <v>5</v>
      </c>
      <c r="T161" s="13">
        <v>17</v>
      </c>
    </row>
    <row r="162" spans="1:20" x14ac:dyDescent="0.3">
      <c r="A162" s="13">
        <v>155</v>
      </c>
      <c r="B162" s="3">
        <f t="shared" si="20"/>
        <v>36.726368159204171</v>
      </c>
      <c r="C162" s="10">
        <v>36.780097961425781</v>
      </c>
      <c r="D162" s="4"/>
      <c r="E162" s="4">
        <v>11.027999877929688</v>
      </c>
      <c r="F162" s="23">
        <f t="shared" si="14"/>
        <v>8.0279998779296875</v>
      </c>
      <c r="G162" s="23">
        <f t="shared" si="15"/>
        <v>14.027999877929688</v>
      </c>
      <c r="H162" s="4"/>
      <c r="I162" s="4">
        <v>10.065999984741211</v>
      </c>
      <c r="J162" s="23">
        <f t="shared" si="16"/>
        <v>7.0659999847412109</v>
      </c>
      <c r="K162" s="23">
        <f t="shared" si="17"/>
        <v>13.065999984741211</v>
      </c>
      <c r="L162" s="4"/>
      <c r="M162" s="4">
        <v>8.8959999084472656</v>
      </c>
      <c r="N162" s="23">
        <f t="shared" si="18"/>
        <v>5.8959999084472656</v>
      </c>
      <c r="O162" s="23">
        <f t="shared" si="19"/>
        <v>11.895999908447266</v>
      </c>
      <c r="Q162" s="13">
        <v>8</v>
      </c>
      <c r="R162" s="13">
        <v>14</v>
      </c>
      <c r="S162" s="13">
        <v>5</v>
      </c>
      <c r="T162" s="13">
        <v>17</v>
      </c>
    </row>
    <row r="163" spans="1:20" x14ac:dyDescent="0.3">
      <c r="A163" s="13">
        <v>156</v>
      </c>
      <c r="B163" s="3">
        <f t="shared" si="20"/>
        <v>36.796019900497704</v>
      </c>
      <c r="C163" s="10">
        <v>36.85009765625</v>
      </c>
      <c r="D163" s="4"/>
      <c r="E163" s="4">
        <v>10.939999580383301</v>
      </c>
      <c r="F163" s="23">
        <f t="shared" si="14"/>
        <v>7.9399995803833008</v>
      </c>
      <c r="G163" s="23">
        <f t="shared" si="15"/>
        <v>13.939999580383301</v>
      </c>
      <c r="H163" s="4"/>
      <c r="I163" s="4">
        <v>9.9399995803833008</v>
      </c>
      <c r="J163" s="23">
        <f t="shared" si="16"/>
        <v>6.9399995803833008</v>
      </c>
      <c r="K163" s="23">
        <f t="shared" si="17"/>
        <v>12.939999580383301</v>
      </c>
      <c r="L163" s="4"/>
      <c r="M163" s="4">
        <v>8.8470001220703125</v>
      </c>
      <c r="N163" s="23">
        <f t="shared" si="18"/>
        <v>5.8470001220703125</v>
      </c>
      <c r="O163" s="23">
        <f t="shared" si="19"/>
        <v>11.847000122070313</v>
      </c>
      <c r="Q163" s="13">
        <v>8</v>
      </c>
      <c r="R163" s="13">
        <v>14</v>
      </c>
      <c r="S163" s="13">
        <v>5</v>
      </c>
      <c r="T163" s="13">
        <v>17</v>
      </c>
    </row>
    <row r="164" spans="1:20" x14ac:dyDescent="0.3">
      <c r="A164" s="13">
        <v>157</v>
      </c>
      <c r="B164" s="3">
        <f t="shared" si="20"/>
        <v>36.865671641791238</v>
      </c>
      <c r="C164" s="10">
        <v>36.920097351074219</v>
      </c>
      <c r="D164" s="4"/>
      <c r="E164" s="4">
        <v>10.847000122070313</v>
      </c>
      <c r="F164" s="23">
        <f t="shared" si="14"/>
        <v>7.8470001220703125</v>
      </c>
      <c r="G164" s="23">
        <f t="shared" si="15"/>
        <v>13.847000122070313</v>
      </c>
      <c r="H164" s="4"/>
      <c r="I164" s="4">
        <v>9.8030004501342773</v>
      </c>
      <c r="J164" s="23">
        <f t="shared" si="16"/>
        <v>6.8030004501342773</v>
      </c>
      <c r="K164" s="23">
        <f t="shared" si="17"/>
        <v>12.803000450134277</v>
      </c>
      <c r="L164" s="4"/>
      <c r="M164" s="4">
        <v>8.8030004501342773</v>
      </c>
      <c r="N164" s="23">
        <f t="shared" si="18"/>
        <v>5.8030004501342773</v>
      </c>
      <c r="O164" s="23">
        <f t="shared" si="19"/>
        <v>11.803000450134277</v>
      </c>
      <c r="Q164" s="13">
        <v>8</v>
      </c>
      <c r="R164" s="13">
        <v>14</v>
      </c>
      <c r="S164" s="13">
        <v>5</v>
      </c>
      <c r="T164" s="13">
        <v>17</v>
      </c>
    </row>
    <row r="165" spans="1:20" x14ac:dyDescent="0.3">
      <c r="A165" s="13">
        <v>158</v>
      </c>
      <c r="B165" s="3">
        <f t="shared" si="20"/>
        <v>36.935323383084771</v>
      </c>
      <c r="C165" s="10">
        <v>36.990100860595703</v>
      </c>
      <c r="D165" s="4"/>
      <c r="E165" s="4">
        <v>10.763999938964844</v>
      </c>
      <c r="F165" s="23">
        <f t="shared" si="14"/>
        <v>7.7639999389648437</v>
      </c>
      <c r="G165" s="23">
        <f t="shared" si="15"/>
        <v>13.763999938964844</v>
      </c>
      <c r="H165" s="4"/>
      <c r="I165" s="4">
        <v>9.6490001678466797</v>
      </c>
      <c r="J165" s="23">
        <f t="shared" si="16"/>
        <v>6.6490001678466797</v>
      </c>
      <c r="K165" s="23">
        <f t="shared" si="17"/>
        <v>12.64900016784668</v>
      </c>
      <c r="L165" s="4"/>
      <c r="M165" s="4">
        <v>8.7810001373291016</v>
      </c>
      <c r="N165" s="23">
        <f t="shared" si="18"/>
        <v>5.7810001373291016</v>
      </c>
      <c r="O165" s="23">
        <f t="shared" si="19"/>
        <v>11.781000137329102</v>
      </c>
      <c r="Q165" s="13">
        <v>8</v>
      </c>
      <c r="R165" s="13">
        <v>14</v>
      </c>
      <c r="S165" s="13">
        <v>5</v>
      </c>
      <c r="T165" s="13">
        <v>17</v>
      </c>
    </row>
    <row r="166" spans="1:20" x14ac:dyDescent="0.3">
      <c r="A166" s="13">
        <v>159</v>
      </c>
      <c r="B166" s="3">
        <f t="shared" si="20"/>
        <v>37.004975124378305</v>
      </c>
      <c r="C166" s="10">
        <v>37.060100555419922</v>
      </c>
      <c r="D166" s="4"/>
      <c r="E166" s="4">
        <v>10.692999839782715</v>
      </c>
      <c r="F166" s="23">
        <f t="shared" si="14"/>
        <v>7.6929998397827148</v>
      </c>
      <c r="G166" s="23">
        <f t="shared" si="15"/>
        <v>13.692999839782715</v>
      </c>
      <c r="H166" s="4"/>
      <c r="I166" s="4">
        <v>9.5120000839233398</v>
      </c>
      <c r="J166" s="23">
        <f t="shared" si="16"/>
        <v>6.5120000839233398</v>
      </c>
      <c r="K166" s="23">
        <f t="shared" si="17"/>
        <v>12.51200008392334</v>
      </c>
      <c r="L166" s="4"/>
      <c r="M166" s="4">
        <v>8.7760000228881836</v>
      </c>
      <c r="N166" s="23">
        <f t="shared" si="18"/>
        <v>5.7760000228881836</v>
      </c>
      <c r="O166" s="23">
        <f t="shared" si="19"/>
        <v>11.776000022888184</v>
      </c>
      <c r="Q166" s="13">
        <v>8</v>
      </c>
      <c r="R166" s="13">
        <v>14</v>
      </c>
      <c r="S166" s="13">
        <v>5</v>
      </c>
      <c r="T166" s="13">
        <v>17</v>
      </c>
    </row>
    <row r="167" spans="1:20" x14ac:dyDescent="0.3">
      <c r="A167" s="13">
        <v>160</v>
      </c>
      <c r="B167" s="3">
        <f t="shared" si="20"/>
        <v>37.074626865671839</v>
      </c>
      <c r="C167" s="10">
        <v>37.130100250244141</v>
      </c>
      <c r="D167" s="4"/>
      <c r="E167" s="4">
        <v>10.64900016784668</v>
      </c>
      <c r="F167" s="23">
        <f t="shared" si="14"/>
        <v>7.6490001678466797</v>
      </c>
      <c r="G167" s="23">
        <f t="shared" si="15"/>
        <v>13.64900016784668</v>
      </c>
      <c r="H167" s="4"/>
      <c r="I167" s="4">
        <v>9.380000114440918</v>
      </c>
      <c r="J167" s="23">
        <f t="shared" si="16"/>
        <v>6.380000114440918</v>
      </c>
      <c r="K167" s="23">
        <f t="shared" si="17"/>
        <v>12.380000114440918</v>
      </c>
      <c r="L167" s="4"/>
      <c r="M167" s="4">
        <v>8.8030004501342773</v>
      </c>
      <c r="N167" s="23">
        <f t="shared" si="18"/>
        <v>5.8030004501342773</v>
      </c>
      <c r="O167" s="23">
        <f t="shared" si="19"/>
        <v>11.803000450134277</v>
      </c>
      <c r="Q167" s="13">
        <v>8</v>
      </c>
      <c r="R167" s="13">
        <v>14</v>
      </c>
      <c r="S167" s="13">
        <v>5</v>
      </c>
      <c r="T167" s="13">
        <v>17</v>
      </c>
    </row>
    <row r="168" spans="1:20" x14ac:dyDescent="0.3">
      <c r="A168" s="13">
        <v>161</v>
      </c>
      <c r="B168" s="3">
        <f t="shared" si="20"/>
        <v>37.144278606965372</v>
      </c>
      <c r="C168" s="10">
        <v>37.200099945068359</v>
      </c>
      <c r="D168" s="4"/>
      <c r="E168" s="4">
        <v>10.621000289916992</v>
      </c>
      <c r="F168" s="23">
        <f t="shared" si="14"/>
        <v>7.6210002899169922</v>
      </c>
      <c r="G168" s="23">
        <f t="shared" si="15"/>
        <v>13.621000289916992</v>
      </c>
      <c r="H168" s="4"/>
      <c r="I168" s="4">
        <v>9.2370004653930664</v>
      </c>
      <c r="J168" s="23">
        <f t="shared" si="16"/>
        <v>6.2370004653930664</v>
      </c>
      <c r="K168" s="23">
        <f t="shared" si="17"/>
        <v>12.237000465393066</v>
      </c>
      <c r="L168" s="4"/>
      <c r="M168" s="4">
        <v>8.8360004425048828</v>
      </c>
      <c r="N168" s="23">
        <f t="shared" si="18"/>
        <v>5.8360004425048828</v>
      </c>
      <c r="O168" s="23">
        <f t="shared" si="19"/>
        <v>11.836000442504883</v>
      </c>
      <c r="Q168" s="13">
        <v>8</v>
      </c>
      <c r="R168" s="13">
        <v>14</v>
      </c>
      <c r="S168" s="13">
        <v>5</v>
      </c>
      <c r="T168" s="13">
        <v>17</v>
      </c>
    </row>
    <row r="169" spans="1:20" x14ac:dyDescent="0.3">
      <c r="A169" s="13">
        <v>162</v>
      </c>
      <c r="B169" s="3">
        <f t="shared" si="20"/>
        <v>37.213930348258906</v>
      </c>
      <c r="C169" s="10">
        <v>37.270103454589844</v>
      </c>
      <c r="D169" s="4"/>
      <c r="E169" s="4">
        <v>10.637999534606934</v>
      </c>
      <c r="F169" s="23">
        <f t="shared" si="14"/>
        <v>7.6379995346069336</v>
      </c>
      <c r="G169" s="23">
        <f t="shared" si="15"/>
        <v>13.637999534606934</v>
      </c>
      <c r="H169" s="4"/>
      <c r="I169" s="4">
        <v>9.1770000457763672</v>
      </c>
      <c r="J169" s="23">
        <f t="shared" si="16"/>
        <v>6.1770000457763672</v>
      </c>
      <c r="K169" s="23">
        <f t="shared" si="17"/>
        <v>12.177000045776367</v>
      </c>
      <c r="L169" s="4"/>
      <c r="M169" s="4">
        <v>8.9020004272460937</v>
      </c>
      <c r="N169" s="23">
        <f t="shared" si="18"/>
        <v>5.9020004272460938</v>
      </c>
      <c r="O169" s="23">
        <f t="shared" si="19"/>
        <v>11.902000427246094</v>
      </c>
      <c r="Q169" s="13">
        <v>8</v>
      </c>
      <c r="R169" s="13">
        <v>14</v>
      </c>
      <c r="S169" s="13">
        <v>5</v>
      </c>
      <c r="T169" s="13">
        <v>17</v>
      </c>
    </row>
    <row r="170" spans="1:20" x14ac:dyDescent="0.3">
      <c r="A170" s="13">
        <v>163</v>
      </c>
      <c r="B170" s="3">
        <f t="shared" si="20"/>
        <v>37.283582089552439</v>
      </c>
      <c r="C170" s="10">
        <v>37.340103149414063</v>
      </c>
      <c r="D170" s="4"/>
      <c r="E170" s="4">
        <v>10.670999526977539</v>
      </c>
      <c r="F170" s="23">
        <f t="shared" si="14"/>
        <v>7.6709995269775391</v>
      </c>
      <c r="G170" s="23">
        <f t="shared" si="15"/>
        <v>13.670999526977539</v>
      </c>
      <c r="H170" s="4"/>
      <c r="I170" s="4">
        <v>9.1049995422363281</v>
      </c>
      <c r="J170" s="23">
        <f t="shared" si="16"/>
        <v>6.1049995422363281</v>
      </c>
      <c r="K170" s="23">
        <f t="shared" si="17"/>
        <v>12.104999542236328</v>
      </c>
      <c r="L170" s="4"/>
      <c r="M170" s="4">
        <v>8.9899997711181641</v>
      </c>
      <c r="N170" s="23">
        <f t="shared" si="18"/>
        <v>5.9899997711181641</v>
      </c>
      <c r="O170" s="23">
        <f t="shared" si="19"/>
        <v>11.989999771118164</v>
      </c>
      <c r="Q170" s="13">
        <v>8</v>
      </c>
      <c r="R170" s="13">
        <v>14</v>
      </c>
      <c r="S170" s="13">
        <v>5</v>
      </c>
      <c r="T170" s="13">
        <v>17</v>
      </c>
    </row>
    <row r="171" spans="1:20" x14ac:dyDescent="0.3">
      <c r="A171" s="13">
        <v>164</v>
      </c>
      <c r="B171" s="3">
        <f t="shared" si="20"/>
        <v>37.353233830845973</v>
      </c>
      <c r="C171" s="10">
        <v>37.410102844238281</v>
      </c>
      <c r="D171" s="4"/>
      <c r="E171" s="4">
        <v>10.720000267028809</v>
      </c>
      <c r="F171" s="23">
        <f t="shared" si="14"/>
        <v>7.7200002670288086</v>
      </c>
      <c r="G171" s="23">
        <f t="shared" si="15"/>
        <v>13.720000267028809</v>
      </c>
      <c r="H171" s="4"/>
      <c r="I171" s="4">
        <v>9.0939998626708984</v>
      </c>
      <c r="J171" s="23">
        <f t="shared" si="16"/>
        <v>6.0939998626708984</v>
      </c>
      <c r="K171" s="23">
        <f t="shared" si="17"/>
        <v>12.093999862670898</v>
      </c>
      <c r="L171" s="4"/>
      <c r="M171" s="4">
        <v>9.060999870300293</v>
      </c>
      <c r="N171" s="23">
        <f t="shared" si="18"/>
        <v>6.060999870300293</v>
      </c>
      <c r="O171" s="23">
        <f t="shared" si="19"/>
        <v>12.060999870300293</v>
      </c>
      <c r="Q171" s="13">
        <v>8</v>
      </c>
      <c r="R171" s="13">
        <v>14</v>
      </c>
      <c r="S171" s="13">
        <v>5</v>
      </c>
      <c r="T171" s="13">
        <v>17</v>
      </c>
    </row>
    <row r="172" spans="1:20" x14ac:dyDescent="0.3">
      <c r="A172" s="13">
        <v>165</v>
      </c>
      <c r="B172" s="3">
        <f t="shared" si="20"/>
        <v>37.422885572139506</v>
      </c>
      <c r="C172" s="10">
        <v>37.4801025390625</v>
      </c>
      <c r="D172" s="4"/>
      <c r="E172" s="4">
        <v>10.791999816894531</v>
      </c>
      <c r="F172" s="23">
        <f t="shared" si="14"/>
        <v>7.7919998168945313</v>
      </c>
      <c r="G172" s="23">
        <f t="shared" si="15"/>
        <v>13.791999816894531</v>
      </c>
      <c r="H172" s="4"/>
      <c r="I172" s="4">
        <v>9.1049995422363281</v>
      </c>
      <c r="J172" s="23">
        <f t="shared" si="16"/>
        <v>6.1049995422363281</v>
      </c>
      <c r="K172" s="23">
        <f t="shared" si="17"/>
        <v>12.104999542236328</v>
      </c>
      <c r="L172" s="4"/>
      <c r="M172" s="4">
        <v>9.1549997329711914</v>
      </c>
      <c r="N172" s="23">
        <f t="shared" si="18"/>
        <v>6.1549997329711914</v>
      </c>
      <c r="O172" s="23">
        <f t="shared" si="19"/>
        <v>12.154999732971191</v>
      </c>
      <c r="Q172" s="13">
        <v>8</v>
      </c>
      <c r="R172" s="13">
        <v>14</v>
      </c>
      <c r="S172" s="13">
        <v>5</v>
      </c>
      <c r="T172" s="13">
        <v>17</v>
      </c>
    </row>
    <row r="173" spans="1:20" x14ac:dyDescent="0.3">
      <c r="A173" s="13">
        <v>166</v>
      </c>
      <c r="B173" s="3">
        <f t="shared" si="20"/>
        <v>37.49253731343304</v>
      </c>
      <c r="C173" s="10">
        <v>37.550106048583984</v>
      </c>
      <c r="D173" s="4"/>
      <c r="E173" s="4">
        <v>10.890000343322754</v>
      </c>
      <c r="F173" s="23">
        <f t="shared" si="14"/>
        <v>7.8900003433227539</v>
      </c>
      <c r="G173" s="23">
        <f t="shared" si="15"/>
        <v>13.890000343322754</v>
      </c>
      <c r="H173" s="4"/>
      <c r="I173" s="4">
        <v>9.1660003662109375</v>
      </c>
      <c r="J173" s="23">
        <f t="shared" si="16"/>
        <v>6.1660003662109375</v>
      </c>
      <c r="K173" s="23">
        <f t="shared" si="17"/>
        <v>12.166000366210937</v>
      </c>
      <c r="L173" s="4"/>
      <c r="M173" s="4">
        <v>9.2370004653930664</v>
      </c>
      <c r="N173" s="23">
        <f t="shared" si="18"/>
        <v>6.2370004653930664</v>
      </c>
      <c r="O173" s="23">
        <f t="shared" si="19"/>
        <v>12.237000465393066</v>
      </c>
      <c r="Q173" s="13">
        <v>8</v>
      </c>
      <c r="R173" s="13">
        <v>14</v>
      </c>
      <c r="S173" s="13">
        <v>5</v>
      </c>
      <c r="T173" s="13">
        <v>17</v>
      </c>
    </row>
    <row r="174" spans="1:20" x14ac:dyDescent="0.3">
      <c r="A174" s="13">
        <v>167</v>
      </c>
      <c r="B174" s="3">
        <f t="shared" si="20"/>
        <v>37.562189054726574</v>
      </c>
      <c r="C174" s="10">
        <v>37.620105743408203</v>
      </c>
      <c r="D174" s="4"/>
      <c r="E174" s="4">
        <v>10.977999687194824</v>
      </c>
      <c r="F174" s="23">
        <f t="shared" si="14"/>
        <v>7.9779996871948242</v>
      </c>
      <c r="G174" s="23">
        <f t="shared" si="15"/>
        <v>13.977999687194824</v>
      </c>
      <c r="H174" s="4"/>
      <c r="I174" s="4">
        <v>9.2589998245239258</v>
      </c>
      <c r="J174" s="23">
        <f t="shared" si="16"/>
        <v>6.2589998245239258</v>
      </c>
      <c r="K174" s="23">
        <f t="shared" si="17"/>
        <v>12.258999824523926</v>
      </c>
      <c r="L174" s="4"/>
      <c r="M174" s="4">
        <v>9.2969999313354492</v>
      </c>
      <c r="N174" s="23">
        <f t="shared" si="18"/>
        <v>6.2969999313354492</v>
      </c>
      <c r="O174" s="23">
        <f t="shared" si="19"/>
        <v>12.296999931335449</v>
      </c>
      <c r="Q174" s="13">
        <v>8</v>
      </c>
      <c r="R174" s="13">
        <v>14</v>
      </c>
      <c r="S174" s="13">
        <v>5</v>
      </c>
      <c r="T174" s="13">
        <v>17</v>
      </c>
    </row>
    <row r="175" spans="1:20" x14ac:dyDescent="0.3">
      <c r="A175" s="13">
        <v>168</v>
      </c>
      <c r="B175" s="3">
        <f t="shared" si="20"/>
        <v>37.631840796020107</v>
      </c>
      <c r="C175" s="10">
        <v>37.690105438232422</v>
      </c>
      <c r="D175" s="4"/>
      <c r="E175" s="4">
        <v>11.060999870300293</v>
      </c>
      <c r="F175" s="23">
        <f t="shared" si="14"/>
        <v>8.060999870300293</v>
      </c>
      <c r="G175" s="23">
        <f t="shared" si="15"/>
        <v>14.060999870300293</v>
      </c>
      <c r="H175" s="4"/>
      <c r="I175" s="4">
        <v>9.3520002365112305</v>
      </c>
      <c r="J175" s="23">
        <f t="shared" si="16"/>
        <v>6.3520002365112305</v>
      </c>
      <c r="K175" s="23">
        <f t="shared" si="17"/>
        <v>12.35200023651123</v>
      </c>
      <c r="L175" s="4"/>
      <c r="M175" s="4">
        <v>9.3299999237060547</v>
      </c>
      <c r="N175" s="23">
        <f t="shared" si="18"/>
        <v>6.3299999237060547</v>
      </c>
      <c r="O175" s="23">
        <f t="shared" si="19"/>
        <v>12.329999923706055</v>
      </c>
      <c r="Q175" s="13">
        <v>8</v>
      </c>
      <c r="R175" s="13">
        <v>14</v>
      </c>
      <c r="S175" s="13">
        <v>5</v>
      </c>
      <c r="T175" s="13">
        <v>17</v>
      </c>
    </row>
    <row r="176" spans="1:20" x14ac:dyDescent="0.3">
      <c r="A176" s="13">
        <v>169</v>
      </c>
      <c r="B176" s="3">
        <f t="shared" si="20"/>
        <v>37.701492537313641</v>
      </c>
      <c r="C176" s="10">
        <v>37.760105133056641</v>
      </c>
      <c r="D176" s="4"/>
      <c r="E176" s="4">
        <v>11.137999534606934</v>
      </c>
      <c r="F176" s="23">
        <f t="shared" si="14"/>
        <v>8.1379995346069336</v>
      </c>
      <c r="G176" s="23">
        <f t="shared" si="15"/>
        <v>14.137999534606934</v>
      </c>
      <c r="H176" s="4"/>
      <c r="I176" s="4">
        <v>9.4899997711181641</v>
      </c>
      <c r="J176" s="23">
        <f t="shared" si="16"/>
        <v>6.4899997711181641</v>
      </c>
      <c r="K176" s="23">
        <f t="shared" si="17"/>
        <v>12.489999771118164</v>
      </c>
      <c r="L176" s="4"/>
      <c r="M176" s="4">
        <v>9.3470001220703125</v>
      </c>
      <c r="N176" s="23">
        <f t="shared" si="18"/>
        <v>6.3470001220703125</v>
      </c>
      <c r="O176" s="23">
        <f t="shared" si="19"/>
        <v>12.347000122070313</v>
      </c>
      <c r="Q176" s="13">
        <v>8</v>
      </c>
      <c r="R176" s="13">
        <v>14</v>
      </c>
      <c r="S176" s="13">
        <v>5</v>
      </c>
      <c r="T176" s="13">
        <v>17</v>
      </c>
    </row>
    <row r="177" spans="1:20" x14ac:dyDescent="0.3">
      <c r="A177" s="13">
        <v>170</v>
      </c>
      <c r="B177" s="3">
        <f t="shared" si="20"/>
        <v>37.771144278607174</v>
      </c>
      <c r="C177" s="10">
        <v>37.830108642578125</v>
      </c>
      <c r="D177" s="4"/>
      <c r="E177" s="4">
        <v>11.192999839782715</v>
      </c>
      <c r="F177" s="23">
        <f t="shared" si="14"/>
        <v>8.1929998397827148</v>
      </c>
      <c r="G177" s="23">
        <f t="shared" si="15"/>
        <v>14.192999839782715</v>
      </c>
      <c r="H177" s="4"/>
      <c r="I177" s="4">
        <v>9.6049995422363281</v>
      </c>
      <c r="J177" s="23">
        <f t="shared" si="16"/>
        <v>6.6049995422363281</v>
      </c>
      <c r="K177" s="23">
        <f t="shared" si="17"/>
        <v>12.604999542236328</v>
      </c>
      <c r="L177" s="4"/>
      <c r="M177" s="4">
        <v>9.319000244140625</v>
      </c>
      <c r="N177" s="23">
        <f t="shared" si="18"/>
        <v>6.319000244140625</v>
      </c>
      <c r="O177" s="23">
        <f t="shared" si="19"/>
        <v>12.319000244140625</v>
      </c>
      <c r="Q177" s="13">
        <v>8</v>
      </c>
      <c r="R177" s="13">
        <v>14</v>
      </c>
      <c r="S177" s="13">
        <v>5</v>
      </c>
      <c r="T177" s="13">
        <v>17</v>
      </c>
    </row>
    <row r="178" spans="1:20" x14ac:dyDescent="0.3">
      <c r="A178" s="13">
        <v>171</v>
      </c>
      <c r="B178" s="3">
        <f t="shared" si="20"/>
        <v>37.840796019900708</v>
      </c>
      <c r="C178" s="10">
        <v>37.900108337402344</v>
      </c>
      <c r="D178" s="4"/>
      <c r="E178" s="4">
        <v>11.208999633789063</v>
      </c>
      <c r="F178" s="23">
        <f t="shared" si="14"/>
        <v>8.2089996337890625</v>
      </c>
      <c r="G178" s="23">
        <f t="shared" si="15"/>
        <v>14.208999633789063</v>
      </c>
      <c r="H178" s="4"/>
      <c r="I178" s="4">
        <v>9.7530002593994141</v>
      </c>
      <c r="J178" s="23">
        <f t="shared" si="16"/>
        <v>6.7530002593994141</v>
      </c>
      <c r="K178" s="23">
        <f t="shared" si="17"/>
        <v>12.753000259399414</v>
      </c>
      <c r="L178" s="4"/>
      <c r="M178" s="4">
        <v>9.2700004577636719</v>
      </c>
      <c r="N178" s="23">
        <f t="shared" si="18"/>
        <v>6.2700004577636719</v>
      </c>
      <c r="O178" s="23">
        <f t="shared" si="19"/>
        <v>12.270000457763672</v>
      </c>
      <c r="Q178" s="13">
        <v>8</v>
      </c>
      <c r="R178" s="13">
        <v>14</v>
      </c>
      <c r="S178" s="13">
        <v>5</v>
      </c>
      <c r="T178" s="13">
        <v>17</v>
      </c>
    </row>
    <row r="179" spans="1:20" x14ac:dyDescent="0.3">
      <c r="A179" s="13">
        <v>172</v>
      </c>
      <c r="B179" s="3">
        <f t="shared" si="20"/>
        <v>37.910447761194241</v>
      </c>
      <c r="C179" s="10">
        <v>37.970108032226563</v>
      </c>
      <c r="D179" s="4"/>
      <c r="E179" s="4">
        <v>11.187000274658203</v>
      </c>
      <c r="F179" s="23">
        <f t="shared" si="14"/>
        <v>8.1870002746582031</v>
      </c>
      <c r="G179" s="23">
        <f t="shared" si="15"/>
        <v>14.187000274658203</v>
      </c>
      <c r="H179" s="4"/>
      <c r="I179" s="4">
        <v>9.8409996032714844</v>
      </c>
      <c r="J179" s="23">
        <f t="shared" si="16"/>
        <v>6.8409996032714844</v>
      </c>
      <c r="K179" s="23">
        <f t="shared" si="17"/>
        <v>12.840999603271484</v>
      </c>
      <c r="L179" s="4"/>
      <c r="M179" s="4">
        <v>9.1709995269775391</v>
      </c>
      <c r="N179" s="23">
        <f t="shared" si="18"/>
        <v>6.1709995269775391</v>
      </c>
      <c r="O179" s="23">
        <f t="shared" si="19"/>
        <v>12.170999526977539</v>
      </c>
      <c r="Q179" s="13">
        <v>8</v>
      </c>
      <c r="R179" s="13">
        <v>14</v>
      </c>
      <c r="S179" s="13">
        <v>5</v>
      </c>
      <c r="T179" s="13">
        <v>17</v>
      </c>
    </row>
    <row r="180" spans="1:20" x14ac:dyDescent="0.3">
      <c r="A180" s="13">
        <v>173</v>
      </c>
      <c r="B180" s="3">
        <f t="shared" si="20"/>
        <v>37.980099502487775</v>
      </c>
      <c r="C180" s="10">
        <v>38.040107727050781</v>
      </c>
      <c r="D180" s="4"/>
      <c r="E180" s="4">
        <v>11.126999855041504</v>
      </c>
      <c r="F180" s="23">
        <f t="shared" si="14"/>
        <v>8.1269998550415039</v>
      </c>
      <c r="G180" s="23">
        <f t="shared" si="15"/>
        <v>14.126999855041504</v>
      </c>
      <c r="H180" s="4"/>
      <c r="I180" s="4">
        <v>9.9460000991821289</v>
      </c>
      <c r="J180" s="23">
        <f t="shared" si="16"/>
        <v>6.9460000991821289</v>
      </c>
      <c r="K180" s="23">
        <f t="shared" si="17"/>
        <v>12.946000099182129</v>
      </c>
      <c r="L180" s="4"/>
      <c r="M180" s="4">
        <v>9.055999755859375</v>
      </c>
      <c r="N180" s="23">
        <f t="shared" si="18"/>
        <v>6.055999755859375</v>
      </c>
      <c r="O180" s="23">
        <f t="shared" si="19"/>
        <v>12.055999755859375</v>
      </c>
      <c r="Q180" s="13">
        <v>8</v>
      </c>
      <c r="R180" s="13">
        <v>14</v>
      </c>
      <c r="S180" s="13">
        <v>5</v>
      </c>
      <c r="T180" s="13">
        <v>17</v>
      </c>
    </row>
    <row r="181" spans="1:20" x14ac:dyDescent="0.3">
      <c r="A181" s="13">
        <v>174</v>
      </c>
      <c r="B181" s="3">
        <f t="shared" si="20"/>
        <v>38.049751243781309</v>
      </c>
      <c r="C181" s="10">
        <v>38.110111236572266</v>
      </c>
      <c r="D181" s="4"/>
      <c r="E181" s="4">
        <v>11.038999557495117</v>
      </c>
      <c r="F181" s="23">
        <f t="shared" si="14"/>
        <v>8.0389995574951172</v>
      </c>
      <c r="G181" s="23">
        <f t="shared" si="15"/>
        <v>14.038999557495117</v>
      </c>
      <c r="H181" s="4"/>
      <c r="I181" s="4">
        <v>9.9729995727539062</v>
      </c>
      <c r="J181" s="23">
        <f t="shared" si="16"/>
        <v>6.9729995727539063</v>
      </c>
      <c r="K181" s="23">
        <f t="shared" si="17"/>
        <v>12.972999572753906</v>
      </c>
      <c r="L181" s="4"/>
      <c r="M181" s="4">
        <v>8.9350004196166992</v>
      </c>
      <c r="N181" s="23">
        <f t="shared" si="18"/>
        <v>5.9350004196166992</v>
      </c>
      <c r="O181" s="23">
        <f t="shared" si="19"/>
        <v>11.935000419616699</v>
      </c>
      <c r="Q181" s="13">
        <v>8</v>
      </c>
      <c r="R181" s="13">
        <v>14</v>
      </c>
      <c r="S181" s="13">
        <v>5</v>
      </c>
      <c r="T181" s="13">
        <v>17</v>
      </c>
    </row>
    <row r="182" spans="1:20" x14ac:dyDescent="0.3">
      <c r="A182" s="13">
        <v>175</v>
      </c>
      <c r="B182" s="3">
        <f t="shared" si="20"/>
        <v>38.119402985074842</v>
      </c>
      <c r="C182" s="10">
        <v>38.180110931396484</v>
      </c>
      <c r="D182" s="4"/>
      <c r="E182" s="4">
        <v>10.951000213623047</v>
      </c>
      <c r="F182" s="23">
        <f t="shared" si="14"/>
        <v>7.9510002136230469</v>
      </c>
      <c r="G182" s="23">
        <f t="shared" si="15"/>
        <v>13.951000213623047</v>
      </c>
      <c r="H182" s="4"/>
      <c r="I182" s="4">
        <v>9.9510002136230469</v>
      </c>
      <c r="J182" s="23">
        <f t="shared" si="16"/>
        <v>6.9510002136230469</v>
      </c>
      <c r="K182" s="23">
        <f t="shared" si="17"/>
        <v>12.951000213623047</v>
      </c>
      <c r="L182" s="4"/>
      <c r="M182" s="4">
        <v>8.8299999237060547</v>
      </c>
      <c r="N182" s="23">
        <f t="shared" si="18"/>
        <v>5.8299999237060547</v>
      </c>
      <c r="O182" s="23">
        <f t="shared" si="19"/>
        <v>11.829999923706055</v>
      </c>
      <c r="Q182" s="13">
        <v>8</v>
      </c>
      <c r="R182" s="13">
        <v>14</v>
      </c>
      <c r="S182" s="13">
        <v>5</v>
      </c>
      <c r="T182" s="13">
        <v>17</v>
      </c>
    </row>
    <row r="183" spans="1:20" x14ac:dyDescent="0.3">
      <c r="A183" s="13">
        <v>176</v>
      </c>
      <c r="B183" s="3">
        <f t="shared" si="20"/>
        <v>38.189054726368376</v>
      </c>
      <c r="C183" s="10">
        <v>38.250110626220703</v>
      </c>
      <c r="D183" s="4"/>
      <c r="E183" s="4">
        <v>10.86299991607666</v>
      </c>
      <c r="F183" s="23">
        <f t="shared" si="14"/>
        <v>7.8629999160766602</v>
      </c>
      <c r="G183" s="23">
        <f t="shared" si="15"/>
        <v>13.86299991607666</v>
      </c>
      <c r="H183" s="4"/>
      <c r="I183" s="4">
        <v>9.9399995803833008</v>
      </c>
      <c r="J183" s="23">
        <f t="shared" si="16"/>
        <v>6.9399995803833008</v>
      </c>
      <c r="K183" s="23">
        <f t="shared" si="17"/>
        <v>12.939999580383301</v>
      </c>
      <c r="L183" s="4"/>
      <c r="M183" s="4">
        <v>8.7539997100830078</v>
      </c>
      <c r="N183" s="23">
        <f t="shared" si="18"/>
        <v>5.7539997100830078</v>
      </c>
      <c r="O183" s="23">
        <f t="shared" si="19"/>
        <v>11.753999710083008</v>
      </c>
      <c r="Q183" s="13">
        <v>8</v>
      </c>
      <c r="R183" s="13">
        <v>14</v>
      </c>
      <c r="S183" s="13">
        <v>5</v>
      </c>
      <c r="T183" s="13">
        <v>17</v>
      </c>
    </row>
    <row r="184" spans="1:20" x14ac:dyDescent="0.3">
      <c r="A184" s="13">
        <v>177</v>
      </c>
      <c r="B184" s="3">
        <f t="shared" si="20"/>
        <v>38.258706467661909</v>
      </c>
      <c r="C184" s="10">
        <v>38.320110321044922</v>
      </c>
      <c r="D184" s="4"/>
      <c r="E184" s="4">
        <v>10.758999824523926</v>
      </c>
      <c r="F184" s="23">
        <f t="shared" si="14"/>
        <v>7.7589998245239258</v>
      </c>
      <c r="G184" s="23">
        <f t="shared" si="15"/>
        <v>13.758999824523926</v>
      </c>
      <c r="H184" s="4"/>
      <c r="I184" s="4">
        <v>9.8739995956420898</v>
      </c>
      <c r="J184" s="23">
        <f t="shared" si="16"/>
        <v>6.8739995956420898</v>
      </c>
      <c r="K184" s="23">
        <f t="shared" si="17"/>
        <v>12.87399959564209</v>
      </c>
      <c r="L184" s="4"/>
      <c r="M184" s="4">
        <v>8.6879997253417969</v>
      </c>
      <c r="N184" s="23">
        <f t="shared" si="18"/>
        <v>5.6879997253417969</v>
      </c>
      <c r="O184" s="23">
        <f t="shared" si="19"/>
        <v>11.687999725341797</v>
      </c>
      <c r="Q184" s="13">
        <v>8</v>
      </c>
      <c r="R184" s="13">
        <v>14</v>
      </c>
      <c r="S184" s="13">
        <v>5</v>
      </c>
      <c r="T184" s="13">
        <v>17</v>
      </c>
    </row>
    <row r="185" spans="1:20" x14ac:dyDescent="0.3">
      <c r="A185" s="13">
        <v>178</v>
      </c>
      <c r="B185" s="3">
        <f t="shared" si="20"/>
        <v>38.328358208955443</v>
      </c>
      <c r="C185" s="10">
        <v>38.390113830566406</v>
      </c>
      <c r="D185" s="4"/>
      <c r="E185" s="4">
        <v>10.687000274658203</v>
      </c>
      <c r="F185" s="23">
        <f t="shared" si="14"/>
        <v>7.6870002746582031</v>
      </c>
      <c r="G185" s="23">
        <f t="shared" si="15"/>
        <v>13.687000274658203</v>
      </c>
      <c r="H185" s="4"/>
      <c r="I185" s="4">
        <v>9.8030004501342773</v>
      </c>
      <c r="J185" s="23">
        <f t="shared" si="16"/>
        <v>6.8030004501342773</v>
      </c>
      <c r="K185" s="23">
        <f t="shared" si="17"/>
        <v>12.803000450134277</v>
      </c>
      <c r="L185" s="4"/>
      <c r="M185" s="4">
        <v>8.6490001678466797</v>
      </c>
      <c r="N185" s="23">
        <f t="shared" si="18"/>
        <v>5.6490001678466797</v>
      </c>
      <c r="O185" s="23">
        <f t="shared" si="19"/>
        <v>11.64900016784668</v>
      </c>
      <c r="Q185" s="13">
        <v>8</v>
      </c>
      <c r="R185" s="13">
        <v>14</v>
      </c>
      <c r="S185" s="13">
        <v>5</v>
      </c>
      <c r="T185" s="13">
        <v>17</v>
      </c>
    </row>
    <row r="186" spans="1:20" x14ac:dyDescent="0.3">
      <c r="A186" s="13">
        <v>179</v>
      </c>
      <c r="B186" s="3">
        <f t="shared" si="20"/>
        <v>38.398009950248976</v>
      </c>
      <c r="C186" s="10">
        <v>38.460113525390625</v>
      </c>
      <c r="D186" s="4"/>
      <c r="E186" s="4">
        <v>10.631999969482422</v>
      </c>
      <c r="F186" s="23">
        <f t="shared" si="14"/>
        <v>7.6319999694824219</v>
      </c>
      <c r="G186" s="23">
        <f t="shared" si="15"/>
        <v>13.631999969482422</v>
      </c>
      <c r="H186" s="4"/>
      <c r="I186" s="4">
        <v>9.7370004653930664</v>
      </c>
      <c r="J186" s="23">
        <f t="shared" si="16"/>
        <v>6.7370004653930664</v>
      </c>
      <c r="K186" s="23">
        <f t="shared" si="17"/>
        <v>12.737000465393066</v>
      </c>
      <c r="L186" s="4"/>
      <c r="M186" s="4">
        <v>8.6219997406005859</v>
      </c>
      <c r="N186" s="23">
        <f t="shared" si="18"/>
        <v>5.6219997406005859</v>
      </c>
      <c r="O186" s="23">
        <f t="shared" si="19"/>
        <v>11.621999740600586</v>
      </c>
      <c r="Q186" s="13">
        <v>8</v>
      </c>
      <c r="R186" s="13">
        <v>14</v>
      </c>
      <c r="S186" s="13">
        <v>5</v>
      </c>
      <c r="T186" s="13">
        <v>17</v>
      </c>
    </row>
    <row r="187" spans="1:20" x14ac:dyDescent="0.3">
      <c r="A187" s="13">
        <v>180</v>
      </c>
      <c r="B187" s="3">
        <f t="shared" si="20"/>
        <v>38.46766169154251</v>
      </c>
      <c r="C187" s="10">
        <v>38.530113220214844</v>
      </c>
      <c r="D187" s="4"/>
      <c r="E187" s="4">
        <v>10.609999656677246</v>
      </c>
      <c r="F187" s="23">
        <f t="shared" si="14"/>
        <v>7.6099996566772461</v>
      </c>
      <c r="G187" s="23">
        <f t="shared" si="15"/>
        <v>13.609999656677246</v>
      </c>
      <c r="H187" s="4"/>
      <c r="I187" s="4">
        <v>9.675999641418457</v>
      </c>
      <c r="J187" s="23">
        <f t="shared" si="16"/>
        <v>6.675999641418457</v>
      </c>
      <c r="K187" s="23">
        <f t="shared" si="17"/>
        <v>12.675999641418457</v>
      </c>
      <c r="L187" s="4"/>
      <c r="M187" s="4">
        <v>8.633000373840332</v>
      </c>
      <c r="N187" s="23">
        <f t="shared" si="18"/>
        <v>5.633000373840332</v>
      </c>
      <c r="O187" s="23">
        <f t="shared" si="19"/>
        <v>11.633000373840332</v>
      </c>
      <c r="Q187" s="13">
        <v>8</v>
      </c>
      <c r="R187" s="13">
        <v>14</v>
      </c>
      <c r="S187" s="13">
        <v>5</v>
      </c>
      <c r="T187" s="13">
        <v>17</v>
      </c>
    </row>
    <row r="188" spans="1:20" x14ac:dyDescent="0.3">
      <c r="A188" s="13">
        <v>181</v>
      </c>
      <c r="B188" s="3">
        <f t="shared" si="20"/>
        <v>38.537313432836044</v>
      </c>
      <c r="C188" s="10">
        <v>38.600112915039062</v>
      </c>
      <c r="D188" s="4"/>
      <c r="E188" s="4">
        <v>10.604999542236328</v>
      </c>
      <c r="F188" s="23">
        <f t="shared" si="14"/>
        <v>7.6049995422363281</v>
      </c>
      <c r="G188" s="23">
        <f t="shared" si="15"/>
        <v>13.604999542236328</v>
      </c>
      <c r="H188" s="4"/>
      <c r="I188" s="4">
        <v>9.6709995269775391</v>
      </c>
      <c r="J188" s="23">
        <f t="shared" si="16"/>
        <v>6.6709995269775391</v>
      </c>
      <c r="K188" s="23">
        <f t="shared" si="17"/>
        <v>12.670999526977539</v>
      </c>
      <c r="L188" s="4"/>
      <c r="M188" s="4">
        <v>8.6440000534057617</v>
      </c>
      <c r="N188" s="23">
        <f t="shared" si="18"/>
        <v>5.6440000534057617</v>
      </c>
      <c r="O188" s="23">
        <f t="shared" si="19"/>
        <v>11.644000053405762</v>
      </c>
      <c r="Q188" s="13">
        <v>8</v>
      </c>
      <c r="R188" s="13">
        <v>14</v>
      </c>
      <c r="S188" s="13">
        <v>5</v>
      </c>
      <c r="T188" s="13">
        <v>17</v>
      </c>
    </row>
    <row r="189" spans="1:20" x14ac:dyDescent="0.3">
      <c r="A189" s="13">
        <v>182</v>
      </c>
      <c r="B189" s="3">
        <f t="shared" si="20"/>
        <v>38.606965174129577</v>
      </c>
      <c r="C189" s="10">
        <v>38.670116424560547</v>
      </c>
      <c r="D189" s="4"/>
      <c r="E189" s="4">
        <v>10.626999855041504</v>
      </c>
      <c r="F189" s="23">
        <f t="shared" si="14"/>
        <v>7.6269998550415039</v>
      </c>
      <c r="G189" s="23">
        <f t="shared" si="15"/>
        <v>13.626999855041504</v>
      </c>
      <c r="H189" s="4"/>
      <c r="I189" s="4">
        <v>9.6540002822875977</v>
      </c>
      <c r="J189" s="23">
        <f t="shared" si="16"/>
        <v>6.6540002822875977</v>
      </c>
      <c r="K189" s="23">
        <f t="shared" si="17"/>
        <v>12.654000282287598</v>
      </c>
      <c r="L189" s="4"/>
      <c r="M189" s="4">
        <v>8.6709995269775391</v>
      </c>
      <c r="N189" s="23">
        <f t="shared" si="18"/>
        <v>5.6709995269775391</v>
      </c>
      <c r="O189" s="23">
        <f t="shared" si="19"/>
        <v>11.670999526977539</v>
      </c>
      <c r="Q189" s="13">
        <v>8</v>
      </c>
      <c r="R189" s="13">
        <v>14</v>
      </c>
      <c r="S189" s="13">
        <v>5</v>
      </c>
      <c r="T189" s="13">
        <v>17</v>
      </c>
    </row>
    <row r="190" spans="1:20" x14ac:dyDescent="0.3">
      <c r="A190" s="13">
        <v>183</v>
      </c>
      <c r="B190" s="3">
        <f t="shared" si="20"/>
        <v>38.676616915423111</v>
      </c>
      <c r="C190" s="10">
        <v>38.740116119384766</v>
      </c>
      <c r="D190" s="4"/>
      <c r="E190" s="4">
        <v>10.670999526977539</v>
      </c>
      <c r="F190" s="23">
        <f t="shared" si="14"/>
        <v>7.6709995269775391</v>
      </c>
      <c r="G190" s="23">
        <f t="shared" si="15"/>
        <v>13.670999526977539</v>
      </c>
      <c r="H190" s="4"/>
      <c r="I190" s="4">
        <v>9.6709995269775391</v>
      </c>
      <c r="J190" s="23">
        <f t="shared" si="16"/>
        <v>6.6709995269775391</v>
      </c>
      <c r="K190" s="23">
        <f t="shared" si="17"/>
        <v>12.670999526977539</v>
      </c>
      <c r="L190" s="4"/>
      <c r="M190" s="4">
        <v>8.7040004730224609</v>
      </c>
      <c r="N190" s="23">
        <f t="shared" si="18"/>
        <v>5.7040004730224609</v>
      </c>
      <c r="O190" s="23">
        <f t="shared" si="19"/>
        <v>11.704000473022461</v>
      </c>
      <c r="Q190" s="13">
        <v>8</v>
      </c>
      <c r="R190" s="13">
        <v>14</v>
      </c>
      <c r="S190" s="13">
        <v>5</v>
      </c>
      <c r="T190" s="13">
        <v>17</v>
      </c>
    </row>
    <row r="191" spans="1:20" x14ac:dyDescent="0.3">
      <c r="A191" s="13">
        <v>184</v>
      </c>
      <c r="B191" s="3">
        <f t="shared" si="20"/>
        <v>38.746268656716644</v>
      </c>
      <c r="C191" s="10">
        <v>38.810115814208984</v>
      </c>
      <c r="D191" s="4"/>
      <c r="E191" s="4">
        <v>10.720000267028809</v>
      </c>
      <c r="F191" s="23">
        <f t="shared" si="14"/>
        <v>7.7200002670288086</v>
      </c>
      <c r="G191" s="23">
        <f t="shared" si="15"/>
        <v>13.720000267028809</v>
      </c>
      <c r="H191" s="4"/>
      <c r="I191" s="4">
        <v>9.7150001525878906</v>
      </c>
      <c r="J191" s="23">
        <f t="shared" si="16"/>
        <v>6.7150001525878906</v>
      </c>
      <c r="K191" s="23">
        <f t="shared" si="17"/>
        <v>12.715000152587891</v>
      </c>
      <c r="L191" s="4"/>
      <c r="M191" s="4">
        <v>8.7370004653930664</v>
      </c>
      <c r="N191" s="23">
        <f t="shared" si="18"/>
        <v>5.7370004653930664</v>
      </c>
      <c r="O191" s="23">
        <f t="shared" si="19"/>
        <v>11.737000465393066</v>
      </c>
      <c r="Q191" s="13">
        <v>8</v>
      </c>
      <c r="R191" s="13">
        <v>14</v>
      </c>
      <c r="S191" s="13">
        <v>5</v>
      </c>
      <c r="T191" s="13">
        <v>17</v>
      </c>
    </row>
    <row r="192" spans="1:20" x14ac:dyDescent="0.3">
      <c r="A192" s="13">
        <v>185</v>
      </c>
      <c r="B192" s="3">
        <f t="shared" si="20"/>
        <v>38.815920398010178</v>
      </c>
      <c r="C192" s="10">
        <v>38.880115509033203</v>
      </c>
      <c r="D192" s="4"/>
      <c r="E192" s="4">
        <v>10.781000137329102</v>
      </c>
      <c r="F192" s="23">
        <f t="shared" si="14"/>
        <v>7.7810001373291016</v>
      </c>
      <c r="G192" s="23">
        <f t="shared" si="15"/>
        <v>13.781000137329102</v>
      </c>
      <c r="H192" s="4"/>
      <c r="I192" s="4">
        <v>9.8030004501342773</v>
      </c>
      <c r="J192" s="23">
        <f t="shared" si="16"/>
        <v>6.8030004501342773</v>
      </c>
      <c r="K192" s="23">
        <f t="shared" si="17"/>
        <v>12.803000450134277</v>
      </c>
      <c r="L192" s="4"/>
      <c r="M192" s="4">
        <v>8.7589998245239258</v>
      </c>
      <c r="N192" s="23">
        <f t="shared" si="18"/>
        <v>5.7589998245239258</v>
      </c>
      <c r="O192" s="23">
        <f t="shared" si="19"/>
        <v>11.758999824523926</v>
      </c>
      <c r="Q192" s="13">
        <v>8</v>
      </c>
      <c r="R192" s="13">
        <v>14</v>
      </c>
      <c r="S192" s="13">
        <v>5</v>
      </c>
      <c r="T192" s="13">
        <v>17</v>
      </c>
    </row>
    <row r="193" spans="1:20" x14ac:dyDescent="0.3">
      <c r="A193" s="13">
        <v>186</v>
      </c>
      <c r="B193" s="3">
        <f t="shared" si="20"/>
        <v>38.885572139303711</v>
      </c>
      <c r="C193" s="10">
        <v>38.950119018554687</v>
      </c>
      <c r="D193" s="4"/>
      <c r="E193" s="4">
        <v>10.836000442504883</v>
      </c>
      <c r="F193" s="23">
        <f t="shared" si="14"/>
        <v>7.8360004425048828</v>
      </c>
      <c r="G193" s="23">
        <f t="shared" si="15"/>
        <v>13.836000442504883</v>
      </c>
      <c r="H193" s="4"/>
      <c r="I193" s="4">
        <v>9.8690004348754883</v>
      </c>
      <c r="J193" s="23">
        <f t="shared" si="16"/>
        <v>6.8690004348754883</v>
      </c>
      <c r="K193" s="23">
        <f t="shared" si="17"/>
        <v>12.869000434875488</v>
      </c>
      <c r="L193" s="4"/>
      <c r="M193" s="4">
        <v>8.7700004577636719</v>
      </c>
      <c r="N193" s="23">
        <f t="shared" si="18"/>
        <v>5.7700004577636719</v>
      </c>
      <c r="O193" s="23">
        <f t="shared" si="19"/>
        <v>11.770000457763672</v>
      </c>
      <c r="Q193" s="13">
        <v>8</v>
      </c>
      <c r="R193" s="13">
        <v>14</v>
      </c>
      <c r="S193" s="13">
        <v>5</v>
      </c>
      <c r="T193" s="13">
        <v>17</v>
      </c>
    </row>
    <row r="194" spans="1:20" x14ac:dyDescent="0.3">
      <c r="A194" s="13">
        <v>187</v>
      </c>
      <c r="B194" s="3">
        <f t="shared" si="20"/>
        <v>38.955223880597245</v>
      </c>
      <c r="C194" s="10">
        <v>39.020118713378906</v>
      </c>
      <c r="D194" s="4"/>
      <c r="E194" s="4">
        <v>10.890000343322754</v>
      </c>
      <c r="F194" s="23">
        <f t="shared" si="14"/>
        <v>7.8900003433227539</v>
      </c>
      <c r="G194" s="23">
        <f t="shared" si="15"/>
        <v>13.890000343322754</v>
      </c>
      <c r="H194" s="4"/>
      <c r="I194" s="4">
        <v>9.9569997787475586</v>
      </c>
      <c r="J194" s="23">
        <f t="shared" si="16"/>
        <v>6.9569997787475586</v>
      </c>
      <c r="K194" s="23">
        <f t="shared" si="17"/>
        <v>12.956999778747559</v>
      </c>
      <c r="L194" s="4"/>
      <c r="M194" s="4">
        <v>8.7810001373291016</v>
      </c>
      <c r="N194" s="23">
        <f t="shared" si="18"/>
        <v>5.7810001373291016</v>
      </c>
      <c r="O194" s="23">
        <f t="shared" si="19"/>
        <v>11.781000137329102</v>
      </c>
      <c r="Q194" s="13">
        <v>8</v>
      </c>
      <c r="R194" s="13">
        <v>14</v>
      </c>
      <c r="S194" s="13">
        <v>5</v>
      </c>
      <c r="T194" s="13">
        <v>17</v>
      </c>
    </row>
    <row r="195" spans="1:20" x14ac:dyDescent="0.3">
      <c r="A195" s="13">
        <v>188</v>
      </c>
      <c r="B195" s="3">
        <f t="shared" si="20"/>
        <v>39.024875621890779</v>
      </c>
      <c r="C195" s="10">
        <v>39.090118408203125</v>
      </c>
      <c r="D195" s="4"/>
      <c r="E195" s="4">
        <v>10.928999900817871</v>
      </c>
      <c r="F195" s="23">
        <f t="shared" si="14"/>
        <v>7.9289999008178711</v>
      </c>
      <c r="G195" s="23">
        <f t="shared" si="15"/>
        <v>13.928999900817871</v>
      </c>
      <c r="H195" s="4"/>
      <c r="I195" s="4">
        <v>10.045000076293945</v>
      </c>
      <c r="J195" s="23">
        <f t="shared" si="16"/>
        <v>7.0450000762939453</v>
      </c>
      <c r="K195" s="23">
        <f t="shared" si="17"/>
        <v>13.045000076293945</v>
      </c>
      <c r="L195" s="4"/>
      <c r="M195" s="4">
        <v>8.7650003433227539</v>
      </c>
      <c r="N195" s="23">
        <f t="shared" si="18"/>
        <v>5.7650003433227539</v>
      </c>
      <c r="O195" s="23">
        <f t="shared" si="19"/>
        <v>11.765000343322754</v>
      </c>
      <c r="Q195" s="13">
        <v>8</v>
      </c>
      <c r="R195" s="13">
        <v>14</v>
      </c>
      <c r="S195" s="13">
        <v>5</v>
      </c>
      <c r="T195" s="13">
        <v>17</v>
      </c>
    </row>
    <row r="196" spans="1:20" x14ac:dyDescent="0.3">
      <c r="A196" s="13">
        <v>189</v>
      </c>
      <c r="B196" s="3">
        <f t="shared" si="20"/>
        <v>39.094527363184312</v>
      </c>
      <c r="C196" s="10">
        <v>39.160118103027344</v>
      </c>
      <c r="D196" s="4"/>
      <c r="E196" s="4">
        <v>10.977999687194824</v>
      </c>
      <c r="F196" s="23">
        <f t="shared" si="14"/>
        <v>7.9779996871948242</v>
      </c>
      <c r="G196" s="23">
        <f t="shared" si="15"/>
        <v>13.977999687194824</v>
      </c>
      <c r="H196" s="4"/>
      <c r="I196" s="4">
        <v>10.109999656677246</v>
      </c>
      <c r="J196" s="23">
        <f t="shared" si="16"/>
        <v>7.1099996566772461</v>
      </c>
      <c r="K196" s="23">
        <f t="shared" si="17"/>
        <v>13.109999656677246</v>
      </c>
      <c r="L196" s="4"/>
      <c r="M196" s="4">
        <v>8.7650003433227539</v>
      </c>
      <c r="N196" s="23">
        <f t="shared" si="18"/>
        <v>5.7650003433227539</v>
      </c>
      <c r="O196" s="23">
        <f t="shared" si="19"/>
        <v>11.765000343322754</v>
      </c>
      <c r="Q196" s="13">
        <v>8</v>
      </c>
      <c r="R196" s="13">
        <v>14</v>
      </c>
      <c r="S196" s="13">
        <v>5</v>
      </c>
      <c r="T196" s="13">
        <v>17</v>
      </c>
    </row>
    <row r="197" spans="1:20" x14ac:dyDescent="0.3">
      <c r="A197" s="13">
        <v>190</v>
      </c>
      <c r="B197" s="3">
        <f t="shared" si="20"/>
        <v>39.164179104477846</v>
      </c>
      <c r="C197" s="10">
        <v>39.230121612548828</v>
      </c>
      <c r="D197" s="4"/>
      <c r="E197" s="4">
        <v>11.017000198364258</v>
      </c>
      <c r="F197" s="23">
        <f t="shared" si="14"/>
        <v>8.0170001983642578</v>
      </c>
      <c r="G197" s="23">
        <f t="shared" si="15"/>
        <v>14.017000198364258</v>
      </c>
      <c r="H197" s="4"/>
      <c r="I197" s="4">
        <v>10.187000274658203</v>
      </c>
      <c r="J197" s="23">
        <f t="shared" si="16"/>
        <v>7.1870002746582031</v>
      </c>
      <c r="K197" s="23">
        <f t="shared" si="17"/>
        <v>13.187000274658203</v>
      </c>
      <c r="L197" s="4"/>
      <c r="M197" s="4">
        <v>8.7589998245239258</v>
      </c>
      <c r="N197" s="23">
        <f t="shared" si="18"/>
        <v>5.7589998245239258</v>
      </c>
      <c r="O197" s="23">
        <f t="shared" si="19"/>
        <v>11.758999824523926</v>
      </c>
      <c r="Q197" s="13">
        <v>8</v>
      </c>
      <c r="R197" s="13">
        <v>14</v>
      </c>
      <c r="S197" s="13">
        <v>5</v>
      </c>
      <c r="T197" s="13">
        <v>17</v>
      </c>
    </row>
    <row r="198" spans="1:20" x14ac:dyDescent="0.3">
      <c r="A198" s="13">
        <v>191</v>
      </c>
      <c r="B198" s="3">
        <f t="shared" si="20"/>
        <v>39.233830845771379</v>
      </c>
      <c r="C198" s="10">
        <v>39.300121307373047</v>
      </c>
      <c r="D198" s="4"/>
      <c r="E198" s="4">
        <v>11.050000190734863</v>
      </c>
      <c r="F198" s="23">
        <f t="shared" si="14"/>
        <v>8.0500001907348633</v>
      </c>
      <c r="G198" s="23">
        <f t="shared" si="15"/>
        <v>14.050000190734863</v>
      </c>
      <c r="H198" s="4"/>
      <c r="I198" s="4">
        <v>10.197999954223633</v>
      </c>
      <c r="J198" s="23">
        <f t="shared" si="16"/>
        <v>7.1979999542236328</v>
      </c>
      <c r="K198" s="23">
        <f t="shared" si="17"/>
        <v>13.197999954223633</v>
      </c>
      <c r="L198" s="4"/>
      <c r="M198" s="4">
        <v>8.7589998245239258</v>
      </c>
      <c r="N198" s="23">
        <f t="shared" si="18"/>
        <v>5.7589998245239258</v>
      </c>
      <c r="O198" s="23">
        <f t="shared" si="19"/>
        <v>11.758999824523926</v>
      </c>
      <c r="Q198" s="13">
        <v>8</v>
      </c>
      <c r="R198" s="13">
        <v>14</v>
      </c>
      <c r="S198" s="13">
        <v>5</v>
      </c>
      <c r="T198" s="13">
        <v>17</v>
      </c>
    </row>
    <row r="199" spans="1:20" x14ac:dyDescent="0.3">
      <c r="A199" s="13">
        <v>192</v>
      </c>
      <c r="B199" s="3">
        <f t="shared" si="20"/>
        <v>39.303482587064913</v>
      </c>
      <c r="C199" s="10">
        <v>39.370121002197266</v>
      </c>
      <c r="D199" s="4"/>
      <c r="E199" s="4">
        <v>11.065999984741211</v>
      </c>
      <c r="F199" s="23">
        <f t="shared" si="14"/>
        <v>8.0659999847412109</v>
      </c>
      <c r="G199" s="23">
        <f t="shared" si="15"/>
        <v>14.065999984741211</v>
      </c>
      <c r="H199" s="4"/>
      <c r="I199" s="4">
        <v>10.208999633789062</v>
      </c>
      <c r="J199" s="23">
        <f t="shared" si="16"/>
        <v>7.2089996337890625</v>
      </c>
      <c r="K199" s="23">
        <f t="shared" si="17"/>
        <v>13.208999633789063</v>
      </c>
      <c r="L199" s="4"/>
      <c r="M199" s="4">
        <v>8.7589998245239258</v>
      </c>
      <c r="N199" s="23">
        <f t="shared" si="18"/>
        <v>5.7589998245239258</v>
      </c>
      <c r="O199" s="23">
        <f t="shared" si="19"/>
        <v>11.758999824523926</v>
      </c>
      <c r="Q199" s="13">
        <v>8</v>
      </c>
      <c r="R199" s="13">
        <v>14</v>
      </c>
      <c r="S199" s="13">
        <v>5</v>
      </c>
      <c r="T199" s="13">
        <v>17</v>
      </c>
    </row>
    <row r="200" spans="1:20" x14ac:dyDescent="0.3">
      <c r="A200" s="13">
        <v>193</v>
      </c>
      <c r="B200" s="3">
        <f t="shared" si="20"/>
        <v>39.373134328358447</v>
      </c>
      <c r="C200" s="10">
        <v>39.440120697021484</v>
      </c>
      <c r="D200" s="4"/>
      <c r="E200" s="4">
        <v>11.065999984741211</v>
      </c>
      <c r="F200" s="23">
        <f t="shared" si="14"/>
        <v>8.0659999847412109</v>
      </c>
      <c r="G200" s="23">
        <f t="shared" si="15"/>
        <v>14.065999984741211</v>
      </c>
      <c r="H200" s="4"/>
      <c r="I200" s="4">
        <v>10.154000282287598</v>
      </c>
      <c r="J200" s="23">
        <f t="shared" si="16"/>
        <v>7.1540002822875977</v>
      </c>
      <c r="K200" s="23">
        <f t="shared" si="17"/>
        <v>13.154000282287598</v>
      </c>
      <c r="L200" s="4"/>
      <c r="M200" s="4">
        <v>8.7480001449584961</v>
      </c>
      <c r="N200" s="23">
        <f t="shared" si="18"/>
        <v>5.7480001449584961</v>
      </c>
      <c r="O200" s="23">
        <f t="shared" si="19"/>
        <v>11.748000144958496</v>
      </c>
      <c r="Q200" s="13">
        <v>8</v>
      </c>
      <c r="R200" s="13">
        <v>14</v>
      </c>
      <c r="S200" s="13">
        <v>5</v>
      </c>
      <c r="T200" s="13">
        <v>17</v>
      </c>
    </row>
    <row r="201" spans="1:20" x14ac:dyDescent="0.3">
      <c r="A201" s="13">
        <v>194</v>
      </c>
      <c r="B201" s="3">
        <f t="shared" si="20"/>
        <v>39.44278606965198</v>
      </c>
      <c r="C201" s="10">
        <v>39.510124206542969</v>
      </c>
      <c r="D201" s="4"/>
      <c r="E201" s="4">
        <v>11.027999877929688</v>
      </c>
      <c r="F201" s="23">
        <f t="shared" ref="F201:F208" si="21">E201-3</f>
        <v>8.0279998779296875</v>
      </c>
      <c r="G201" s="23">
        <f t="shared" ref="G201:G208" si="22">E201+3</f>
        <v>14.027999877929688</v>
      </c>
      <c r="H201" s="4"/>
      <c r="I201" s="4">
        <v>10.055000305175781</v>
      </c>
      <c r="J201" s="23">
        <f t="shared" ref="J201:J208" si="23">I201-3</f>
        <v>7.0550003051757812</v>
      </c>
      <c r="K201" s="23">
        <f t="shared" ref="K201:K208" si="24">I201+3</f>
        <v>13.055000305175781</v>
      </c>
      <c r="L201" s="4"/>
      <c r="M201" s="4">
        <v>8.7150001525878906</v>
      </c>
      <c r="N201" s="23">
        <f t="shared" ref="N201:N208" si="25">M201-3</f>
        <v>5.7150001525878906</v>
      </c>
      <c r="O201" s="23">
        <f t="shared" ref="O201:O208" si="26">M201+3</f>
        <v>11.715000152587891</v>
      </c>
      <c r="Q201" s="13">
        <v>8</v>
      </c>
      <c r="R201" s="13">
        <v>14</v>
      </c>
      <c r="S201" s="13">
        <v>5</v>
      </c>
      <c r="T201" s="13">
        <v>17</v>
      </c>
    </row>
    <row r="202" spans="1:20" x14ac:dyDescent="0.3">
      <c r="A202" s="13">
        <v>195</v>
      </c>
      <c r="B202" s="3">
        <f t="shared" ref="B202:B207" si="27">B201+($B$208-$B$8)/201</f>
        <v>39.512437810945514</v>
      </c>
      <c r="C202" s="10">
        <v>39.580123901367188</v>
      </c>
      <c r="D202" s="4"/>
      <c r="E202" s="4">
        <v>10.98900032043457</v>
      </c>
      <c r="F202" s="23">
        <f t="shared" si="21"/>
        <v>7.9890003204345703</v>
      </c>
      <c r="G202" s="23">
        <f t="shared" si="22"/>
        <v>13.98900032043457</v>
      </c>
      <c r="H202" s="4"/>
      <c r="I202" s="4">
        <v>9.9619998931884766</v>
      </c>
      <c r="J202" s="23">
        <f t="shared" si="23"/>
        <v>6.9619998931884766</v>
      </c>
      <c r="K202" s="23">
        <f t="shared" si="24"/>
        <v>12.961999893188477</v>
      </c>
      <c r="L202" s="4"/>
      <c r="M202" s="4">
        <v>8.6770000457763672</v>
      </c>
      <c r="N202" s="23">
        <f t="shared" si="25"/>
        <v>5.6770000457763672</v>
      </c>
      <c r="O202" s="23">
        <f t="shared" si="26"/>
        <v>11.677000045776367</v>
      </c>
      <c r="Q202" s="13">
        <v>8</v>
      </c>
      <c r="R202" s="13">
        <v>14</v>
      </c>
      <c r="S202" s="13">
        <v>5</v>
      </c>
      <c r="T202" s="13">
        <v>17</v>
      </c>
    </row>
    <row r="203" spans="1:20" x14ac:dyDescent="0.3">
      <c r="A203" s="13">
        <v>196</v>
      </c>
      <c r="B203" s="3">
        <f t="shared" si="27"/>
        <v>39.582089552239047</v>
      </c>
      <c r="C203" s="10">
        <v>39.650123596191406</v>
      </c>
      <c r="D203" s="4"/>
      <c r="E203" s="4">
        <v>10.906999588012695</v>
      </c>
      <c r="F203" s="23">
        <f t="shared" si="21"/>
        <v>7.9069995880126953</v>
      </c>
      <c r="G203" s="23">
        <f t="shared" si="22"/>
        <v>13.906999588012695</v>
      </c>
      <c r="H203" s="4"/>
      <c r="I203" s="4">
        <v>9.8520002365112305</v>
      </c>
      <c r="J203" s="23">
        <f t="shared" si="23"/>
        <v>6.8520002365112305</v>
      </c>
      <c r="K203" s="23">
        <f t="shared" si="24"/>
        <v>12.85200023651123</v>
      </c>
      <c r="L203" s="4"/>
      <c r="M203" s="4">
        <v>8.6160001754760742</v>
      </c>
      <c r="N203" s="23">
        <f t="shared" si="25"/>
        <v>5.6160001754760742</v>
      </c>
      <c r="O203" s="23">
        <f t="shared" si="26"/>
        <v>11.616000175476074</v>
      </c>
      <c r="Q203" s="13">
        <v>8</v>
      </c>
      <c r="R203" s="13">
        <v>14</v>
      </c>
      <c r="S203" s="13">
        <v>5</v>
      </c>
      <c r="T203" s="13">
        <v>17</v>
      </c>
    </row>
    <row r="204" spans="1:20" x14ac:dyDescent="0.3">
      <c r="A204" s="13">
        <v>197</v>
      </c>
      <c r="B204" s="3">
        <f t="shared" si="27"/>
        <v>39.651741293532581</v>
      </c>
      <c r="C204" s="10">
        <v>39.720123291015625</v>
      </c>
      <c r="D204" s="4"/>
      <c r="E204" s="4">
        <v>10.803000450134277</v>
      </c>
      <c r="F204" s="23">
        <f t="shared" si="21"/>
        <v>7.8030004501342773</v>
      </c>
      <c r="G204" s="23">
        <f t="shared" si="22"/>
        <v>13.803000450134277</v>
      </c>
      <c r="H204" s="4"/>
      <c r="I204" s="4">
        <v>9.7480001449584961</v>
      </c>
      <c r="J204" s="23">
        <f t="shared" si="23"/>
        <v>6.7480001449584961</v>
      </c>
      <c r="K204" s="23">
        <f t="shared" si="24"/>
        <v>12.748000144958496</v>
      </c>
      <c r="L204" s="4"/>
      <c r="M204" s="4">
        <v>8.5170001983642578</v>
      </c>
      <c r="N204" s="23">
        <f t="shared" si="25"/>
        <v>5.5170001983642578</v>
      </c>
      <c r="O204" s="23">
        <f t="shared" si="26"/>
        <v>11.517000198364258</v>
      </c>
      <c r="Q204" s="13">
        <v>8</v>
      </c>
      <c r="R204" s="13">
        <v>14</v>
      </c>
      <c r="S204" s="13">
        <v>5</v>
      </c>
      <c r="T204" s="13">
        <v>17</v>
      </c>
    </row>
    <row r="205" spans="1:20" x14ac:dyDescent="0.3">
      <c r="A205" s="13">
        <v>198</v>
      </c>
      <c r="B205" s="3">
        <f t="shared" si="27"/>
        <v>39.721393034826114</v>
      </c>
      <c r="C205" s="10">
        <v>39.790126800537109</v>
      </c>
      <c r="D205" s="4"/>
      <c r="E205" s="4">
        <v>10.687000274658203</v>
      </c>
      <c r="F205" s="23">
        <f t="shared" si="21"/>
        <v>7.6870002746582031</v>
      </c>
      <c r="G205" s="23">
        <f t="shared" si="22"/>
        <v>13.687000274658203</v>
      </c>
      <c r="H205" s="4"/>
      <c r="I205" s="4">
        <v>9.6490001678466797</v>
      </c>
      <c r="J205" s="23">
        <f t="shared" si="23"/>
        <v>6.6490001678466797</v>
      </c>
      <c r="K205" s="23">
        <f t="shared" si="24"/>
        <v>12.64900016784668</v>
      </c>
      <c r="L205" s="4"/>
      <c r="M205" s="4">
        <v>8.3970003128051758</v>
      </c>
      <c r="N205" s="23">
        <f t="shared" si="25"/>
        <v>5.3970003128051758</v>
      </c>
      <c r="O205" s="23">
        <f t="shared" si="26"/>
        <v>11.397000312805176</v>
      </c>
      <c r="Q205" s="13">
        <v>8</v>
      </c>
      <c r="R205" s="13">
        <v>14</v>
      </c>
      <c r="S205" s="13">
        <v>5</v>
      </c>
      <c r="T205" s="13">
        <v>17</v>
      </c>
    </row>
    <row r="206" spans="1:20" x14ac:dyDescent="0.3">
      <c r="A206" s="13">
        <v>199</v>
      </c>
      <c r="B206" s="3">
        <f t="shared" si="27"/>
        <v>39.791044776119648</v>
      </c>
      <c r="C206" s="10">
        <v>39.860126495361328</v>
      </c>
      <c r="D206" s="4"/>
      <c r="E206" s="4">
        <v>10.538999557495117</v>
      </c>
      <c r="F206" s="23">
        <f t="shared" si="21"/>
        <v>7.5389995574951172</v>
      </c>
      <c r="G206" s="23">
        <f t="shared" si="22"/>
        <v>13.538999557495117</v>
      </c>
      <c r="H206" s="4"/>
      <c r="I206" s="4">
        <v>9.5389995574951172</v>
      </c>
      <c r="J206" s="23">
        <f t="shared" si="23"/>
        <v>6.5389995574951172</v>
      </c>
      <c r="K206" s="23">
        <f t="shared" si="24"/>
        <v>12.538999557495117</v>
      </c>
      <c r="L206" s="4"/>
      <c r="M206" s="4">
        <v>8.2209997177124023</v>
      </c>
      <c r="N206" s="23">
        <f t="shared" si="25"/>
        <v>5.2209997177124023</v>
      </c>
      <c r="O206" s="23">
        <f t="shared" si="26"/>
        <v>11.220999717712402</v>
      </c>
      <c r="Q206" s="13">
        <v>8</v>
      </c>
      <c r="R206" s="13">
        <v>14</v>
      </c>
      <c r="S206" s="13">
        <v>5</v>
      </c>
      <c r="T206" s="13">
        <v>17</v>
      </c>
    </row>
    <row r="207" spans="1:20" x14ac:dyDescent="0.3">
      <c r="A207" s="13">
        <v>200</v>
      </c>
      <c r="B207" s="3">
        <f t="shared" si="27"/>
        <v>39.860696517413182</v>
      </c>
      <c r="C207" s="10">
        <v>39.930126190185547</v>
      </c>
      <c r="D207" s="4"/>
      <c r="E207" s="4">
        <v>10.385000228881836</v>
      </c>
      <c r="F207" s="23">
        <f t="shared" si="21"/>
        <v>7.3850002288818359</v>
      </c>
      <c r="G207" s="23">
        <f t="shared" si="22"/>
        <v>13.385000228881836</v>
      </c>
      <c r="H207" s="4"/>
      <c r="I207" s="4">
        <v>9.4680004119873047</v>
      </c>
      <c r="J207" s="23">
        <f t="shared" si="23"/>
        <v>6.4680004119873047</v>
      </c>
      <c r="K207" s="23">
        <f t="shared" si="24"/>
        <v>12.468000411987305</v>
      </c>
      <c r="L207" s="4"/>
      <c r="M207" s="4">
        <v>8.0340003967285156</v>
      </c>
      <c r="N207" s="23">
        <f t="shared" si="25"/>
        <v>5.0340003967285156</v>
      </c>
      <c r="O207" s="23">
        <f t="shared" si="26"/>
        <v>11.034000396728516</v>
      </c>
      <c r="Q207" s="13">
        <v>8</v>
      </c>
      <c r="R207" s="13">
        <v>14</v>
      </c>
      <c r="S207" s="13">
        <v>5</v>
      </c>
      <c r="T207" s="13">
        <v>17</v>
      </c>
    </row>
    <row r="208" spans="1:20" x14ac:dyDescent="0.3">
      <c r="A208" s="13">
        <v>201</v>
      </c>
      <c r="B208" s="3">
        <v>40</v>
      </c>
      <c r="C208" s="10">
        <v>40.000125885009766</v>
      </c>
      <c r="D208" s="4"/>
      <c r="E208" s="4">
        <v>10.182000160217285</v>
      </c>
      <c r="F208" s="23">
        <f t="shared" si="21"/>
        <v>7.1820001602172852</v>
      </c>
      <c r="G208" s="23">
        <f t="shared" si="22"/>
        <v>13.182000160217285</v>
      </c>
      <c r="H208" s="4"/>
      <c r="I208" s="4">
        <v>9.3579998016357422</v>
      </c>
      <c r="J208" s="23">
        <f t="shared" si="23"/>
        <v>6.3579998016357422</v>
      </c>
      <c r="K208" s="23">
        <f t="shared" si="24"/>
        <v>12.357999801635742</v>
      </c>
      <c r="L208" s="4"/>
      <c r="M208" s="4">
        <v>7.7919998168945313</v>
      </c>
      <c r="N208" s="23">
        <f t="shared" si="25"/>
        <v>4.7919998168945312</v>
      </c>
      <c r="O208" s="23">
        <f t="shared" si="26"/>
        <v>10.791999816894531</v>
      </c>
      <c r="Q208" s="13">
        <v>8</v>
      </c>
      <c r="R208" s="13">
        <v>14</v>
      </c>
      <c r="S208" s="13">
        <v>5</v>
      </c>
      <c r="T208" s="13">
        <v>17</v>
      </c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2"/>
  <sheetViews>
    <sheetView tabSelected="1" zoomScale="160" zoomScaleNormal="160" workbookViewId="0"/>
  </sheetViews>
  <sheetFormatPr defaultRowHeight="14.4" x14ac:dyDescent="0.3"/>
  <cols>
    <col min="2" max="2" width="12.109375" customWidth="1"/>
    <col min="3" max="3" width="10.88671875" customWidth="1"/>
  </cols>
  <sheetData>
    <row r="1" spans="1:9" x14ac:dyDescent="0.3">
      <c r="B1" t="s">
        <v>201</v>
      </c>
      <c r="C1">
        <f>'Data Sheet'!B54</f>
        <v>0</v>
      </c>
      <c r="F1" t="s">
        <v>202</v>
      </c>
      <c r="G1">
        <f>'Data Sheet'!F54</f>
        <v>0</v>
      </c>
    </row>
    <row r="2" spans="1:9" x14ac:dyDescent="0.3">
      <c r="A2" t="s">
        <v>25</v>
      </c>
      <c r="B2">
        <f>Data!$B$1</f>
        <v>0</v>
      </c>
      <c r="C2" s="18"/>
      <c r="D2" s="12" t="s">
        <v>336</v>
      </c>
      <c r="E2" s="227">
        <f>Data!$B$2</f>
        <v>0</v>
      </c>
      <c r="F2">
        <f>Data!$G$7</f>
        <v>0</v>
      </c>
      <c r="G2" s="18"/>
      <c r="H2" s="2" t="s">
        <v>4</v>
      </c>
      <c r="I2">
        <f>'Data Sheet'!G14</f>
        <v>0</v>
      </c>
    </row>
    <row r="3" spans="1:9" x14ac:dyDescent="0.3">
      <c r="C3" s="18"/>
      <c r="G3" s="18"/>
      <c r="H3" s="18"/>
    </row>
    <row r="17" spans="1:8" x14ac:dyDescent="0.3">
      <c r="A17" t="s">
        <v>25</v>
      </c>
      <c r="B17">
        <f>Data!$B$1</f>
        <v>0</v>
      </c>
      <c r="D17" s="12" t="s">
        <v>336</v>
      </c>
      <c r="E17" s="227">
        <f>Data!$B$2</f>
        <v>0</v>
      </c>
      <c r="F17">
        <f>Data!$K$7</f>
        <v>0</v>
      </c>
      <c r="H17" s="8" t="s">
        <v>16</v>
      </c>
    </row>
    <row r="32" spans="1:8" x14ac:dyDescent="0.3">
      <c r="A32" t="s">
        <v>25</v>
      </c>
      <c r="B32">
        <f>Data!$B$1</f>
        <v>0</v>
      </c>
      <c r="D32" s="12" t="s">
        <v>336</v>
      </c>
      <c r="E32" s="227">
        <f>Data!$B$2</f>
        <v>0</v>
      </c>
      <c r="F32">
        <f>Data!$O$7</f>
        <v>0</v>
      </c>
      <c r="H32" s="2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5"/>
  <sheetViews>
    <sheetView zoomScaleNormal="100" workbookViewId="0">
      <selection activeCell="H3" sqref="H3"/>
    </sheetView>
  </sheetViews>
  <sheetFormatPr defaultRowHeight="14.4" x14ac:dyDescent="0.3"/>
  <sheetData>
    <row r="1" spans="1:8" x14ac:dyDescent="0.3">
      <c r="B1" t="s">
        <v>201</v>
      </c>
      <c r="C1">
        <f>'Data Sheet'!B54</f>
        <v>0</v>
      </c>
      <c r="F1" t="s">
        <v>202</v>
      </c>
      <c r="G1">
        <f>'Data Sheet'!F54</f>
        <v>0</v>
      </c>
    </row>
    <row r="2" spans="1:8" x14ac:dyDescent="0.3">
      <c r="A2" t="s">
        <v>25</v>
      </c>
      <c r="B2">
        <f>Data!$B$1</f>
        <v>0</v>
      </c>
      <c r="D2" s="13" t="s">
        <v>26</v>
      </c>
      <c r="E2" s="12">
        <f>Data!$B$2</f>
        <v>0</v>
      </c>
      <c r="H2">
        <f>'Data Sheet'!G14</f>
        <v>0</v>
      </c>
    </row>
    <row r="27" spans="3:3" x14ac:dyDescent="0.3">
      <c r="C27" s="12"/>
    </row>
    <row r="50" spans="3:3" x14ac:dyDescent="0.3">
      <c r="C50" s="12"/>
    </row>
    <row r="75" spans="3:3" x14ac:dyDescent="0.3">
      <c r="C75" s="1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747"/>
  <sheetViews>
    <sheetView view="pageLayout" zoomScaleNormal="85" zoomScaleSheetLayoutView="70" workbookViewId="0"/>
  </sheetViews>
  <sheetFormatPr defaultRowHeight="14.4" x14ac:dyDescent="0.3"/>
  <cols>
    <col min="1" max="1" width="30.33203125" style="2" bestFit="1" customWidth="1"/>
    <col min="2" max="2" width="14" style="2" customWidth="1"/>
    <col min="3" max="3" width="11.44140625" style="2" customWidth="1"/>
    <col min="4" max="4" width="9.33203125" style="2" customWidth="1"/>
    <col min="5" max="5" width="11.88671875" style="2" bestFit="1" customWidth="1"/>
    <col min="6" max="6" width="11.6640625" style="2" customWidth="1"/>
    <col min="7" max="7" width="17.33203125" style="2" customWidth="1"/>
    <col min="8" max="8" width="10.44140625" style="2" customWidth="1"/>
    <col min="9" max="9" width="9.109375" style="2" customWidth="1"/>
  </cols>
  <sheetData>
    <row r="1" spans="1:7" ht="15" customHeight="1" x14ac:dyDescent="0.35">
      <c r="C1" s="17" t="s">
        <v>39</v>
      </c>
      <c r="F1" s="13"/>
    </row>
    <row r="2" spans="1:7" ht="15" customHeight="1" x14ac:dyDescent="0.35">
      <c r="C2" s="17" t="s">
        <v>38</v>
      </c>
    </row>
    <row r="3" spans="1:7" ht="12.9" customHeight="1" x14ac:dyDescent="0.3">
      <c r="A3" s="13"/>
      <c r="C3" s="13" t="s">
        <v>48</v>
      </c>
      <c r="E3" s="13"/>
    </row>
    <row r="4" spans="1:7" ht="12.9" customHeight="1" x14ac:dyDescent="0.3">
      <c r="C4" s="2" t="s">
        <v>49</v>
      </c>
    </row>
    <row r="5" spans="1:7" ht="12.9" customHeight="1" x14ac:dyDescent="0.3">
      <c r="A5" s="33"/>
      <c r="B5" s="33"/>
      <c r="C5" s="33"/>
      <c r="D5" s="33"/>
      <c r="E5" s="33"/>
      <c r="F5" s="34" t="s">
        <v>31</v>
      </c>
      <c r="G5" s="35">
        <f>Data!B2</f>
        <v>0</v>
      </c>
    </row>
    <row r="6" spans="1:7" ht="12.9" customHeight="1" x14ac:dyDescent="0.3">
      <c r="A6" s="33"/>
      <c r="B6" s="33"/>
      <c r="C6" s="33"/>
      <c r="D6" s="33"/>
      <c r="E6" s="33"/>
      <c r="F6" s="33"/>
      <c r="G6" s="33"/>
    </row>
    <row r="7" spans="1:7" ht="12.9" customHeight="1" x14ac:dyDescent="0.3">
      <c r="A7" s="33"/>
      <c r="B7" s="33"/>
      <c r="C7" s="33"/>
      <c r="D7" s="33"/>
      <c r="E7" s="33"/>
      <c r="F7" s="33"/>
    </row>
    <row r="8" spans="1:7" ht="12.9" customHeight="1" x14ac:dyDescent="0.3">
      <c r="A8" s="36" t="s">
        <v>215</v>
      </c>
      <c r="B8" s="36"/>
      <c r="C8" s="33"/>
      <c r="D8" s="33"/>
      <c r="E8" s="33"/>
      <c r="F8" s="33"/>
      <c r="G8" s="33"/>
    </row>
    <row r="9" spans="1:7" ht="12.9" customHeight="1" x14ac:dyDescent="0.3">
      <c r="A9" s="37" t="s">
        <v>11</v>
      </c>
      <c r="B9" s="37" t="s">
        <v>11</v>
      </c>
      <c r="C9" s="33"/>
      <c r="D9" s="33"/>
      <c r="E9" s="37" t="s">
        <v>17</v>
      </c>
      <c r="F9" s="33"/>
      <c r="G9" s="33"/>
    </row>
    <row r="10" spans="1:7" ht="12.9" customHeight="1" x14ac:dyDescent="0.3">
      <c r="A10" s="37" t="s">
        <v>12</v>
      </c>
      <c r="B10" s="38" t="s">
        <v>14</v>
      </c>
      <c r="C10" s="33"/>
      <c r="D10" s="33"/>
      <c r="E10" s="33"/>
      <c r="F10" s="39" t="s">
        <v>18</v>
      </c>
      <c r="G10" s="33"/>
    </row>
    <row r="11" spans="1:7" ht="12.9" customHeight="1" x14ac:dyDescent="0.3">
      <c r="A11" s="38" t="s">
        <v>13</v>
      </c>
      <c r="B11" s="38" t="s">
        <v>15</v>
      </c>
      <c r="C11" s="33"/>
      <c r="D11" s="33"/>
      <c r="E11" s="33"/>
      <c r="F11" s="33"/>
      <c r="G11" s="33"/>
    </row>
    <row r="12" spans="1:7" ht="12.9" customHeight="1" x14ac:dyDescent="0.3">
      <c r="A12" s="33"/>
      <c r="B12" s="33"/>
      <c r="C12" s="33"/>
      <c r="D12" s="33"/>
      <c r="E12" s="33"/>
      <c r="F12" s="33"/>
      <c r="G12" s="33"/>
    </row>
    <row r="13" spans="1:7" ht="12.9" customHeight="1" x14ac:dyDescent="0.3">
      <c r="A13" s="37" t="s">
        <v>19</v>
      </c>
      <c r="B13" s="33"/>
      <c r="C13" s="37" t="s">
        <v>22</v>
      </c>
      <c r="D13" s="40"/>
      <c r="E13" s="40"/>
      <c r="F13" s="40"/>
      <c r="G13" s="33"/>
    </row>
    <row r="14" spans="1:7" ht="12.9" customHeight="1" x14ac:dyDescent="0.3">
      <c r="A14" s="37" t="s">
        <v>20</v>
      </c>
      <c r="B14" s="33"/>
      <c r="C14" s="33"/>
      <c r="D14" s="33"/>
      <c r="E14" s="33"/>
      <c r="F14" s="41" t="s">
        <v>216</v>
      </c>
      <c r="G14" s="35"/>
    </row>
    <row r="15" spans="1:7" ht="12.9" customHeight="1" x14ac:dyDescent="0.3">
      <c r="A15" s="38" t="s">
        <v>21</v>
      </c>
      <c r="B15" s="33"/>
      <c r="C15" s="33"/>
      <c r="D15" s="33"/>
      <c r="E15" s="33"/>
      <c r="F15" s="33"/>
      <c r="G15" s="33"/>
    </row>
    <row r="16" spans="1:7" ht="12.9" customHeight="1" x14ac:dyDescent="0.3">
      <c r="A16" s="33"/>
      <c r="B16" s="33"/>
      <c r="C16" s="33"/>
      <c r="D16" s="33"/>
      <c r="E16" s="33"/>
      <c r="F16" s="33"/>
      <c r="G16" s="33"/>
    </row>
    <row r="17" spans="1:15" ht="12.9" customHeight="1" x14ac:dyDescent="0.3">
      <c r="A17" s="42" t="s">
        <v>37</v>
      </c>
      <c r="B17" s="40"/>
      <c r="C17" s="40"/>
      <c r="D17" s="40"/>
      <c r="E17" s="40"/>
      <c r="F17" s="40"/>
      <c r="G17" s="40"/>
    </row>
    <row r="18" spans="1:15" ht="12.9" customHeight="1" x14ac:dyDescent="0.3">
      <c r="A18" s="40"/>
      <c r="B18" s="207" t="s">
        <v>23</v>
      </c>
      <c r="C18" s="207"/>
      <c r="D18" s="207"/>
      <c r="E18" s="207"/>
      <c r="F18" s="207" t="s">
        <v>40</v>
      </c>
      <c r="G18" s="207"/>
      <c r="H18" s="14"/>
    </row>
    <row r="19" spans="1:15" ht="12.9" customHeight="1" x14ac:dyDescent="0.3">
      <c r="A19" s="40"/>
      <c r="B19" s="43" t="s">
        <v>5</v>
      </c>
      <c r="C19" s="43" t="s">
        <v>6</v>
      </c>
      <c r="D19" s="43" t="s">
        <v>7</v>
      </c>
      <c r="E19" s="43" t="s">
        <v>8</v>
      </c>
      <c r="F19" s="210" t="s">
        <v>41</v>
      </c>
      <c r="G19" s="211"/>
    </row>
    <row r="20" spans="1:15" ht="12.9" customHeight="1" x14ac:dyDescent="0.3">
      <c r="A20" s="207" t="s">
        <v>212</v>
      </c>
      <c r="B20" s="207"/>
      <c r="C20" s="207"/>
      <c r="D20" s="207"/>
      <c r="E20" s="207"/>
      <c r="F20" s="207"/>
      <c r="G20" s="207"/>
    </row>
    <row r="21" spans="1:15" ht="12.9" customHeight="1" x14ac:dyDescent="0.3">
      <c r="A21" s="40"/>
      <c r="B21" s="40"/>
      <c r="C21" s="40"/>
      <c r="D21" s="40"/>
      <c r="E21" s="40"/>
      <c r="F21" s="40"/>
      <c r="G21" s="40"/>
    </row>
    <row r="22" spans="1:15" ht="12.9" customHeight="1" x14ac:dyDescent="0.3">
      <c r="A22" s="44" t="s">
        <v>27</v>
      </c>
      <c r="B22" s="45">
        <f>MIN(Data!D8:D208)</f>
        <v>0</v>
      </c>
      <c r="C22" s="45">
        <f>MIN(Data!E8:E208)</f>
        <v>0</v>
      </c>
      <c r="D22" s="45">
        <f>MIN(Data!F8:F208)</f>
        <v>0</v>
      </c>
      <c r="E22" s="45">
        <f>MIN(Data!G8:G208)</f>
        <v>0</v>
      </c>
      <c r="F22" s="32"/>
      <c r="G22" s="32"/>
      <c r="I22" s="15"/>
      <c r="J22" s="20"/>
      <c r="K22" s="20"/>
      <c r="L22" s="20"/>
      <c r="M22" s="20"/>
      <c r="N22" s="20"/>
      <c r="O22" s="20"/>
    </row>
    <row r="23" spans="1:15" ht="12.9" customHeight="1" x14ac:dyDescent="0.3">
      <c r="A23" s="44" t="s">
        <v>28</v>
      </c>
      <c r="B23" s="45">
        <f>MAX(Data!D8:D208)</f>
        <v>0</v>
      </c>
      <c r="C23" s="45">
        <f>MAX(Data!E8:E208)</f>
        <v>0</v>
      </c>
      <c r="D23" s="45">
        <f>MAX(Data!F8:F208)</f>
        <v>0</v>
      </c>
      <c r="E23" s="45">
        <f>MAX(Data!G8:G208)</f>
        <v>0</v>
      </c>
      <c r="F23" s="32"/>
      <c r="G23" s="32"/>
      <c r="I23" s="15"/>
      <c r="J23" s="20"/>
      <c r="K23" s="20"/>
      <c r="L23" s="20"/>
      <c r="M23" s="20"/>
      <c r="N23" s="20"/>
      <c r="O23" s="20"/>
    </row>
    <row r="24" spans="1:15" ht="12.9" customHeight="1" x14ac:dyDescent="0.3">
      <c r="A24" s="44" t="s">
        <v>29</v>
      </c>
      <c r="B24" s="44" t="str">
        <f>CONCATENATE("± ",TEXT((B23-B22)/2,"0.0"))</f>
        <v>± 0.0</v>
      </c>
      <c r="C24" s="44" t="str">
        <f>CONCATENATE("± ",TEXT((C23-C22)/2,"0.0"))</f>
        <v>± 0.0</v>
      </c>
      <c r="D24" s="44" t="str">
        <f>CONCATENATE("± ",TEXT((D23-D22)/2,"0.0"))</f>
        <v>± 0.0</v>
      </c>
      <c r="E24" s="44" t="str">
        <f>CONCATENATE("± ",TEXT((E23-E22)/2,"0.0"))</f>
        <v>± 0.0</v>
      </c>
      <c r="F24" s="46">
        <f t="array" ref="F24">MAX(MAX(ABS(Data!D8:D208-Data!E8:E208)),MAX(ABS(Data!D8:D208-Data!F8:F208)),MAX(ABS(Data!D8:D208-Data!G8:G208)),MAX(ABS(Data!E8:E208-Data!F8:F208)),MAX(ABS(Data!E8:E208-Data!G8:G208)),MAX(ABS(Data!F8:F208-Data!G8:G208)))</f>
        <v>0</v>
      </c>
      <c r="G24" s="19"/>
      <c r="I24" s="21"/>
      <c r="J24" s="22"/>
      <c r="K24" s="20"/>
      <c r="L24" s="20"/>
      <c r="M24" s="20"/>
      <c r="N24" s="22"/>
      <c r="O24" s="20"/>
    </row>
    <row r="25" spans="1:15" ht="12.9" customHeight="1" x14ac:dyDescent="0.3">
      <c r="A25" s="40"/>
      <c r="B25" s="40"/>
      <c r="C25" s="40"/>
      <c r="D25" s="40"/>
      <c r="E25" s="40"/>
      <c r="F25" s="40"/>
      <c r="G25" s="40"/>
      <c r="I25" s="15"/>
      <c r="J25" s="20"/>
      <c r="K25" s="20"/>
      <c r="L25" s="20"/>
      <c r="M25" s="20"/>
      <c r="N25" s="20"/>
      <c r="O25" s="20"/>
    </row>
    <row r="26" spans="1:15" ht="12.9" customHeight="1" x14ac:dyDescent="0.3">
      <c r="A26" s="42" t="s">
        <v>35</v>
      </c>
      <c r="B26" s="40"/>
      <c r="C26" s="40"/>
      <c r="D26" s="40"/>
      <c r="E26" s="40"/>
      <c r="F26" s="40"/>
      <c r="G26" s="40"/>
      <c r="I26" s="15"/>
      <c r="J26" s="20"/>
      <c r="K26" s="20"/>
      <c r="L26" s="20"/>
      <c r="M26" s="20"/>
      <c r="N26" s="20"/>
      <c r="O26" s="20"/>
    </row>
    <row r="27" spans="1:15" ht="12.9" customHeight="1" x14ac:dyDescent="0.3">
      <c r="A27" s="40"/>
      <c r="B27" s="207" t="s">
        <v>23</v>
      </c>
      <c r="C27" s="207"/>
      <c r="D27" s="207"/>
      <c r="E27" s="207"/>
      <c r="F27" s="207" t="s">
        <v>40</v>
      </c>
      <c r="G27" s="207"/>
      <c r="I27" s="15"/>
      <c r="J27" s="20"/>
      <c r="K27" s="20"/>
      <c r="L27" s="20"/>
      <c r="M27" s="20"/>
      <c r="N27" s="20"/>
      <c r="O27" s="20"/>
    </row>
    <row r="28" spans="1:15" ht="12.9" customHeight="1" x14ac:dyDescent="0.3">
      <c r="A28" s="40"/>
      <c r="B28" s="44" t="s">
        <v>5</v>
      </c>
      <c r="C28" s="44" t="s">
        <v>6</v>
      </c>
      <c r="D28" s="44" t="s">
        <v>7</v>
      </c>
      <c r="E28" s="44" t="s">
        <v>8</v>
      </c>
      <c r="F28" s="210" t="s">
        <v>41</v>
      </c>
      <c r="G28" s="211"/>
    </row>
    <row r="29" spans="1:15" ht="12.9" customHeight="1" x14ac:dyDescent="0.3">
      <c r="A29" s="207" t="s">
        <v>212</v>
      </c>
      <c r="B29" s="207"/>
      <c r="C29" s="207"/>
      <c r="D29" s="207"/>
      <c r="E29" s="207"/>
      <c r="F29" s="207"/>
      <c r="G29" s="207"/>
    </row>
    <row r="30" spans="1:15" ht="12.9" customHeight="1" x14ac:dyDescent="0.3">
      <c r="A30" s="40"/>
      <c r="B30" s="40"/>
      <c r="C30" s="40"/>
      <c r="D30" s="40"/>
      <c r="E30" s="40"/>
      <c r="F30" s="40"/>
      <c r="G30" s="40"/>
    </row>
    <row r="31" spans="1:15" ht="12.9" customHeight="1" x14ac:dyDescent="0.3">
      <c r="A31" s="44" t="s">
        <v>30</v>
      </c>
      <c r="B31" s="45">
        <f>MIN(Data!H8:H208)</f>
        <v>0</v>
      </c>
      <c r="C31" s="45">
        <f>MIN(Data!I8:I208)</f>
        <v>0</v>
      </c>
      <c r="D31" s="45">
        <f>MIN(Data!J8:J208)</f>
        <v>0</v>
      </c>
      <c r="E31" s="45">
        <f>MIN(Data!K8:K208)</f>
        <v>0</v>
      </c>
      <c r="F31" s="32"/>
      <c r="G31" s="32"/>
    </row>
    <row r="32" spans="1:15" ht="12.9" customHeight="1" x14ac:dyDescent="0.3">
      <c r="A32" s="44" t="s">
        <v>28</v>
      </c>
      <c r="B32" s="45">
        <f>MAX(Data!H8:H208)</f>
        <v>0</v>
      </c>
      <c r="C32" s="45">
        <f>MAX(Data!I8:I208)</f>
        <v>0</v>
      </c>
      <c r="D32" s="45">
        <f>MAX(Data!J8:J208)</f>
        <v>0</v>
      </c>
      <c r="E32" s="45">
        <f>MAX(Data!K8:K208)</f>
        <v>0</v>
      </c>
      <c r="F32" s="32"/>
      <c r="G32" s="32"/>
    </row>
    <row r="33" spans="1:9" ht="12.9" customHeight="1" x14ac:dyDescent="0.3">
      <c r="A33" s="44" t="s">
        <v>29</v>
      </c>
      <c r="B33" s="44" t="str">
        <f>CONCATENATE("± ",TEXT((B32-B31)/2,"0.0"))</f>
        <v>± 0.0</v>
      </c>
      <c r="C33" s="44" t="str">
        <f>CONCATENATE("± ",TEXT((C32-C31)/2,"0.0"))</f>
        <v>± 0.0</v>
      </c>
      <c r="D33" s="44" t="str">
        <f>CONCATENATE("± ",TEXT((D32-D31)/2,"0.0"))</f>
        <v>± 0.0</v>
      </c>
      <c r="E33" s="44" t="str">
        <f>CONCATENATE("± ",TEXT((E32-E31)/2,"0.0"))</f>
        <v>± 0.0</v>
      </c>
      <c r="F33" s="46">
        <f t="array" ref="F33">MAX(MAX(ABS(Data!H8:H208-Data!I8:I208)),MAX(ABS(Data!H8:H208-Data!J8:J208)),MAX(ABS(Data!H8:H208-Data!K8:K208)),MAX(ABS(Data!I8:I208-Data!J8:J208)),MAX(ABS(Data!I8:I208-Data!K8:K208)),MAX(ABS(Data!J8:J208-Data!K8:K208)))</f>
        <v>0</v>
      </c>
      <c r="G33" s="19"/>
    </row>
    <row r="34" spans="1:9" ht="12.9" customHeight="1" x14ac:dyDescent="0.3">
      <c r="A34" s="40"/>
      <c r="B34" s="40"/>
      <c r="C34" s="40"/>
      <c r="D34" s="40"/>
      <c r="E34" s="40"/>
      <c r="F34" s="40"/>
      <c r="G34" s="40"/>
    </row>
    <row r="35" spans="1:9" ht="12.9" customHeight="1" x14ac:dyDescent="0.3">
      <c r="A35" s="42" t="s">
        <v>36</v>
      </c>
      <c r="B35" s="207" t="s">
        <v>23</v>
      </c>
      <c r="C35" s="207"/>
      <c r="D35" s="207"/>
      <c r="E35" s="207"/>
      <c r="F35" s="207" t="s">
        <v>40</v>
      </c>
      <c r="G35" s="207"/>
    </row>
    <row r="36" spans="1:9" ht="12.9" customHeight="1" x14ac:dyDescent="0.3">
      <c r="A36" s="40"/>
      <c r="B36" s="44" t="s">
        <v>5</v>
      </c>
      <c r="C36" s="44" t="s">
        <v>6</v>
      </c>
      <c r="D36" s="44" t="s">
        <v>7</v>
      </c>
      <c r="E36" s="44" t="s">
        <v>8</v>
      </c>
      <c r="F36" s="210" t="s">
        <v>41</v>
      </c>
      <c r="G36" s="211"/>
    </row>
    <row r="37" spans="1:9" ht="12.9" customHeight="1" x14ac:dyDescent="0.3">
      <c r="A37" s="210" t="s">
        <v>212</v>
      </c>
      <c r="B37" s="212"/>
      <c r="C37" s="212"/>
      <c r="D37" s="212"/>
      <c r="E37" s="212"/>
      <c r="F37" s="212"/>
      <c r="G37" s="211"/>
    </row>
    <row r="38" spans="1:9" ht="12.9" customHeight="1" x14ac:dyDescent="0.3">
      <c r="A38" s="40"/>
      <c r="B38" s="40"/>
      <c r="C38" s="40"/>
      <c r="D38" s="40"/>
      <c r="E38" s="40"/>
      <c r="F38" s="40"/>
      <c r="G38" s="40"/>
    </row>
    <row r="39" spans="1:9" ht="12.9" customHeight="1" x14ac:dyDescent="0.3">
      <c r="A39" s="44" t="s">
        <v>30</v>
      </c>
      <c r="B39" s="45">
        <f>MIN(Data!L8:L208)</f>
        <v>0</v>
      </c>
      <c r="C39" s="45">
        <f>MIN(Data!M8:M208)</f>
        <v>0</v>
      </c>
      <c r="D39" s="45">
        <f>MIN(Data!N8:N208)</f>
        <v>0</v>
      </c>
      <c r="E39" s="45">
        <f>MIN(Data!O8:O208)</f>
        <v>0</v>
      </c>
      <c r="F39" s="32"/>
      <c r="G39" s="32"/>
    </row>
    <row r="40" spans="1:9" ht="12.9" customHeight="1" x14ac:dyDescent="0.3">
      <c r="A40" s="44" t="s">
        <v>28</v>
      </c>
      <c r="B40" s="45">
        <f>MAX(Data!L8:L208)</f>
        <v>0</v>
      </c>
      <c r="C40" s="45">
        <f>MAX(Data!M8:M208)</f>
        <v>0</v>
      </c>
      <c r="D40" s="45">
        <f>MAX(Data!N8:N208)</f>
        <v>0</v>
      </c>
      <c r="E40" s="45">
        <f>MAX(Data!O8:O208)</f>
        <v>0</v>
      </c>
      <c r="F40" s="32"/>
      <c r="G40" s="32"/>
    </row>
    <row r="41" spans="1:9" ht="12.9" customHeight="1" x14ac:dyDescent="0.3">
      <c r="A41" s="44" t="s">
        <v>29</v>
      </c>
      <c r="B41" s="44" t="str">
        <f>CONCATENATE("± ",TEXT((B40-B39)/2,"0.0"))</f>
        <v>± 0.0</v>
      </c>
      <c r="C41" s="44" t="str">
        <f>CONCATENATE("± ",TEXT((C40-C39)/2,"0.0"))</f>
        <v>± 0.0</v>
      </c>
      <c r="D41" s="44" t="str">
        <f>CONCATENATE("± ",TEXT((D40-D39)/2,"0.0"))</f>
        <v>± 0.0</v>
      </c>
      <c r="E41" s="44" t="str">
        <f>CONCATENATE("± ",TEXT((E40-E39)/2,"0.0"))</f>
        <v>± 0.0</v>
      </c>
      <c r="F41" s="46">
        <f t="array" ref="F41">MAX(MAX(ABS(Data!L8:L208-Data!M8:M208)),MAX(ABS(Data!L8:L208-Data!N8:N208)),MAX(ABS(Data!L8:L208-Data!O8:O208)),MAX(ABS(Data!M8:M208-Data!N8:N208)),MAX(ABS(Data!M8:M208-Data!O8:O208)),MAX(ABS(Data!N8:N208-Data!O8:O208)))</f>
        <v>0</v>
      </c>
      <c r="G41" s="19"/>
    </row>
    <row r="42" spans="1:9" x14ac:dyDescent="0.3">
      <c r="A42" s="32"/>
      <c r="B42" s="32"/>
      <c r="C42" s="32"/>
      <c r="D42" s="32"/>
      <c r="E42" s="32"/>
      <c r="F42" s="32"/>
      <c r="G42" s="32"/>
    </row>
    <row r="43" spans="1:9" ht="12.9" customHeight="1" x14ac:dyDescent="0.3">
      <c r="A43" s="47" t="s">
        <v>33</v>
      </c>
      <c r="B43" s="32"/>
      <c r="C43" s="32"/>
      <c r="D43" s="32"/>
      <c r="E43" s="32"/>
      <c r="F43" s="32"/>
      <c r="G43" s="32"/>
      <c r="H43" s="13"/>
      <c r="I43" s="13"/>
    </row>
    <row r="44" spans="1:9" ht="12.9" customHeight="1" x14ac:dyDescent="0.3">
      <c r="A44" s="47"/>
      <c r="B44" s="32"/>
      <c r="C44" s="207" t="s">
        <v>32</v>
      </c>
      <c r="D44" s="207"/>
      <c r="E44" s="207"/>
      <c r="F44" s="207"/>
      <c r="G44" s="32"/>
      <c r="H44" s="13"/>
      <c r="I44" s="13"/>
    </row>
    <row r="45" spans="1:9" ht="12.9" customHeight="1" x14ac:dyDescent="0.3">
      <c r="A45" s="40"/>
      <c r="B45" s="32"/>
      <c r="C45" s="43" t="s">
        <v>5</v>
      </c>
      <c r="D45" s="43" t="s">
        <v>6</v>
      </c>
      <c r="E45" s="43" t="s">
        <v>7</v>
      </c>
      <c r="F45" s="43" t="s">
        <v>8</v>
      </c>
      <c r="G45" s="32"/>
      <c r="H45" s="13"/>
      <c r="I45" s="13"/>
    </row>
    <row r="46" spans="1:9" ht="12.9" customHeight="1" x14ac:dyDescent="0.3">
      <c r="A46" s="33"/>
      <c r="B46" s="209" t="s">
        <v>34</v>
      </c>
      <c r="C46" s="209"/>
      <c r="D46" s="209"/>
      <c r="E46" s="209"/>
      <c r="F46" s="209"/>
      <c r="G46" s="48"/>
      <c r="H46" s="13"/>
      <c r="I46" s="13"/>
    </row>
    <row r="47" spans="1:9" ht="12.9" customHeight="1" x14ac:dyDescent="0.3">
      <c r="A47" s="33"/>
      <c r="B47" s="49" t="s">
        <v>29</v>
      </c>
      <c r="C47" s="44" t="str">
        <f t="array" ref="C47">CONCATENATE("± ",TEXT(MAX(MAX(ABS(Data!D8:D208-Data!H8:H208)),MAX(ABS(Data!L8:L208-Data!H8:H208)),MAX(ABS(Data!D8:D208-Data!L8:L208)))/2,"0.0"))</f>
        <v>± 0.0</v>
      </c>
      <c r="D47" s="44" t="str">
        <f t="array" ref="D47">CONCATENATE("± ",TEXT(MAX(MAX(ABS(Data!E8:E208-Data!I8:I208)),MAX(ABS(Data!M8:M208-Data!I8:I208)),MAX(ABS(Data!E8:E208-Data!M8:M208)))/2,"0.0"))</f>
        <v>± 0.0</v>
      </c>
      <c r="E47" s="44" t="str">
        <f t="array" ref="E47">CONCATENATE("± ",TEXT(MAX(MAX(ABS(Data!F8:F208-Data!J8:J208)),MAX(ABS(Data!N8:N208-Data!J8:J208)),MAX(ABS(Data!F8:F208-Data!N8:N208)))/2,"0.0"))</f>
        <v>± 0.0</v>
      </c>
      <c r="F47" s="44" t="str">
        <f t="array" ref="F47">CONCATENATE("± ",TEXT(MAX(MAX(ABS(Data!G8:G208-Data!K8:K208)),MAX(ABS(Data!O8:O208-Data!K8:K208)),MAX(ABS(Data!G8:G208-Data!O8:O208)))/2,"0.0"))</f>
        <v>± 0.0</v>
      </c>
      <c r="G47" s="48"/>
      <c r="H47" s="13"/>
      <c r="I47" s="13"/>
    </row>
    <row r="48" spans="1:9" ht="12.9" customHeight="1" x14ac:dyDescent="0.3">
      <c r="A48" s="33"/>
      <c r="B48" s="32"/>
      <c r="C48" s="32"/>
      <c r="D48" s="32"/>
      <c r="E48" s="32"/>
      <c r="F48" s="32"/>
      <c r="G48" s="48"/>
      <c r="H48" s="13"/>
      <c r="I48" s="13"/>
    </row>
    <row r="49" spans="1:9" ht="12.9" customHeight="1" x14ac:dyDescent="0.3">
      <c r="A49" s="33"/>
      <c r="B49" s="32"/>
      <c r="C49" s="32"/>
      <c r="D49" s="32"/>
      <c r="E49" s="32"/>
      <c r="F49" s="32"/>
      <c r="G49" s="48"/>
      <c r="H49" s="13"/>
      <c r="I49" s="13"/>
    </row>
    <row r="50" spans="1:9" ht="12.9" customHeight="1" x14ac:dyDescent="0.3">
      <c r="A50" s="33"/>
      <c r="B50" s="32"/>
      <c r="C50" s="32"/>
      <c r="D50" s="32"/>
      <c r="E50" s="32"/>
      <c r="F50" s="32"/>
      <c r="G50" s="48"/>
      <c r="H50" s="13"/>
      <c r="I50" s="13"/>
    </row>
    <row r="51" spans="1:9" ht="12.9" customHeight="1" x14ac:dyDescent="0.3">
      <c r="A51" s="33"/>
      <c r="B51" s="32"/>
      <c r="C51" s="32"/>
      <c r="D51" s="32"/>
      <c r="E51" s="32"/>
      <c r="F51" s="32"/>
      <c r="G51" s="48"/>
      <c r="H51" s="13"/>
      <c r="I51" s="13"/>
    </row>
    <row r="52" spans="1:9" ht="12.9" customHeight="1" x14ac:dyDescent="0.3">
      <c r="H52" s="13"/>
      <c r="I52" s="13"/>
    </row>
    <row r="53" spans="1:9" x14ac:dyDescent="0.3">
      <c r="H53" s="13"/>
      <c r="I53" s="13"/>
    </row>
    <row r="54" spans="1:9" ht="12.9" customHeight="1" x14ac:dyDescent="0.3">
      <c r="A54" s="40" t="s">
        <v>218</v>
      </c>
      <c r="B54" s="50"/>
      <c r="C54" s="51"/>
      <c r="D54" s="40"/>
      <c r="E54" s="40" t="s">
        <v>219</v>
      </c>
      <c r="F54" s="50"/>
      <c r="G54" s="51"/>
    </row>
    <row r="55" spans="1:9" ht="12.9" customHeight="1" x14ac:dyDescent="0.3">
      <c r="A55" s="33"/>
      <c r="B55" s="48"/>
      <c r="C55" s="48"/>
      <c r="D55" s="33"/>
      <c r="E55" s="33"/>
      <c r="F55" s="48"/>
      <c r="G55" s="48"/>
    </row>
    <row r="56" spans="1:9" ht="12.9" customHeight="1" x14ac:dyDescent="0.3">
      <c r="A56" s="40" t="s">
        <v>217</v>
      </c>
      <c r="B56" s="52"/>
      <c r="C56" s="51"/>
      <c r="D56" s="40"/>
      <c r="E56" s="40" t="s">
        <v>219</v>
      </c>
      <c r="F56" s="51"/>
      <c r="G56" s="51"/>
      <c r="H56" s="13"/>
      <c r="I56" s="13"/>
    </row>
    <row r="57" spans="1:9" x14ac:dyDescent="0.3">
      <c r="A57" s="33"/>
      <c r="B57" s="33"/>
      <c r="C57" s="33"/>
      <c r="D57" s="33"/>
      <c r="E57" s="33"/>
      <c r="F57" s="33"/>
      <c r="G57" s="33" t="s">
        <v>214</v>
      </c>
    </row>
    <row r="58" spans="1:9" ht="18" x14ac:dyDescent="0.35">
      <c r="A58" s="33"/>
      <c r="B58" s="33"/>
      <c r="C58" s="53" t="s">
        <v>39</v>
      </c>
      <c r="D58" s="33"/>
      <c r="E58" s="33"/>
      <c r="F58" s="33"/>
      <c r="G58" s="33"/>
      <c r="H58" s="13"/>
    </row>
    <row r="59" spans="1:9" ht="18" x14ac:dyDescent="0.35">
      <c r="A59" s="33"/>
      <c r="B59" s="33"/>
      <c r="C59" s="53" t="s">
        <v>38</v>
      </c>
      <c r="D59" s="33"/>
      <c r="E59" s="33"/>
      <c r="F59" s="33"/>
      <c r="G59" s="33"/>
      <c r="H59" s="13"/>
    </row>
    <row r="60" spans="1:9" x14ac:dyDescent="0.3">
      <c r="A60" s="33"/>
      <c r="B60" s="33"/>
      <c r="C60" s="33" t="s">
        <v>48</v>
      </c>
      <c r="D60" s="33"/>
      <c r="E60" s="33"/>
      <c r="F60" s="33"/>
      <c r="G60" s="33"/>
      <c r="H60" s="13"/>
    </row>
    <row r="61" spans="1:9" x14ac:dyDescent="0.3">
      <c r="A61" s="33"/>
      <c r="B61" s="33"/>
      <c r="C61" s="33" t="s">
        <v>49</v>
      </c>
      <c r="D61" s="33"/>
      <c r="E61" s="33"/>
      <c r="F61" s="33"/>
      <c r="G61" s="33"/>
      <c r="H61" s="13"/>
    </row>
    <row r="62" spans="1:9" x14ac:dyDescent="0.3">
      <c r="A62" s="33"/>
      <c r="B62" s="33"/>
      <c r="C62" s="33"/>
      <c r="D62" s="33"/>
      <c r="E62" s="33"/>
      <c r="F62" s="34" t="s">
        <v>31</v>
      </c>
      <c r="G62" s="35">
        <f>G5</f>
        <v>0</v>
      </c>
      <c r="H62" s="13"/>
    </row>
    <row r="63" spans="1:9" x14ac:dyDescent="0.3">
      <c r="A63" s="33"/>
      <c r="B63" s="33"/>
      <c r="C63" s="33"/>
      <c r="D63" s="33"/>
      <c r="E63" s="33"/>
      <c r="F63" s="33"/>
      <c r="G63" s="33"/>
      <c r="H63" s="13"/>
    </row>
    <row r="64" spans="1:9" x14ac:dyDescent="0.3">
      <c r="A64" s="33"/>
      <c r="B64" s="33"/>
      <c r="C64" s="33"/>
      <c r="D64" s="33"/>
      <c r="E64" s="33"/>
      <c r="F64" s="33"/>
      <c r="H64" s="13"/>
      <c r="I64" s="13"/>
    </row>
    <row r="65" spans="1:9" x14ac:dyDescent="0.3">
      <c r="A65" s="36" t="s">
        <v>222</v>
      </c>
      <c r="B65" s="41" t="s">
        <v>224</v>
      </c>
      <c r="C65" s="35">
        <f>G14</f>
        <v>0</v>
      </c>
      <c r="D65" s="41" t="s">
        <v>223</v>
      </c>
      <c r="E65" s="35">
        <f>B54</f>
        <v>0</v>
      </c>
      <c r="F65" s="41" t="s">
        <v>219</v>
      </c>
      <c r="G65" s="35">
        <f>F54</f>
        <v>0</v>
      </c>
    </row>
    <row r="66" spans="1:9" x14ac:dyDescent="0.3">
      <c r="A66" s="32"/>
      <c r="B66" s="32"/>
      <c r="C66" s="33"/>
      <c r="D66" s="33"/>
      <c r="E66" s="33"/>
      <c r="F66" s="33"/>
      <c r="G66" s="33"/>
    </row>
    <row r="67" spans="1:9" x14ac:dyDescent="0.3">
      <c r="A67" s="33"/>
      <c r="B67" s="54" t="s">
        <v>37</v>
      </c>
      <c r="C67" s="54">
        <v>25</v>
      </c>
      <c r="D67" s="54" t="s">
        <v>221</v>
      </c>
      <c r="E67" s="33"/>
      <c r="F67" s="33"/>
      <c r="G67" s="33"/>
    </row>
    <row r="68" spans="1:9" x14ac:dyDescent="0.3">
      <c r="A68" s="33"/>
      <c r="B68" s="54" t="s">
        <v>35</v>
      </c>
      <c r="C68" s="54">
        <v>-40</v>
      </c>
      <c r="D68" s="54" t="s">
        <v>221</v>
      </c>
      <c r="E68" s="33"/>
      <c r="F68" s="33"/>
      <c r="G68" s="33"/>
    </row>
    <row r="69" spans="1:9" x14ac:dyDescent="0.3">
      <c r="A69" s="33"/>
      <c r="B69" s="54" t="s">
        <v>36</v>
      </c>
      <c r="C69" s="54">
        <v>85</v>
      </c>
      <c r="D69" s="54" t="s">
        <v>221</v>
      </c>
      <c r="E69" s="33"/>
      <c r="F69" s="33"/>
      <c r="G69" s="33"/>
    </row>
    <row r="70" spans="1:9" x14ac:dyDescent="0.3">
      <c r="A70" s="33"/>
      <c r="B70" s="33"/>
      <c r="C70" s="33"/>
      <c r="D70" s="33"/>
      <c r="E70" s="33"/>
      <c r="F70" s="33"/>
      <c r="G70" s="33"/>
    </row>
    <row r="71" spans="1:9" x14ac:dyDescent="0.3">
      <c r="A71" s="55" t="s">
        <v>225</v>
      </c>
      <c r="B71" s="55"/>
      <c r="C71" s="33"/>
      <c r="D71" s="33"/>
      <c r="E71" s="33"/>
      <c r="F71" s="33"/>
      <c r="G71" s="33"/>
      <c r="H71" s="13"/>
      <c r="I71" s="13"/>
    </row>
    <row r="72" spans="1:9" x14ac:dyDescent="0.3">
      <c r="A72" s="33"/>
      <c r="B72" s="33"/>
      <c r="C72" s="33"/>
      <c r="D72" s="33"/>
      <c r="E72" s="33"/>
      <c r="F72" s="33"/>
      <c r="G72" s="33"/>
      <c r="H72" s="13"/>
      <c r="I72" s="13"/>
    </row>
    <row r="73" spans="1:9" x14ac:dyDescent="0.3">
      <c r="A73" s="37" t="s">
        <v>157</v>
      </c>
      <c r="B73" s="41" t="s">
        <v>224</v>
      </c>
      <c r="C73" s="35">
        <v>18</v>
      </c>
      <c r="D73" s="41" t="s">
        <v>223</v>
      </c>
      <c r="E73" s="35"/>
      <c r="F73" s="41" t="s">
        <v>219</v>
      </c>
      <c r="G73" s="35"/>
      <c r="H73" s="13"/>
    </row>
    <row r="74" spans="1:9" x14ac:dyDescent="0.3">
      <c r="A74" s="37" t="s">
        <v>158</v>
      </c>
      <c r="B74" s="38"/>
      <c r="C74" s="56" t="s">
        <v>160</v>
      </c>
      <c r="D74" s="33"/>
      <c r="E74" s="33"/>
      <c r="F74" s="33"/>
      <c r="G74" s="33"/>
      <c r="H74" s="13"/>
    </row>
    <row r="75" spans="1:9" x14ac:dyDescent="0.3">
      <c r="A75" s="37" t="s">
        <v>159</v>
      </c>
      <c r="B75" s="38"/>
      <c r="C75" s="56" t="s">
        <v>161</v>
      </c>
      <c r="D75" s="33"/>
      <c r="E75" s="33"/>
      <c r="F75" s="33"/>
      <c r="G75" s="33"/>
      <c r="H75" s="13"/>
    </row>
    <row r="76" spans="1:9" x14ac:dyDescent="0.3">
      <c r="A76" s="42" t="s">
        <v>37</v>
      </c>
      <c r="B76" s="37" t="s">
        <v>162</v>
      </c>
      <c r="C76" s="33"/>
      <c r="D76" s="33"/>
      <c r="E76" s="33"/>
      <c r="F76" s="33"/>
      <c r="G76" s="33"/>
      <c r="H76" s="13"/>
    </row>
    <row r="77" spans="1:9" x14ac:dyDescent="0.3">
      <c r="A77" s="32"/>
      <c r="B77" s="207" t="s">
        <v>163</v>
      </c>
      <c r="C77" s="207"/>
      <c r="D77" s="207" t="s">
        <v>164</v>
      </c>
      <c r="E77" s="207"/>
      <c r="F77" s="33"/>
      <c r="G77" s="33"/>
      <c r="H77" s="13"/>
    </row>
    <row r="78" spans="1:9" x14ac:dyDescent="0.3">
      <c r="A78" s="32"/>
      <c r="B78" s="44" t="s">
        <v>165</v>
      </c>
      <c r="C78" s="44" t="s">
        <v>166</v>
      </c>
      <c r="D78" s="44" t="s">
        <v>165</v>
      </c>
      <c r="E78" s="44" t="s">
        <v>166</v>
      </c>
      <c r="F78" s="33"/>
      <c r="G78" s="33"/>
      <c r="H78" s="13"/>
    </row>
    <row r="79" spans="1:9" x14ac:dyDescent="0.3">
      <c r="A79" s="57" t="s">
        <v>168</v>
      </c>
      <c r="B79" s="76" t="e">
        <f ca="1">MATCH(C79,(OFFSET(INDIRECT("'"&amp;decoder!$B$5 &amp; "'!" &amp;"c5"),(MATCH(C81,INDIRECT("'"&amp;decoder!$B$5 &amp; "'!" &amp;"m6"):INDIRECT("'"&amp;decoder!$B$5 &amp; "'!" &amp;"m206"),0)),0,1,4)),0)</f>
        <v>#REF!</v>
      </c>
      <c r="C79" s="76" t="e">
        <f ca="1">MIN(OFFSET(INDIRECT("'"&amp;decoder!$B$5 &amp; "'!" &amp;"c5"),(MATCH(C81,INDIRECT("'"&amp;decoder!$B$5 &amp; "'!" &amp;"m6"):INDIRECT("'"&amp;decoder!$B$5 &amp; "'!" &amp;"m206"),0)),0,1,4))</f>
        <v>#REF!</v>
      </c>
      <c r="D79" s="76" t="e">
        <f ca="1">MATCH(E79,OFFSET(INDIRECT("'"&amp;decoder!$B$5 &amp; "'!" &amp;"C5"),MATCH(E79,INDIRECT("'"&amp;decoder!$B$5 &amp; "'!" &amp;"i6"):INDIRECT("'"&amp;decoder!$B$5 &amp; "'!" &amp;"i206"),0),0,1,4),0)</f>
        <v>#REF!</v>
      </c>
      <c r="E79" s="76" t="e">
        <f ca="1">MIN(INDIRECT("'"&amp;decoder!$B$5 &amp; "'!" &amp;"c6"):INDIRECT("'"&amp;decoder!$B$5 &amp; "'!" &amp;"f206"))</f>
        <v>#REF!</v>
      </c>
      <c r="F79" s="33"/>
      <c r="G79" s="33"/>
      <c r="H79" s="13"/>
    </row>
    <row r="80" spans="1:9" x14ac:dyDescent="0.3">
      <c r="A80" s="57" t="s">
        <v>67</v>
      </c>
      <c r="B80" s="76" t="e">
        <f ca="1">MATCH(C80,(OFFSET(INDIRECT("'"&amp;decoder!$B$5 &amp; "'!" &amp;"c5"),(MATCH(C81,INDIRECT("'"&amp;decoder!$B$5 &amp; "'!" &amp;"m6"):INDIRECT("'"&amp;decoder!$B$5 &amp; "'!" &amp;"m206"),0)),0,1,4)),0)</f>
        <v>#REF!</v>
      </c>
      <c r="C80" s="76" t="e">
        <f ca="1">MAX(OFFSET(INDIRECT("'"&amp;decoder!$B$5 &amp; "'!" &amp;"c5"),(MATCH(C81,INDIRECT("'"&amp;decoder!$B$5 &amp; "'!" &amp;"m6"):INDIRECT("'"&amp;decoder!$B$5 &amp; "'!" &amp;"m206"),0)),0,1,4))</f>
        <v>#REF!</v>
      </c>
      <c r="D80" s="76" t="e">
        <f ca="1">MATCH(E80,OFFSET(INDIRECT("'"&amp;decoder!$B$5 &amp; "'!" &amp;"C5"),MATCH(E80,INDIRECT("'"&amp;decoder!$B$5 &amp; "'!" &amp;"l6"):INDIRECT("'"&amp;decoder!$B$5 &amp; "'!" &amp;"l206"),0),0,1,4),0)</f>
        <v>#REF!</v>
      </c>
      <c r="E80" s="76" t="e">
        <f ca="1">MAX(INDIRECT("'"&amp;decoder!$B$5 &amp; "'!" &amp;"c6"):INDIRECT("'"&amp;decoder!$B$5 &amp; "'!" &amp;"f206"))</f>
        <v>#REF!</v>
      </c>
      <c r="F80" s="33"/>
      <c r="G80" s="33"/>
      <c r="H80" s="13"/>
    </row>
    <row r="81" spans="1:9" x14ac:dyDescent="0.3">
      <c r="A81" s="59"/>
      <c r="B81" s="142" t="s">
        <v>167</v>
      </c>
      <c r="C81" s="76" t="e">
        <f ca="1">MAX(INDIRECT("'"&amp;decoder!$B$5 &amp; "'!" &amp;"m6"):INDIRECT("'"&amp;decoder!$B$5 &amp; "'!" &amp;"m206"))</f>
        <v>#REF!</v>
      </c>
      <c r="D81" s="142" t="s">
        <v>28</v>
      </c>
      <c r="E81" s="76" t="e">
        <f t="array" aca="1" ref="E81" ca="1">IF(MAX(E79:E80)&lt;MAX(ABS(E79:E80)),-MAX(ABS(E79:E80)),MAX(E79:E80))</f>
        <v>#REF!</v>
      </c>
      <c r="F81" s="33"/>
      <c r="G81" s="33"/>
      <c r="H81" s="13"/>
    </row>
    <row r="82" spans="1:9" x14ac:dyDescent="0.3">
      <c r="A82" s="60"/>
      <c r="B82" s="143"/>
      <c r="C82" s="143"/>
      <c r="D82" s="143"/>
      <c r="E82" s="143"/>
      <c r="F82" s="33"/>
      <c r="G82" s="33"/>
      <c r="H82" s="13"/>
    </row>
    <row r="83" spans="1:9" x14ac:dyDescent="0.3">
      <c r="A83" s="42" t="s">
        <v>35</v>
      </c>
      <c r="B83" s="144" t="s">
        <v>162</v>
      </c>
      <c r="C83" s="145"/>
      <c r="D83" s="145"/>
      <c r="E83" s="145"/>
      <c r="F83" s="33"/>
      <c r="G83" s="33"/>
      <c r="H83" s="13"/>
    </row>
    <row r="84" spans="1:9" x14ac:dyDescent="0.3">
      <c r="A84" s="32"/>
      <c r="B84" s="208" t="s">
        <v>163</v>
      </c>
      <c r="C84" s="208"/>
      <c r="D84" s="208" t="s">
        <v>164</v>
      </c>
      <c r="E84" s="208"/>
      <c r="F84" s="33"/>
      <c r="G84" s="33"/>
      <c r="H84" s="13"/>
    </row>
    <row r="85" spans="1:9" x14ac:dyDescent="0.3">
      <c r="A85" s="32"/>
      <c r="B85" s="142" t="s">
        <v>165</v>
      </c>
      <c r="C85" s="142" t="s">
        <v>166</v>
      </c>
      <c r="D85" s="142" t="s">
        <v>165</v>
      </c>
      <c r="E85" s="142" t="s">
        <v>166</v>
      </c>
      <c r="F85" s="33"/>
      <c r="G85" s="33"/>
      <c r="H85" s="13"/>
    </row>
    <row r="86" spans="1:9" x14ac:dyDescent="0.3">
      <c r="A86" s="57" t="s">
        <v>168</v>
      </c>
      <c r="B86" s="76" t="e">
        <f ca="1">MATCH(C86,(OFFSET(INDIRECT("'"&amp;decoder!$B$6 &amp; "'!" &amp;"c5"),(MATCH(C88,INDIRECT("'"&amp;decoder!$B$6 &amp; "'!" &amp;"m6"):INDIRECT("'"&amp;decoder!$B$6 &amp; "'!" &amp;"m206"),0)),0,1,4)),0)</f>
        <v>#REF!</v>
      </c>
      <c r="C86" s="76" t="e">
        <f ca="1">MIN(OFFSET(INDIRECT("'"&amp;decoder!$B$6 &amp; "'!" &amp;"c5"),(MATCH(C88,INDIRECT("'"&amp;decoder!$B$6 &amp; "'!" &amp;"m6"):INDIRECT("'"&amp;decoder!$B$6 &amp; "'!" &amp;"m206"),0)),0,1,4))</f>
        <v>#REF!</v>
      </c>
      <c r="D86" s="76" t="e">
        <f ca="1">MATCH(E86,OFFSET(INDIRECT("'"&amp;decoder!$B$6 &amp; "'!" &amp;"C5"),MATCH(E86,INDIRECT("'"&amp;decoder!$B$6 &amp; "'!" &amp;"i6"):INDIRECT("'"&amp;decoder!$B$6 &amp; "'!" &amp;"i206"),0),0,1,4),0)</f>
        <v>#REF!</v>
      </c>
      <c r="E86" s="76" t="e">
        <f ca="1">MIN(INDIRECT("'"&amp;decoder!$B$6 &amp; "'!" &amp;"c6"):INDIRECT("'"&amp;decoder!$B$6 &amp; "'!" &amp;"f206"))</f>
        <v>#REF!</v>
      </c>
      <c r="F86" s="33"/>
      <c r="G86" s="33"/>
      <c r="H86" s="13"/>
    </row>
    <row r="87" spans="1:9" x14ac:dyDescent="0.3">
      <c r="A87" s="57" t="s">
        <v>67</v>
      </c>
      <c r="B87" s="76" t="e">
        <f ca="1">MATCH(C87,(OFFSET(INDIRECT("'"&amp;decoder!$B$6 &amp; "'!" &amp;"c5"),(MATCH(C88,INDIRECT("'"&amp;decoder!$B$6 &amp; "'!" &amp;"m6"):INDIRECT("'"&amp;decoder!$B$6 &amp; "'!" &amp;"m206"),0)),0,1,4)),0)</f>
        <v>#REF!</v>
      </c>
      <c r="C87" s="76" t="e">
        <f ca="1">MAX(OFFSET(INDIRECT("'"&amp;decoder!$B$6 &amp; "'!" &amp;"c5"),(MATCH(C88,INDIRECT("'"&amp;decoder!$B$6 &amp; "'!" &amp;"m6"):INDIRECT("'"&amp;decoder!$B$6 &amp; "'!" &amp;"m206"),0)),0,1,4))</f>
        <v>#REF!</v>
      </c>
      <c r="D87" s="76" t="e">
        <f ca="1">MATCH(E87,OFFSET(INDIRECT("'"&amp;decoder!$B$6 &amp; "'!" &amp;"C5"),MATCH(E87,INDIRECT("'"&amp;decoder!$B$6 &amp; "'!" &amp;"l6"):INDIRECT("'"&amp;decoder!$B$6 &amp; "'!" &amp;"l206"),0),0,1,4),0)</f>
        <v>#REF!</v>
      </c>
      <c r="E87" s="76" t="e">
        <f ca="1">MAX(INDIRECT("'"&amp;decoder!$B$6 &amp; "'!" &amp;"c6"):INDIRECT("'"&amp;decoder!$B$6 &amp; "'!" &amp;"f206"))</f>
        <v>#REF!</v>
      </c>
      <c r="F87" s="33"/>
      <c r="G87" s="33"/>
      <c r="H87" s="13"/>
    </row>
    <row r="88" spans="1:9" x14ac:dyDescent="0.3">
      <c r="A88" s="59"/>
      <c r="B88" s="142" t="s">
        <v>167</v>
      </c>
      <c r="C88" s="76" t="e">
        <f ca="1">MAX(INDIRECT("'"&amp;decoder!$B$6 &amp; "'!" &amp;"m6"):INDIRECT("'"&amp;decoder!$B$6 &amp; "'!" &amp;"m206"))</f>
        <v>#REF!</v>
      </c>
      <c r="D88" s="142" t="s">
        <v>28</v>
      </c>
      <c r="E88" s="76" t="e">
        <f t="array" aca="1" ref="E88" ca="1">IF(MAX(E86:E87)&lt;MAX(ABS(E86:E87)),-MAX(ABS(E86:E87)),MAX(E86:E87))</f>
        <v>#REF!</v>
      </c>
      <c r="F88" s="33"/>
      <c r="G88" s="33"/>
      <c r="H88" s="13"/>
    </row>
    <row r="89" spans="1:9" x14ac:dyDescent="0.3">
      <c r="A89" s="60"/>
      <c r="B89" s="143"/>
      <c r="C89" s="143"/>
      <c r="D89" s="143"/>
      <c r="E89" s="143"/>
      <c r="F89" s="33"/>
      <c r="G89" s="33"/>
      <c r="H89" s="13"/>
    </row>
    <row r="90" spans="1:9" x14ac:dyDescent="0.3">
      <c r="A90" s="42" t="s">
        <v>36</v>
      </c>
      <c r="B90" s="144" t="s">
        <v>162</v>
      </c>
      <c r="C90" s="145"/>
      <c r="D90" s="145"/>
      <c r="E90" s="145"/>
      <c r="F90" s="33"/>
      <c r="G90" s="33"/>
      <c r="H90" s="13"/>
    </row>
    <row r="91" spans="1:9" x14ac:dyDescent="0.3">
      <c r="A91" s="32"/>
      <c r="B91" s="208" t="s">
        <v>163</v>
      </c>
      <c r="C91" s="208"/>
      <c r="D91" s="208" t="s">
        <v>164</v>
      </c>
      <c r="E91" s="208"/>
      <c r="F91" s="33"/>
      <c r="G91" s="33"/>
      <c r="H91" s="13"/>
    </row>
    <row r="92" spans="1:9" x14ac:dyDescent="0.3">
      <c r="A92" s="57" t="s">
        <v>168</v>
      </c>
      <c r="B92" s="76" t="e">
        <f ca="1">MATCH(C92,(OFFSET(INDIRECT("'"&amp;decoder!$B$7 &amp; "'!" &amp;"c5"),(MATCH(C94,INDIRECT("'"&amp;decoder!$B$7 &amp; "'!" &amp;"m6"):INDIRECT("'"&amp;decoder!$B$7 &amp; "'!" &amp;"m206"),0)),0,1,4)),0)</f>
        <v>#REF!</v>
      </c>
      <c r="C92" s="76" t="e">
        <f ca="1">MIN(OFFSET(INDIRECT("'"&amp;decoder!$B$7 &amp; "'!" &amp;"c5"),(MATCH(C94,INDIRECT("'"&amp;decoder!$B$7 &amp; "'!" &amp;"m6"):INDIRECT("'"&amp;decoder!$B$7 &amp; "'!" &amp;"m206"),0)),0,1,4))</f>
        <v>#REF!</v>
      </c>
      <c r="D92" s="76" t="e">
        <f ca="1">MATCH(E92,OFFSET(INDIRECT("'"&amp;decoder!$B$7 &amp; "'!" &amp;"C5"),MATCH(E92,INDIRECT("'"&amp;decoder!$B$7 &amp; "'!" &amp;"i6"):INDIRECT("'"&amp;decoder!$B$7 &amp; "'!" &amp;"i206"),0),0,1,4),0)</f>
        <v>#REF!</v>
      </c>
      <c r="E92" s="76" t="e">
        <f ca="1">MIN(INDIRECT("'"&amp;decoder!$B$7 &amp; "'!" &amp;"c6"):INDIRECT("'"&amp;decoder!$B$7 &amp; "'!" &amp;"f206"))</f>
        <v>#REF!</v>
      </c>
      <c r="F92" s="33"/>
      <c r="G92" s="33"/>
      <c r="H92" s="13"/>
    </row>
    <row r="93" spans="1:9" x14ac:dyDescent="0.3">
      <c r="A93" s="57" t="s">
        <v>67</v>
      </c>
      <c r="B93" s="76" t="e">
        <f ca="1">MATCH(C93,(OFFSET(INDIRECT("'"&amp;decoder!$B$7 &amp; "'!" &amp;"c5"),(MATCH(C94,INDIRECT("'"&amp;decoder!$B$7 &amp; "'!" &amp;"m6"):INDIRECT("'"&amp;decoder!$B$7 &amp; "'!" &amp;"m206"),0)),0,1,4)),0)</f>
        <v>#REF!</v>
      </c>
      <c r="C93" s="76" t="e">
        <f ca="1">MAX(OFFSET(INDIRECT("'"&amp;decoder!$B$7 &amp; "'!" &amp;"c5"),(MATCH(C94,INDIRECT("'"&amp;decoder!$B$7 &amp; "'!" &amp;"m6"):INDIRECT("'"&amp;decoder!$B$7 &amp; "'!" &amp;"m206"),0)),0,1,4))</f>
        <v>#REF!</v>
      </c>
      <c r="D93" s="76" t="e">
        <f ca="1">MATCH(E93,OFFSET(INDIRECT("'"&amp;decoder!$B$7 &amp; "'!" &amp;"C5"),MATCH(E93,INDIRECT("'"&amp;decoder!$B$7 &amp; "'!" &amp;"l6"):INDIRECT("'"&amp;decoder!$B$7 &amp; "'!" &amp;"l206"),0),0,1,4),0)</f>
        <v>#REF!</v>
      </c>
      <c r="E93" s="76" t="e">
        <f ca="1">MAX(INDIRECT("'"&amp;decoder!$B$7 &amp; "'!" &amp;"c6"):INDIRECT("'"&amp;decoder!$B$7 &amp; "'!" &amp;"f206"))</f>
        <v>#REF!</v>
      </c>
      <c r="F93" s="33"/>
      <c r="G93" s="33"/>
      <c r="H93" s="13"/>
    </row>
    <row r="94" spans="1:9" x14ac:dyDescent="0.3">
      <c r="A94" s="33"/>
      <c r="B94" s="142" t="s">
        <v>167</v>
      </c>
      <c r="C94" s="76" t="e">
        <f ca="1">MAX(INDIRECT("'"&amp;decoder!$B$7 &amp; "'!" &amp;"m6"):INDIRECT("'"&amp;decoder!$B$7 &amp; "'!" &amp;"m206"))</f>
        <v>#REF!</v>
      </c>
      <c r="D94" s="142" t="s">
        <v>28</v>
      </c>
      <c r="E94" s="76" t="e">
        <f t="array" aca="1" ref="E94" ca="1">IF(MAX(E92:E93)&lt;MAX(ABS(E92:E93)),-MAX(ABS(E92:E93)),MAX(E92:E93))</f>
        <v>#REF!</v>
      </c>
      <c r="F94" s="33"/>
      <c r="G94" s="33"/>
      <c r="H94" s="13"/>
    </row>
    <row r="95" spans="1:9" x14ac:dyDescent="0.3">
      <c r="A95" s="33"/>
      <c r="B95" s="33"/>
      <c r="C95" s="33"/>
      <c r="D95" s="33"/>
      <c r="E95" s="33"/>
      <c r="F95" s="33"/>
      <c r="G95" s="33"/>
    </row>
    <row r="96" spans="1:9" x14ac:dyDescent="0.3">
      <c r="A96" s="61" t="s">
        <v>226</v>
      </c>
      <c r="B96" s="37"/>
      <c r="C96" s="56" t="s">
        <v>128</v>
      </c>
      <c r="D96" s="33"/>
      <c r="E96" s="33"/>
      <c r="F96" s="33"/>
      <c r="G96" s="33"/>
      <c r="H96" s="13"/>
      <c r="I96" s="13"/>
    </row>
    <row r="97" spans="1:9" x14ac:dyDescent="0.3">
      <c r="A97" s="42" t="s">
        <v>37</v>
      </c>
      <c r="B97" s="38"/>
      <c r="C97" s="33"/>
      <c r="D97" s="33"/>
      <c r="E97" s="33"/>
      <c r="F97" s="33"/>
      <c r="G97" s="33"/>
      <c r="H97" s="13"/>
      <c r="I97" s="13"/>
    </row>
    <row r="98" spans="1:9" x14ac:dyDescent="0.3">
      <c r="A98" s="43" t="s">
        <v>129</v>
      </c>
      <c r="B98" s="207" t="s">
        <v>109</v>
      </c>
      <c r="C98" s="207"/>
      <c r="D98" s="207"/>
      <c r="E98" s="207"/>
      <c r="F98" s="33"/>
      <c r="G98" s="33"/>
      <c r="H98" s="13"/>
      <c r="I98" s="13"/>
    </row>
    <row r="99" spans="1:9" x14ac:dyDescent="0.3">
      <c r="A99" s="62" t="s">
        <v>57</v>
      </c>
      <c r="B99" s="43" t="s">
        <v>5</v>
      </c>
      <c r="C99" s="43" t="s">
        <v>6</v>
      </c>
      <c r="D99" s="43" t="s">
        <v>7</v>
      </c>
      <c r="E99" s="43" t="s">
        <v>8</v>
      </c>
      <c r="F99" s="33"/>
      <c r="G99" s="33"/>
      <c r="H99" s="13"/>
      <c r="I99" s="13"/>
    </row>
    <row r="100" spans="1:9" x14ac:dyDescent="0.3">
      <c r="A100" s="57" t="s">
        <v>130</v>
      </c>
      <c r="B100" s="58">
        <v>0</v>
      </c>
      <c r="C100" s="58">
        <v>0</v>
      </c>
      <c r="D100" s="58">
        <v>0</v>
      </c>
      <c r="E100" s="58">
        <v>0</v>
      </c>
      <c r="F100" s="33"/>
      <c r="G100" s="33"/>
      <c r="H100" s="13"/>
      <c r="I100" s="13"/>
    </row>
    <row r="101" spans="1:9" x14ac:dyDescent="0.3">
      <c r="A101" s="57" t="s">
        <v>131</v>
      </c>
      <c r="B101" s="58">
        <v>0</v>
      </c>
      <c r="C101" s="58">
        <v>0</v>
      </c>
      <c r="D101" s="58">
        <v>0</v>
      </c>
      <c r="E101" s="58">
        <v>0</v>
      </c>
      <c r="F101" s="33"/>
      <c r="G101" s="33"/>
      <c r="H101" s="13"/>
      <c r="I101" s="13"/>
    </row>
    <row r="102" spans="1:9" x14ac:dyDescent="0.3">
      <c r="A102" s="57" t="s">
        <v>132</v>
      </c>
      <c r="B102" s="58">
        <v>0</v>
      </c>
      <c r="C102" s="58">
        <v>0</v>
      </c>
      <c r="D102" s="58">
        <v>0</v>
      </c>
      <c r="E102" s="58">
        <v>0</v>
      </c>
      <c r="F102" s="33"/>
      <c r="G102" s="33"/>
      <c r="H102" s="13"/>
      <c r="I102" s="13"/>
    </row>
    <row r="103" spans="1:9" x14ac:dyDescent="0.3">
      <c r="A103" s="57" t="s">
        <v>133</v>
      </c>
      <c r="B103" s="58">
        <v>0</v>
      </c>
      <c r="C103" s="58">
        <v>0</v>
      </c>
      <c r="D103" s="58">
        <v>0</v>
      </c>
      <c r="E103" s="58">
        <v>0</v>
      </c>
      <c r="F103" s="33"/>
      <c r="G103" s="33"/>
      <c r="H103" s="13"/>
      <c r="I103" s="13"/>
    </row>
    <row r="104" spans="1:9" x14ac:dyDescent="0.3">
      <c r="A104" s="57" t="s">
        <v>134</v>
      </c>
      <c r="B104" s="58">
        <v>0</v>
      </c>
      <c r="C104" s="58">
        <v>0</v>
      </c>
      <c r="D104" s="58">
        <v>0</v>
      </c>
      <c r="E104" s="58">
        <v>0</v>
      </c>
      <c r="F104" s="33"/>
      <c r="G104" s="33"/>
    </row>
    <row r="105" spans="1:9" x14ac:dyDescent="0.3">
      <c r="A105" s="57" t="s">
        <v>135</v>
      </c>
      <c r="B105" s="58">
        <v>0</v>
      </c>
      <c r="C105" s="58">
        <v>0</v>
      </c>
      <c r="D105" s="58">
        <v>0</v>
      </c>
      <c r="E105" s="58">
        <v>0</v>
      </c>
      <c r="F105" s="33"/>
      <c r="G105" s="33"/>
    </row>
    <row r="106" spans="1:9" x14ac:dyDescent="0.3">
      <c r="A106" s="57" t="s">
        <v>136</v>
      </c>
      <c r="B106" s="58">
        <v>0</v>
      </c>
      <c r="C106" s="58">
        <v>0</v>
      </c>
      <c r="D106" s="58">
        <v>0</v>
      </c>
      <c r="E106" s="58">
        <v>0</v>
      </c>
      <c r="F106" s="33"/>
      <c r="G106" s="33"/>
    </row>
    <row r="107" spans="1:9" x14ac:dyDescent="0.3">
      <c r="A107" s="57" t="s">
        <v>137</v>
      </c>
      <c r="B107" s="58">
        <v>0</v>
      </c>
      <c r="C107" s="58">
        <v>0</v>
      </c>
      <c r="D107" s="58">
        <v>0</v>
      </c>
      <c r="E107" s="58">
        <v>0</v>
      </c>
      <c r="F107" s="33"/>
    </row>
    <row r="108" spans="1:9" x14ac:dyDescent="0.3">
      <c r="A108" s="33"/>
      <c r="B108" s="33"/>
      <c r="C108" s="33"/>
      <c r="D108" s="33"/>
      <c r="E108" s="33"/>
      <c r="F108" s="33"/>
      <c r="G108" s="33"/>
    </row>
    <row r="109" spans="1:9" x14ac:dyDescent="0.3">
      <c r="A109" s="40" t="s">
        <v>218</v>
      </c>
      <c r="B109" s="50"/>
      <c r="C109" s="51"/>
      <c r="D109" s="40"/>
      <c r="E109" s="40" t="s">
        <v>219</v>
      </c>
      <c r="F109" s="51"/>
      <c r="G109" s="51"/>
    </row>
    <row r="110" spans="1:9" x14ac:dyDescent="0.3">
      <c r="A110" s="33"/>
      <c r="B110" s="48"/>
      <c r="C110" s="48"/>
      <c r="D110" s="33"/>
      <c r="E110" s="33"/>
      <c r="F110" s="48"/>
      <c r="G110" s="48"/>
    </row>
    <row r="111" spans="1:9" x14ac:dyDescent="0.3">
      <c r="A111" s="40" t="s">
        <v>217</v>
      </c>
      <c r="B111" s="52"/>
      <c r="C111" s="51"/>
      <c r="D111" s="40"/>
      <c r="E111" s="40" t="s">
        <v>219</v>
      </c>
      <c r="F111" s="51"/>
      <c r="G111" s="51"/>
    </row>
    <row r="112" spans="1:9" x14ac:dyDescent="0.3">
      <c r="A112" s="33"/>
      <c r="B112" s="33"/>
      <c r="C112" s="33"/>
      <c r="D112" s="33"/>
      <c r="E112" s="33"/>
      <c r="F112" s="33"/>
      <c r="G112" s="33" t="s">
        <v>220</v>
      </c>
    </row>
    <row r="113" spans="1:9" ht="18" x14ac:dyDescent="0.35">
      <c r="A113" s="33"/>
      <c r="B113" s="33"/>
      <c r="C113" s="53" t="s">
        <v>39</v>
      </c>
      <c r="D113" s="33"/>
      <c r="E113" s="33"/>
      <c r="F113" s="33"/>
      <c r="G113" s="33"/>
      <c r="H113" s="13"/>
    </row>
    <row r="114" spans="1:9" ht="18" x14ac:dyDescent="0.35">
      <c r="A114" s="33"/>
      <c r="B114" s="33"/>
      <c r="C114" s="53" t="s">
        <v>38</v>
      </c>
      <c r="D114" s="33"/>
      <c r="E114" s="33"/>
      <c r="F114" s="33"/>
      <c r="G114" s="33"/>
      <c r="H114" s="13"/>
    </row>
    <row r="115" spans="1:9" x14ac:dyDescent="0.3">
      <c r="A115" s="33"/>
      <c r="B115" s="33"/>
      <c r="C115" s="33" t="s">
        <v>48</v>
      </c>
      <c r="D115" s="33"/>
      <c r="E115" s="33"/>
      <c r="F115" s="33"/>
      <c r="G115" s="33"/>
      <c r="H115" s="13"/>
    </row>
    <row r="116" spans="1:9" x14ac:dyDescent="0.3">
      <c r="A116" s="33"/>
      <c r="B116" s="33"/>
      <c r="C116" s="33" t="s">
        <v>49</v>
      </c>
      <c r="D116" s="33"/>
      <c r="E116" s="33"/>
      <c r="F116" s="33"/>
      <c r="G116" s="33"/>
      <c r="H116" s="13"/>
    </row>
    <row r="117" spans="1:9" ht="12.75" customHeight="1" x14ac:dyDescent="0.3">
      <c r="A117" s="33"/>
      <c r="B117" s="33"/>
      <c r="C117" s="33"/>
      <c r="D117" s="33"/>
      <c r="E117" s="33"/>
      <c r="F117" s="34" t="s">
        <v>31</v>
      </c>
      <c r="G117" s="35">
        <f>G5</f>
        <v>0</v>
      </c>
      <c r="H117" s="13"/>
    </row>
    <row r="118" spans="1:9" ht="12.75" customHeight="1" x14ac:dyDescent="0.3">
      <c r="A118" s="33"/>
      <c r="B118" s="33"/>
      <c r="C118" s="33"/>
      <c r="D118" s="33"/>
      <c r="E118" s="33"/>
      <c r="F118" s="34"/>
      <c r="G118" s="48"/>
      <c r="H118" s="13"/>
      <c r="I118" s="13"/>
    </row>
    <row r="119" spans="1:9" ht="12.75" customHeight="1" x14ac:dyDescent="0.3">
      <c r="A119" s="33"/>
      <c r="B119" s="33"/>
      <c r="C119" s="33"/>
      <c r="D119" s="33"/>
      <c r="E119" s="33"/>
      <c r="F119" s="34"/>
      <c r="H119" s="13"/>
      <c r="I119" s="13"/>
    </row>
    <row r="120" spans="1:9" ht="12.75" customHeight="1" x14ac:dyDescent="0.3">
      <c r="A120" s="33"/>
      <c r="B120" s="33"/>
      <c r="C120" s="33"/>
      <c r="D120" s="33"/>
      <c r="E120" s="33"/>
      <c r="F120" s="34"/>
      <c r="G120" s="33"/>
      <c r="H120" s="13"/>
      <c r="I120" s="13"/>
    </row>
    <row r="121" spans="1:9" ht="12.75" customHeight="1" x14ac:dyDescent="0.3">
      <c r="A121" s="55" t="s">
        <v>228</v>
      </c>
      <c r="B121" s="41" t="s">
        <v>224</v>
      </c>
      <c r="C121" s="35"/>
      <c r="D121" s="41" t="s">
        <v>223</v>
      </c>
      <c r="E121" s="35"/>
      <c r="F121" s="41" t="s">
        <v>219</v>
      </c>
      <c r="G121" s="63"/>
      <c r="H121" s="13"/>
      <c r="I121" s="13"/>
    </row>
    <row r="122" spans="1:9" ht="12.75" customHeight="1" x14ac:dyDescent="0.3">
      <c r="A122" s="33"/>
      <c r="B122" s="33"/>
      <c r="C122" s="33"/>
      <c r="D122" s="33"/>
      <c r="E122" s="33"/>
      <c r="F122" s="33"/>
      <c r="G122" s="33"/>
      <c r="H122" s="13"/>
    </row>
    <row r="123" spans="1:9" ht="12.75" customHeight="1" x14ac:dyDescent="0.3">
      <c r="A123" s="37" t="s">
        <v>105</v>
      </c>
      <c r="B123" s="37" t="s">
        <v>106</v>
      </c>
      <c r="C123" s="56"/>
      <c r="D123" s="33"/>
      <c r="E123" s="33"/>
      <c r="F123" s="33"/>
      <c r="G123" s="33"/>
      <c r="H123" s="13"/>
    </row>
    <row r="124" spans="1:9" ht="12.75" customHeight="1" x14ac:dyDescent="0.3">
      <c r="A124" s="37"/>
      <c r="B124" s="37" t="s">
        <v>107</v>
      </c>
      <c r="C124" s="33"/>
      <c r="D124" s="33"/>
      <c r="E124" s="33"/>
      <c r="F124" s="33"/>
      <c r="G124" s="33"/>
      <c r="H124" s="13"/>
    </row>
    <row r="125" spans="1:9" ht="12.75" customHeight="1" x14ac:dyDescent="0.3">
      <c r="A125" s="33"/>
      <c r="B125" s="37" t="s">
        <v>108</v>
      </c>
      <c r="C125" s="33"/>
      <c r="D125" s="33"/>
      <c r="E125" s="33"/>
      <c r="F125" s="33"/>
      <c r="G125" s="33"/>
      <c r="H125" s="13"/>
    </row>
    <row r="126" spans="1:9" ht="12.75" customHeight="1" x14ac:dyDescent="0.3">
      <c r="A126" s="42" t="s">
        <v>37</v>
      </c>
      <c r="B126" s="38"/>
      <c r="C126" s="33"/>
      <c r="D126" s="33"/>
      <c r="E126" s="33"/>
      <c r="F126" s="33"/>
      <c r="G126" s="33"/>
      <c r="H126" s="13"/>
    </row>
    <row r="127" spans="1:9" ht="12.75" customHeight="1" x14ac:dyDescent="0.3">
      <c r="A127" s="43" t="s">
        <v>55</v>
      </c>
      <c r="B127" s="207" t="s">
        <v>109</v>
      </c>
      <c r="C127" s="207"/>
      <c r="D127" s="207"/>
      <c r="E127" s="207"/>
      <c r="F127" s="33"/>
      <c r="G127" s="33"/>
      <c r="H127" s="13"/>
    </row>
    <row r="128" spans="1:9" ht="12.75" customHeight="1" x14ac:dyDescent="0.3">
      <c r="A128" s="62" t="s">
        <v>57</v>
      </c>
      <c r="B128" s="43" t="s">
        <v>5</v>
      </c>
      <c r="C128" s="43" t="s">
        <v>6</v>
      </c>
      <c r="D128" s="43" t="s">
        <v>7</v>
      </c>
      <c r="E128" s="43" t="s">
        <v>8</v>
      </c>
      <c r="F128" s="33"/>
      <c r="G128" s="33"/>
      <c r="H128" s="13"/>
    </row>
    <row r="129" spans="1:8" ht="12.75" customHeight="1" x14ac:dyDescent="0.3">
      <c r="A129" s="57">
        <v>26</v>
      </c>
      <c r="B129" s="64">
        <v>0</v>
      </c>
      <c r="C129" s="64">
        <v>0</v>
      </c>
      <c r="D129" s="64">
        <v>0</v>
      </c>
      <c r="E129" s="64">
        <v>0</v>
      </c>
      <c r="F129" s="33"/>
      <c r="G129" s="33"/>
      <c r="H129" s="13"/>
    </row>
    <row r="130" spans="1:8" ht="12.75" customHeight="1" x14ac:dyDescent="0.3">
      <c r="A130" s="57">
        <v>27</v>
      </c>
      <c r="B130" s="64">
        <v>0</v>
      </c>
      <c r="C130" s="64">
        <v>0</v>
      </c>
      <c r="D130" s="64">
        <v>0</v>
      </c>
      <c r="E130" s="64">
        <v>0</v>
      </c>
      <c r="F130" s="33"/>
      <c r="G130" s="33"/>
      <c r="H130" s="13"/>
    </row>
    <row r="131" spans="1:8" ht="12.75" customHeight="1" x14ac:dyDescent="0.3">
      <c r="A131" s="57">
        <v>28</v>
      </c>
      <c r="B131" s="64">
        <v>0</v>
      </c>
      <c r="C131" s="64">
        <v>0</v>
      </c>
      <c r="D131" s="64">
        <v>0</v>
      </c>
      <c r="E131" s="64">
        <v>0</v>
      </c>
      <c r="F131" s="33"/>
      <c r="G131" s="33"/>
      <c r="H131" s="13"/>
    </row>
    <row r="132" spans="1:8" ht="12.75" customHeight="1" x14ac:dyDescent="0.3">
      <c r="A132" s="57">
        <v>29</v>
      </c>
      <c r="B132" s="64">
        <v>0</v>
      </c>
      <c r="C132" s="64">
        <v>0</v>
      </c>
      <c r="D132" s="64">
        <v>0</v>
      </c>
      <c r="E132" s="64">
        <v>0</v>
      </c>
      <c r="F132" s="33"/>
      <c r="G132" s="33"/>
      <c r="H132" s="13"/>
    </row>
    <row r="133" spans="1:8" ht="12.75" customHeight="1" x14ac:dyDescent="0.3">
      <c r="A133" s="57">
        <v>30</v>
      </c>
      <c r="B133" s="64">
        <v>0</v>
      </c>
      <c r="C133" s="64">
        <v>0</v>
      </c>
      <c r="D133" s="64">
        <v>0</v>
      </c>
      <c r="E133" s="64">
        <v>0</v>
      </c>
      <c r="F133" s="33"/>
      <c r="G133" s="33"/>
      <c r="H133" s="13"/>
    </row>
    <row r="134" spans="1:8" ht="12.75" customHeight="1" x14ac:dyDescent="0.3">
      <c r="A134" s="57">
        <v>31</v>
      </c>
      <c r="B134" s="64">
        <v>0</v>
      </c>
      <c r="C134" s="64">
        <v>0</v>
      </c>
      <c r="D134" s="64">
        <v>0</v>
      </c>
      <c r="E134" s="64">
        <v>0</v>
      </c>
      <c r="F134" s="33"/>
      <c r="G134" s="33"/>
      <c r="H134" s="13"/>
    </row>
    <row r="135" spans="1:8" ht="12.75" customHeight="1" x14ac:dyDescent="0.3">
      <c r="A135" s="57">
        <v>32</v>
      </c>
      <c r="B135" s="64">
        <v>0</v>
      </c>
      <c r="C135" s="64">
        <v>0</v>
      </c>
      <c r="D135" s="64">
        <v>0</v>
      </c>
      <c r="E135" s="64">
        <v>0</v>
      </c>
      <c r="F135" s="33"/>
      <c r="G135" s="33"/>
      <c r="H135" s="13"/>
    </row>
    <row r="136" spans="1:8" ht="12.75" customHeight="1" x14ac:dyDescent="0.3">
      <c r="A136" s="57">
        <v>33</v>
      </c>
      <c r="B136" s="64">
        <v>0</v>
      </c>
      <c r="C136" s="64">
        <v>0</v>
      </c>
      <c r="D136" s="64">
        <v>0</v>
      </c>
      <c r="E136" s="64">
        <v>0</v>
      </c>
      <c r="F136" s="33"/>
      <c r="G136" s="33"/>
      <c r="H136" s="13"/>
    </row>
    <row r="137" spans="1:8" ht="12.75" customHeight="1" x14ac:dyDescent="0.3">
      <c r="A137" s="57">
        <v>34</v>
      </c>
      <c r="B137" s="64">
        <v>0</v>
      </c>
      <c r="C137" s="64">
        <v>0</v>
      </c>
      <c r="D137" s="64">
        <v>0</v>
      </c>
      <c r="E137" s="64">
        <v>0</v>
      </c>
      <c r="F137" s="33"/>
      <c r="G137" s="33"/>
      <c r="H137" s="13"/>
    </row>
    <row r="138" spans="1:8" ht="12.75" customHeight="1" x14ac:dyDescent="0.3">
      <c r="A138" s="57">
        <v>35</v>
      </c>
      <c r="B138" s="64">
        <v>0</v>
      </c>
      <c r="C138" s="64">
        <v>0</v>
      </c>
      <c r="D138" s="64">
        <v>0</v>
      </c>
      <c r="E138" s="64">
        <v>0</v>
      </c>
      <c r="F138" s="33"/>
      <c r="G138" s="33"/>
      <c r="H138" s="13"/>
    </row>
    <row r="139" spans="1:8" ht="12.75" customHeight="1" x14ac:dyDescent="0.3">
      <c r="A139" s="57">
        <v>36</v>
      </c>
      <c r="B139" s="64">
        <v>0</v>
      </c>
      <c r="C139" s="64">
        <v>0</v>
      </c>
      <c r="D139" s="64">
        <v>0</v>
      </c>
      <c r="E139" s="64">
        <v>0</v>
      </c>
      <c r="F139" s="33"/>
      <c r="G139" s="33"/>
      <c r="H139" s="13"/>
    </row>
    <row r="140" spans="1:8" ht="12.75" customHeight="1" x14ac:dyDescent="0.3">
      <c r="A140" s="65"/>
      <c r="B140" s="60"/>
      <c r="C140" s="60"/>
      <c r="D140" s="60"/>
      <c r="E140" s="60"/>
      <c r="F140" s="33"/>
      <c r="G140" s="33"/>
      <c r="H140" s="13"/>
    </row>
    <row r="141" spans="1:8" ht="12.75" customHeight="1" x14ac:dyDescent="0.3">
      <c r="A141" s="45" t="s">
        <v>28</v>
      </c>
      <c r="B141" s="66">
        <f>MAX(B129:B140)</f>
        <v>0</v>
      </c>
      <c r="C141" s="66">
        <f t="shared" ref="C141:E141" si="0">MAX(C129:C140)</f>
        <v>0</v>
      </c>
      <c r="D141" s="66">
        <f t="shared" si="0"/>
        <v>0</v>
      </c>
      <c r="E141" s="66">
        <f t="shared" si="0"/>
        <v>0</v>
      </c>
      <c r="F141" s="33"/>
      <c r="G141" s="33"/>
      <c r="H141" s="13"/>
    </row>
    <row r="142" spans="1:8" ht="12.75" customHeight="1" x14ac:dyDescent="0.3">
      <c r="A142" s="45" t="s">
        <v>110</v>
      </c>
      <c r="B142" s="66">
        <f>AVERAGE(B129:B139)</f>
        <v>0</v>
      </c>
      <c r="C142" s="66">
        <f t="shared" ref="C142:E142" si="1">AVERAGE(C129:C139)</f>
        <v>0</v>
      </c>
      <c r="D142" s="66">
        <f t="shared" si="1"/>
        <v>0</v>
      </c>
      <c r="E142" s="66">
        <f t="shared" si="1"/>
        <v>0</v>
      </c>
      <c r="F142" s="33"/>
      <c r="G142" s="33"/>
      <c r="H142" s="13"/>
    </row>
    <row r="143" spans="1:8" ht="12.75" customHeight="1" x14ac:dyDescent="0.3">
      <c r="A143" s="60"/>
      <c r="B143" s="48"/>
      <c r="C143" s="48"/>
      <c r="D143" s="48"/>
      <c r="E143" s="48"/>
      <c r="F143" s="33"/>
      <c r="G143" s="33"/>
      <c r="H143" s="13"/>
    </row>
    <row r="144" spans="1:8" ht="12.75" customHeight="1" x14ac:dyDescent="0.3">
      <c r="A144" s="37" t="s">
        <v>105</v>
      </c>
      <c r="B144" s="37" t="s">
        <v>111</v>
      </c>
      <c r="C144" s="56"/>
      <c r="D144" s="33"/>
      <c r="E144" s="33"/>
      <c r="F144" s="33"/>
      <c r="G144" s="33"/>
      <c r="H144" s="13"/>
    </row>
    <row r="145" spans="1:9" ht="12.75" customHeight="1" x14ac:dyDescent="0.3">
      <c r="A145" s="37"/>
      <c r="B145" s="37" t="s">
        <v>112</v>
      </c>
      <c r="C145" s="33"/>
      <c r="D145" s="33"/>
      <c r="E145" s="33"/>
      <c r="F145" s="33"/>
      <c r="G145" s="33"/>
      <c r="H145" s="13"/>
    </row>
    <row r="146" spans="1:9" ht="12.75" customHeight="1" x14ac:dyDescent="0.3">
      <c r="A146" s="33"/>
      <c r="B146" s="37" t="s">
        <v>113</v>
      </c>
      <c r="C146" s="33"/>
      <c r="D146" s="33"/>
      <c r="E146" s="33"/>
      <c r="F146" s="33"/>
      <c r="G146" s="33"/>
      <c r="H146" s="13"/>
    </row>
    <row r="147" spans="1:9" ht="12.75" customHeight="1" x14ac:dyDescent="0.3">
      <c r="A147" s="42" t="s">
        <v>37</v>
      </c>
      <c r="B147" s="38"/>
      <c r="C147" s="33"/>
      <c r="D147" s="33"/>
      <c r="E147" s="33"/>
      <c r="F147" s="33"/>
      <c r="G147" s="33"/>
      <c r="H147" s="13"/>
    </row>
    <row r="148" spans="1:9" ht="12.75" customHeight="1" x14ac:dyDescent="0.3">
      <c r="A148" s="43" t="s">
        <v>55</v>
      </c>
      <c r="B148" s="207" t="s">
        <v>109</v>
      </c>
      <c r="C148" s="207"/>
      <c r="D148" s="207"/>
      <c r="E148" s="207"/>
      <c r="F148" s="33"/>
      <c r="G148" s="33"/>
      <c r="H148" s="13"/>
    </row>
    <row r="149" spans="1:9" ht="12.75" customHeight="1" x14ac:dyDescent="0.3">
      <c r="A149" s="62" t="s">
        <v>57</v>
      </c>
      <c r="B149" s="43" t="s">
        <v>5</v>
      </c>
      <c r="C149" s="43" t="s">
        <v>6</v>
      </c>
      <c r="D149" s="43" t="s">
        <v>7</v>
      </c>
      <c r="E149" s="43" t="s">
        <v>8</v>
      </c>
      <c r="F149" s="33"/>
      <c r="G149" s="33"/>
      <c r="H149" s="13"/>
    </row>
    <row r="150" spans="1:9" ht="12.75" customHeight="1" x14ac:dyDescent="0.3">
      <c r="A150" s="57">
        <v>36.1</v>
      </c>
      <c r="B150" s="64">
        <v>0</v>
      </c>
      <c r="C150" s="64">
        <v>0</v>
      </c>
      <c r="D150" s="64">
        <v>0</v>
      </c>
      <c r="E150" s="64">
        <v>0</v>
      </c>
      <c r="F150" s="33"/>
      <c r="G150" s="33"/>
      <c r="H150" s="13"/>
    </row>
    <row r="151" spans="1:9" ht="12.75" customHeight="1" x14ac:dyDescent="0.3">
      <c r="A151" s="57">
        <v>37</v>
      </c>
      <c r="B151" s="64">
        <v>0</v>
      </c>
      <c r="C151" s="64">
        <v>0</v>
      </c>
      <c r="D151" s="64">
        <v>0</v>
      </c>
      <c r="E151" s="64">
        <v>0</v>
      </c>
      <c r="F151" s="33"/>
      <c r="G151" s="33"/>
      <c r="H151" s="13"/>
    </row>
    <row r="152" spans="1:9" ht="12.75" customHeight="1" x14ac:dyDescent="0.3">
      <c r="A152" s="57">
        <v>38</v>
      </c>
      <c r="B152" s="64">
        <v>0</v>
      </c>
      <c r="C152" s="64">
        <v>0</v>
      </c>
      <c r="D152" s="64">
        <v>0</v>
      </c>
      <c r="E152" s="64">
        <v>0</v>
      </c>
      <c r="F152" s="33"/>
      <c r="G152" s="33"/>
      <c r="H152" s="13"/>
    </row>
    <row r="153" spans="1:9" ht="12.75" customHeight="1" x14ac:dyDescent="0.3">
      <c r="A153" s="57">
        <v>39</v>
      </c>
      <c r="B153" s="64">
        <v>0</v>
      </c>
      <c r="C153" s="64">
        <v>0</v>
      </c>
      <c r="D153" s="64">
        <v>0</v>
      </c>
      <c r="E153" s="64">
        <v>0</v>
      </c>
      <c r="F153" s="33"/>
      <c r="G153" s="33"/>
      <c r="H153" s="13"/>
    </row>
    <row r="154" spans="1:9" ht="12.75" customHeight="1" x14ac:dyDescent="0.3">
      <c r="A154" s="57">
        <v>40</v>
      </c>
      <c r="B154" s="64">
        <v>0</v>
      </c>
      <c r="C154" s="64">
        <v>0</v>
      </c>
      <c r="D154" s="64">
        <v>0</v>
      </c>
      <c r="E154" s="64">
        <v>0</v>
      </c>
      <c r="F154" s="33"/>
      <c r="G154" s="32"/>
      <c r="H154" s="13"/>
    </row>
    <row r="155" spans="1:9" ht="12.75" customHeight="1" x14ac:dyDescent="0.3">
      <c r="A155" s="65"/>
      <c r="B155" s="60"/>
      <c r="C155" s="60"/>
      <c r="D155" s="60"/>
      <c r="E155" s="60"/>
      <c r="F155" s="33"/>
      <c r="G155" s="32"/>
      <c r="H155" s="13"/>
    </row>
    <row r="156" spans="1:9" ht="12.75" customHeight="1" x14ac:dyDescent="0.3">
      <c r="A156" s="45" t="s">
        <v>28</v>
      </c>
      <c r="B156" s="66">
        <f>MAX(B150:B155)</f>
        <v>0</v>
      </c>
      <c r="C156" s="66">
        <f t="shared" ref="C156:E156" si="2">MAX(C150:C155)</f>
        <v>0</v>
      </c>
      <c r="D156" s="66">
        <f t="shared" si="2"/>
        <v>0</v>
      </c>
      <c r="E156" s="66">
        <f t="shared" si="2"/>
        <v>0</v>
      </c>
      <c r="F156" s="33"/>
      <c r="G156" s="33"/>
      <c r="H156" s="13"/>
    </row>
    <row r="157" spans="1:9" ht="12.75" customHeight="1" x14ac:dyDescent="0.3">
      <c r="A157" s="45" t="s">
        <v>110</v>
      </c>
      <c r="B157" s="66">
        <f>AVERAGE(B150:B154)</f>
        <v>0</v>
      </c>
      <c r="C157" s="66">
        <f t="shared" ref="C157:E157" si="3">AVERAGE(C150:C154)</f>
        <v>0</v>
      </c>
      <c r="D157" s="66">
        <f t="shared" si="3"/>
        <v>0</v>
      </c>
      <c r="E157" s="66">
        <f t="shared" si="3"/>
        <v>0</v>
      </c>
      <c r="F157" s="33"/>
      <c r="G157" s="33"/>
      <c r="H157" s="13"/>
    </row>
    <row r="158" spans="1:9" ht="12.75" customHeight="1" x14ac:dyDescent="0.3">
      <c r="A158" s="60"/>
      <c r="B158" s="48"/>
      <c r="C158" s="48"/>
      <c r="D158" s="48"/>
      <c r="E158" s="48"/>
      <c r="F158" s="33"/>
      <c r="G158" s="33"/>
      <c r="H158" s="13"/>
      <c r="I158" s="13"/>
    </row>
    <row r="159" spans="1:9" ht="12.75" customHeight="1" x14ac:dyDescent="0.3">
      <c r="A159" s="33"/>
      <c r="B159" s="33"/>
      <c r="C159" s="33"/>
      <c r="D159" s="33"/>
      <c r="E159" s="33"/>
      <c r="F159" s="33"/>
      <c r="G159" s="33"/>
      <c r="H159" s="13"/>
      <c r="I159" s="13"/>
    </row>
    <row r="160" spans="1:9" ht="12.75" customHeight="1" x14ac:dyDescent="0.3">
      <c r="A160" s="33"/>
      <c r="B160" s="33"/>
      <c r="C160" s="33"/>
      <c r="D160" s="33"/>
      <c r="E160" s="33"/>
      <c r="F160" s="33"/>
      <c r="G160" s="33"/>
      <c r="H160" s="13"/>
    </row>
    <row r="161" spans="1:9" x14ac:dyDescent="0.3">
      <c r="A161" s="33"/>
      <c r="B161" s="33"/>
      <c r="C161" s="33"/>
      <c r="D161" s="33"/>
      <c r="E161" s="33"/>
      <c r="F161" s="33"/>
      <c r="G161" s="33"/>
    </row>
    <row r="162" spans="1:9" x14ac:dyDescent="0.3">
      <c r="A162" s="33"/>
      <c r="B162" s="33"/>
      <c r="C162" s="33"/>
      <c r="D162" s="33"/>
      <c r="E162" s="33"/>
      <c r="F162" s="33"/>
      <c r="G162" s="33"/>
    </row>
    <row r="163" spans="1:9" x14ac:dyDescent="0.3">
      <c r="H163" s="13"/>
      <c r="I163" s="13"/>
    </row>
    <row r="164" spans="1:9" x14ac:dyDescent="0.3">
      <c r="H164" s="13"/>
      <c r="I164" s="13"/>
    </row>
    <row r="165" spans="1:9" x14ac:dyDescent="0.3">
      <c r="A165" s="40" t="s">
        <v>218</v>
      </c>
      <c r="B165" s="50">
        <f>E121</f>
        <v>0</v>
      </c>
      <c r="C165" s="51"/>
      <c r="D165" s="40"/>
      <c r="E165" s="40" t="s">
        <v>219</v>
      </c>
      <c r="F165" s="67">
        <f>G121</f>
        <v>0</v>
      </c>
      <c r="G165" s="51"/>
    </row>
    <row r="166" spans="1:9" x14ac:dyDescent="0.3">
      <c r="A166" s="33"/>
      <c r="B166" s="48"/>
      <c r="C166" s="48"/>
      <c r="D166" s="33"/>
      <c r="E166" s="33"/>
      <c r="F166" s="48"/>
      <c r="G166" s="48"/>
      <c r="H166" s="13"/>
    </row>
    <row r="167" spans="1:9" x14ac:dyDescent="0.3">
      <c r="A167" s="40" t="s">
        <v>217</v>
      </c>
      <c r="B167" s="52"/>
      <c r="C167" s="51"/>
      <c r="D167" s="40"/>
      <c r="E167" s="40" t="s">
        <v>219</v>
      </c>
      <c r="F167" s="51"/>
      <c r="G167" s="51"/>
      <c r="H167" s="13"/>
    </row>
    <row r="168" spans="1:9" x14ac:dyDescent="0.3">
      <c r="A168" s="33"/>
      <c r="B168" s="33"/>
      <c r="C168" s="33"/>
      <c r="D168" s="33"/>
      <c r="E168" s="33"/>
      <c r="F168" s="33"/>
      <c r="G168" s="33" t="s">
        <v>227</v>
      </c>
      <c r="H168" s="13"/>
    </row>
    <row r="169" spans="1:9" ht="18" x14ac:dyDescent="0.35">
      <c r="A169" s="33"/>
      <c r="B169" s="33"/>
      <c r="C169" s="53" t="s">
        <v>39</v>
      </c>
      <c r="D169" s="33"/>
      <c r="E169" s="33"/>
      <c r="F169" s="33"/>
      <c r="G169" s="33"/>
      <c r="H169" s="13"/>
    </row>
    <row r="170" spans="1:9" ht="18" x14ac:dyDescent="0.35">
      <c r="A170" s="33"/>
      <c r="B170" s="33"/>
      <c r="C170" s="53" t="s">
        <v>38</v>
      </c>
      <c r="D170" s="33"/>
      <c r="E170" s="33"/>
      <c r="F170" s="33"/>
      <c r="G170" s="33"/>
      <c r="H170" s="13"/>
    </row>
    <row r="171" spans="1:9" x14ac:dyDescent="0.3">
      <c r="A171" s="33"/>
      <c r="B171" s="33"/>
      <c r="C171" s="33" t="s">
        <v>48</v>
      </c>
      <c r="D171" s="33"/>
      <c r="E171" s="33"/>
      <c r="F171" s="33"/>
      <c r="G171" s="33"/>
      <c r="H171" s="13"/>
    </row>
    <row r="172" spans="1:9" x14ac:dyDescent="0.3">
      <c r="A172" s="33"/>
      <c r="B172" s="33"/>
      <c r="C172" s="33" t="s">
        <v>49</v>
      </c>
      <c r="D172" s="33"/>
      <c r="E172" s="33"/>
      <c r="F172" s="33"/>
      <c r="G172" s="33"/>
      <c r="H172" s="13"/>
    </row>
    <row r="173" spans="1:9" x14ac:dyDescent="0.3">
      <c r="A173" s="33"/>
      <c r="B173" s="33"/>
      <c r="C173" s="33"/>
      <c r="D173" s="33"/>
      <c r="E173" s="33"/>
      <c r="F173" s="34" t="s">
        <v>31</v>
      </c>
      <c r="G173" s="35">
        <f>G5</f>
        <v>0</v>
      </c>
      <c r="H173" s="13"/>
    </row>
    <row r="174" spans="1:9" ht="12" customHeight="1" x14ac:dyDescent="0.3">
      <c r="A174" s="33"/>
      <c r="B174" s="33"/>
      <c r="C174" s="33"/>
      <c r="D174" s="33"/>
      <c r="E174" s="33"/>
      <c r="F174" s="33"/>
      <c r="G174" s="33"/>
      <c r="H174" s="13"/>
    </row>
    <row r="175" spans="1:9" ht="12" customHeight="1" x14ac:dyDescent="0.3">
      <c r="A175" s="33"/>
      <c r="B175" s="33"/>
      <c r="C175" s="33"/>
      <c r="D175" s="33"/>
      <c r="E175" s="33"/>
      <c r="F175" s="33"/>
      <c r="H175" s="13"/>
    </row>
    <row r="176" spans="1:9" ht="12" customHeight="1" x14ac:dyDescent="0.3">
      <c r="A176" s="55" t="s">
        <v>229</v>
      </c>
      <c r="B176" s="33"/>
      <c r="C176" s="33"/>
      <c r="D176" s="33"/>
      <c r="E176" s="33"/>
      <c r="F176" s="33"/>
      <c r="G176" s="33"/>
      <c r="H176" s="13"/>
    </row>
    <row r="177" spans="1:8" ht="12" customHeight="1" x14ac:dyDescent="0.3">
      <c r="A177" s="33"/>
      <c r="B177" s="33"/>
      <c r="C177" s="33"/>
      <c r="D177" s="33"/>
      <c r="E177" s="33"/>
      <c r="F177" s="33"/>
      <c r="G177" s="33"/>
      <c r="H177" s="13"/>
    </row>
    <row r="178" spans="1:8" ht="12" customHeight="1" x14ac:dyDescent="0.3">
      <c r="A178" s="37" t="s">
        <v>105</v>
      </c>
      <c r="B178" s="37" t="s">
        <v>106</v>
      </c>
      <c r="C178" s="56"/>
      <c r="D178" s="33"/>
      <c r="E178" s="33"/>
      <c r="F178" s="37"/>
      <c r="G178" s="33"/>
      <c r="H178" s="13"/>
    </row>
    <row r="179" spans="1:8" ht="12" customHeight="1" x14ac:dyDescent="0.3">
      <c r="A179" s="37"/>
      <c r="B179" s="37" t="s">
        <v>114</v>
      </c>
      <c r="C179" s="33"/>
      <c r="D179" s="33"/>
      <c r="E179" s="33"/>
      <c r="F179" s="39"/>
      <c r="G179" s="33"/>
      <c r="H179" s="13"/>
    </row>
    <row r="180" spans="1:8" ht="12" customHeight="1" x14ac:dyDescent="0.3">
      <c r="A180" s="33"/>
      <c r="B180" s="37" t="s">
        <v>113</v>
      </c>
      <c r="C180" s="33"/>
      <c r="D180" s="33"/>
      <c r="E180" s="33"/>
      <c r="F180" s="33"/>
      <c r="G180" s="33"/>
      <c r="H180" s="13"/>
    </row>
    <row r="181" spans="1:8" ht="12" customHeight="1" x14ac:dyDescent="0.3">
      <c r="A181" s="42" t="s">
        <v>36</v>
      </c>
      <c r="B181" s="38"/>
      <c r="C181" s="33"/>
      <c r="D181" s="33"/>
      <c r="E181" s="33"/>
      <c r="F181" s="33"/>
      <c r="G181" s="33"/>
      <c r="H181" s="13"/>
    </row>
    <row r="182" spans="1:8" ht="12" customHeight="1" x14ac:dyDescent="0.3">
      <c r="A182" s="43" t="s">
        <v>55</v>
      </c>
      <c r="B182" s="207" t="s">
        <v>109</v>
      </c>
      <c r="C182" s="207"/>
      <c r="D182" s="207"/>
      <c r="E182" s="207"/>
      <c r="F182" s="33"/>
      <c r="G182" s="33"/>
      <c r="H182" s="13"/>
    </row>
    <row r="183" spans="1:8" ht="12" customHeight="1" x14ac:dyDescent="0.3">
      <c r="A183" s="62" t="s">
        <v>57</v>
      </c>
      <c r="B183" s="43" t="s">
        <v>5</v>
      </c>
      <c r="C183" s="43" t="s">
        <v>6</v>
      </c>
      <c r="D183" s="43" t="s">
        <v>7</v>
      </c>
      <c r="E183" s="43" t="s">
        <v>8</v>
      </c>
      <c r="F183" s="33"/>
      <c r="G183" s="33"/>
      <c r="H183" s="13"/>
    </row>
    <row r="184" spans="1:8" ht="12" customHeight="1" x14ac:dyDescent="0.3">
      <c r="A184" s="57">
        <v>26</v>
      </c>
      <c r="B184" s="64">
        <v>0</v>
      </c>
      <c r="C184" s="64">
        <v>0</v>
      </c>
      <c r="D184" s="64">
        <v>0</v>
      </c>
      <c r="E184" s="64">
        <v>0</v>
      </c>
      <c r="F184" s="33"/>
      <c r="G184" s="33"/>
      <c r="H184" s="13"/>
    </row>
    <row r="185" spans="1:8" ht="12" customHeight="1" x14ac:dyDescent="0.3">
      <c r="A185" s="57">
        <v>27</v>
      </c>
      <c r="B185" s="64">
        <v>0</v>
      </c>
      <c r="C185" s="64">
        <v>0</v>
      </c>
      <c r="D185" s="64">
        <v>0</v>
      </c>
      <c r="E185" s="64">
        <v>0</v>
      </c>
      <c r="F185" s="33"/>
      <c r="G185" s="33"/>
      <c r="H185" s="13"/>
    </row>
    <row r="186" spans="1:8" ht="12" customHeight="1" x14ac:dyDescent="0.3">
      <c r="A186" s="57">
        <v>28</v>
      </c>
      <c r="B186" s="64">
        <v>0</v>
      </c>
      <c r="C186" s="64">
        <v>0</v>
      </c>
      <c r="D186" s="64">
        <v>0</v>
      </c>
      <c r="E186" s="64">
        <v>0</v>
      </c>
      <c r="F186" s="33"/>
      <c r="G186" s="33"/>
      <c r="H186" s="13"/>
    </row>
    <row r="187" spans="1:8" ht="12" customHeight="1" x14ac:dyDescent="0.3">
      <c r="A187" s="57">
        <v>29</v>
      </c>
      <c r="B187" s="64">
        <v>0</v>
      </c>
      <c r="C187" s="64">
        <v>0</v>
      </c>
      <c r="D187" s="64">
        <v>0</v>
      </c>
      <c r="E187" s="64">
        <v>0</v>
      </c>
      <c r="F187" s="33"/>
      <c r="G187" s="33"/>
      <c r="H187" s="13"/>
    </row>
    <row r="188" spans="1:8" ht="12" customHeight="1" x14ac:dyDescent="0.3">
      <c r="A188" s="57">
        <v>30</v>
      </c>
      <c r="B188" s="64">
        <v>0</v>
      </c>
      <c r="C188" s="64">
        <v>0</v>
      </c>
      <c r="D188" s="64">
        <v>0</v>
      </c>
      <c r="E188" s="64">
        <v>0</v>
      </c>
      <c r="F188" s="33"/>
      <c r="G188" s="33"/>
      <c r="H188" s="13"/>
    </row>
    <row r="189" spans="1:8" ht="12" customHeight="1" x14ac:dyDescent="0.3">
      <c r="A189" s="57">
        <v>31</v>
      </c>
      <c r="B189" s="64">
        <v>0</v>
      </c>
      <c r="C189" s="64">
        <v>0</v>
      </c>
      <c r="D189" s="64">
        <v>0</v>
      </c>
      <c r="E189" s="64">
        <v>0</v>
      </c>
      <c r="F189" s="33"/>
      <c r="G189" s="33"/>
      <c r="H189" s="13"/>
    </row>
    <row r="190" spans="1:8" ht="12" customHeight="1" x14ac:dyDescent="0.3">
      <c r="A190" s="57">
        <v>32</v>
      </c>
      <c r="B190" s="64">
        <v>0</v>
      </c>
      <c r="C190" s="64">
        <v>0</v>
      </c>
      <c r="D190" s="64">
        <v>0</v>
      </c>
      <c r="E190" s="64">
        <v>0</v>
      </c>
      <c r="F190" s="33"/>
      <c r="G190" s="33"/>
      <c r="H190" s="13"/>
    </row>
    <row r="191" spans="1:8" ht="12" customHeight="1" x14ac:dyDescent="0.3">
      <c r="A191" s="57">
        <v>33</v>
      </c>
      <c r="B191" s="64">
        <v>0</v>
      </c>
      <c r="C191" s="64">
        <v>0</v>
      </c>
      <c r="D191" s="64">
        <v>0</v>
      </c>
      <c r="E191" s="64">
        <v>0</v>
      </c>
      <c r="F191" s="33"/>
      <c r="G191" s="33"/>
      <c r="H191" s="13"/>
    </row>
    <row r="192" spans="1:8" ht="12" customHeight="1" x14ac:dyDescent="0.3">
      <c r="A192" s="57">
        <v>34</v>
      </c>
      <c r="B192" s="64">
        <v>0</v>
      </c>
      <c r="C192" s="64">
        <v>0</v>
      </c>
      <c r="D192" s="64">
        <v>0</v>
      </c>
      <c r="E192" s="64">
        <v>0</v>
      </c>
      <c r="F192" s="33"/>
      <c r="G192" s="33"/>
      <c r="H192" s="13"/>
    </row>
    <row r="193" spans="1:8" ht="12" customHeight="1" x14ac:dyDescent="0.3">
      <c r="A193" s="57">
        <v>35</v>
      </c>
      <c r="B193" s="64">
        <v>0</v>
      </c>
      <c r="C193" s="64">
        <v>0</v>
      </c>
      <c r="D193" s="64">
        <v>0</v>
      </c>
      <c r="E193" s="64">
        <v>0</v>
      </c>
      <c r="F193" s="33"/>
      <c r="G193" s="33"/>
      <c r="H193" s="13"/>
    </row>
    <row r="194" spans="1:8" ht="12" customHeight="1" x14ac:dyDescent="0.3">
      <c r="A194" s="57">
        <v>36</v>
      </c>
      <c r="B194" s="64">
        <v>0</v>
      </c>
      <c r="C194" s="64">
        <v>0</v>
      </c>
      <c r="D194" s="64">
        <v>0</v>
      </c>
      <c r="E194" s="64">
        <v>0</v>
      </c>
      <c r="F194" s="33"/>
      <c r="G194" s="33"/>
      <c r="H194" s="13"/>
    </row>
    <row r="195" spans="1:8" ht="12" customHeight="1" x14ac:dyDescent="0.3">
      <c r="A195" s="65"/>
      <c r="B195" s="60"/>
      <c r="C195" s="60"/>
      <c r="D195" s="60"/>
      <c r="E195" s="60"/>
      <c r="F195" s="33"/>
      <c r="G195" s="33"/>
      <c r="H195" s="13"/>
    </row>
    <row r="196" spans="1:8" ht="12" customHeight="1" x14ac:dyDescent="0.3">
      <c r="A196" s="45" t="s">
        <v>28</v>
      </c>
      <c r="B196" s="66">
        <f>MAX(B184:B194)</f>
        <v>0</v>
      </c>
      <c r="C196" s="66">
        <f t="shared" ref="C196:E196" si="4">MAX(C184:C194)</f>
        <v>0</v>
      </c>
      <c r="D196" s="66">
        <f t="shared" si="4"/>
        <v>0</v>
      </c>
      <c r="E196" s="66">
        <f t="shared" si="4"/>
        <v>0</v>
      </c>
      <c r="F196" s="33"/>
      <c r="G196" s="33"/>
      <c r="H196" s="13"/>
    </row>
    <row r="197" spans="1:8" ht="12" customHeight="1" x14ac:dyDescent="0.3">
      <c r="A197" s="45" t="s">
        <v>110</v>
      </c>
      <c r="B197" s="66">
        <f>AVERAGE(B184:B194)</f>
        <v>0</v>
      </c>
      <c r="C197" s="66">
        <f t="shared" ref="C197:E197" si="5">AVERAGE(C184:C194)</f>
        <v>0</v>
      </c>
      <c r="D197" s="66">
        <f t="shared" si="5"/>
        <v>0</v>
      </c>
      <c r="E197" s="66">
        <f t="shared" si="5"/>
        <v>0</v>
      </c>
      <c r="F197" s="33"/>
      <c r="G197" s="33"/>
      <c r="H197" s="13"/>
    </row>
    <row r="198" spans="1:8" ht="12" customHeight="1" x14ac:dyDescent="0.3">
      <c r="A198" s="60"/>
      <c r="B198" s="48"/>
      <c r="C198" s="48"/>
      <c r="D198" s="48"/>
      <c r="E198" s="48"/>
      <c r="F198" s="33"/>
      <c r="G198" s="33"/>
      <c r="H198" s="13"/>
    </row>
    <row r="199" spans="1:8" ht="12" customHeight="1" x14ac:dyDescent="0.3">
      <c r="A199" s="37" t="s">
        <v>105</v>
      </c>
      <c r="B199" s="37" t="s">
        <v>111</v>
      </c>
      <c r="C199" s="56"/>
      <c r="D199" s="33"/>
      <c r="E199" s="33"/>
      <c r="F199" s="37"/>
      <c r="G199" s="33"/>
      <c r="H199" s="13"/>
    </row>
    <row r="200" spans="1:8" ht="12" customHeight="1" x14ac:dyDescent="0.3">
      <c r="A200" s="37"/>
      <c r="B200" s="37" t="s">
        <v>115</v>
      </c>
      <c r="C200" s="33"/>
      <c r="D200" s="33"/>
      <c r="E200" s="33"/>
      <c r="F200" s="39"/>
      <c r="G200" s="33"/>
      <c r="H200" s="13"/>
    </row>
    <row r="201" spans="1:8" ht="12" customHeight="1" x14ac:dyDescent="0.3">
      <c r="A201" s="33"/>
      <c r="B201" s="37" t="s">
        <v>116</v>
      </c>
      <c r="C201" s="33"/>
      <c r="D201" s="33"/>
      <c r="E201" s="33"/>
      <c r="F201" s="33"/>
      <c r="G201" s="33"/>
      <c r="H201" s="13"/>
    </row>
    <row r="202" spans="1:8" ht="12" customHeight="1" x14ac:dyDescent="0.3">
      <c r="A202" s="42" t="s">
        <v>36</v>
      </c>
      <c r="B202" s="38"/>
      <c r="C202" s="33"/>
      <c r="D202" s="33"/>
      <c r="E202" s="33"/>
      <c r="F202" s="33"/>
      <c r="G202" s="33"/>
      <c r="H202" s="13"/>
    </row>
    <row r="203" spans="1:8" ht="12" customHeight="1" x14ac:dyDescent="0.3">
      <c r="A203" s="43" t="s">
        <v>55</v>
      </c>
      <c r="B203" s="207" t="s">
        <v>109</v>
      </c>
      <c r="C203" s="207"/>
      <c r="D203" s="207"/>
      <c r="E203" s="207"/>
      <c r="F203" s="33"/>
      <c r="G203" s="33"/>
      <c r="H203" s="13"/>
    </row>
    <row r="204" spans="1:8" ht="12" customHeight="1" x14ac:dyDescent="0.3">
      <c r="A204" s="62" t="s">
        <v>57</v>
      </c>
      <c r="B204" s="43" t="s">
        <v>5</v>
      </c>
      <c r="C204" s="43" t="s">
        <v>6</v>
      </c>
      <c r="D204" s="43" t="s">
        <v>7</v>
      </c>
      <c r="E204" s="43" t="s">
        <v>8</v>
      </c>
      <c r="F204" s="33"/>
      <c r="G204" s="33"/>
      <c r="H204" s="13"/>
    </row>
    <row r="205" spans="1:8" ht="12" customHeight="1" x14ac:dyDescent="0.3">
      <c r="A205" s="57">
        <v>36.1</v>
      </c>
      <c r="B205" s="64">
        <v>0</v>
      </c>
      <c r="C205" s="64">
        <v>0</v>
      </c>
      <c r="D205" s="64">
        <v>0</v>
      </c>
      <c r="E205" s="64">
        <v>0</v>
      </c>
      <c r="F205" s="33"/>
      <c r="G205" s="33"/>
      <c r="H205" s="13"/>
    </row>
    <row r="206" spans="1:8" ht="12" customHeight="1" x14ac:dyDescent="0.3">
      <c r="A206" s="57">
        <v>37</v>
      </c>
      <c r="B206" s="64">
        <v>0</v>
      </c>
      <c r="C206" s="64">
        <v>0</v>
      </c>
      <c r="D206" s="64">
        <v>0</v>
      </c>
      <c r="E206" s="64">
        <v>0</v>
      </c>
      <c r="F206" s="33"/>
      <c r="G206" s="33"/>
      <c r="H206" s="13"/>
    </row>
    <row r="207" spans="1:8" ht="12" customHeight="1" x14ac:dyDescent="0.3">
      <c r="A207" s="57">
        <v>38</v>
      </c>
      <c r="B207" s="64">
        <v>0</v>
      </c>
      <c r="C207" s="64">
        <v>0</v>
      </c>
      <c r="D207" s="64">
        <v>0</v>
      </c>
      <c r="E207" s="64">
        <v>0</v>
      </c>
      <c r="F207" s="33"/>
      <c r="G207" s="32"/>
      <c r="H207" s="13"/>
    </row>
    <row r="208" spans="1:8" ht="12" customHeight="1" x14ac:dyDescent="0.3">
      <c r="A208" s="57">
        <v>39</v>
      </c>
      <c r="B208" s="64">
        <v>0</v>
      </c>
      <c r="C208" s="64">
        <v>0</v>
      </c>
      <c r="D208" s="64">
        <v>0</v>
      </c>
      <c r="E208" s="64">
        <v>0</v>
      </c>
      <c r="F208" s="33"/>
      <c r="G208" s="32"/>
      <c r="H208" s="13"/>
    </row>
    <row r="209" spans="1:8" ht="12" customHeight="1" x14ac:dyDescent="0.3">
      <c r="A209" s="57">
        <v>40</v>
      </c>
      <c r="B209" s="64">
        <v>0</v>
      </c>
      <c r="C209" s="64">
        <v>0</v>
      </c>
      <c r="D209" s="64">
        <v>0</v>
      </c>
      <c r="E209" s="64">
        <v>0</v>
      </c>
      <c r="F209" s="33"/>
      <c r="G209" s="32"/>
      <c r="H209" s="13"/>
    </row>
    <row r="210" spans="1:8" ht="12" customHeight="1" x14ac:dyDescent="0.3">
      <c r="A210" s="65"/>
      <c r="B210" s="60"/>
      <c r="C210" s="60"/>
      <c r="D210" s="60"/>
      <c r="E210" s="60"/>
      <c r="F210" s="33"/>
      <c r="G210" s="32"/>
      <c r="H210" s="13"/>
    </row>
    <row r="211" spans="1:8" ht="12" customHeight="1" x14ac:dyDescent="0.3">
      <c r="A211" s="45" t="s">
        <v>28</v>
      </c>
      <c r="B211" s="66">
        <f>MAX(B205:B210)</f>
        <v>0</v>
      </c>
      <c r="C211" s="66">
        <f t="shared" ref="C211:D211" si="6">MAX(C205:C210)</f>
        <v>0</v>
      </c>
      <c r="D211" s="66">
        <f t="shared" si="6"/>
        <v>0</v>
      </c>
      <c r="E211" s="66">
        <f>MAX(E205:E210)</f>
        <v>0</v>
      </c>
      <c r="F211" s="33"/>
      <c r="G211" s="32"/>
      <c r="H211" s="13"/>
    </row>
    <row r="212" spans="1:8" ht="12" customHeight="1" x14ac:dyDescent="0.3">
      <c r="A212" s="45" t="s">
        <v>110</v>
      </c>
      <c r="B212" s="66">
        <f>AVERAGE(B205:B209)</f>
        <v>0</v>
      </c>
      <c r="C212" s="66">
        <f t="shared" ref="C212:D212" si="7">AVERAGE(C205:C209)</f>
        <v>0</v>
      </c>
      <c r="D212" s="66">
        <f t="shared" si="7"/>
        <v>0</v>
      </c>
      <c r="E212" s="66">
        <f>AVERAGE(E205:E209)</f>
        <v>0</v>
      </c>
      <c r="F212" s="33"/>
      <c r="G212" s="32"/>
      <c r="H212" s="13"/>
    </row>
    <row r="213" spans="1:8" ht="16.5" customHeight="1" x14ac:dyDescent="0.3">
      <c r="A213" s="60"/>
      <c r="B213" s="48"/>
      <c r="C213" s="48"/>
      <c r="D213" s="48"/>
      <c r="E213" s="48"/>
      <c r="F213" s="33"/>
      <c r="G213" s="32"/>
      <c r="H213" s="13"/>
    </row>
    <row r="214" spans="1:8" ht="12" customHeight="1" x14ac:dyDescent="0.3">
      <c r="A214" s="33"/>
      <c r="B214" s="33"/>
      <c r="C214" s="33"/>
      <c r="D214" s="33"/>
      <c r="E214" s="33"/>
      <c r="F214" s="33"/>
      <c r="G214" s="32"/>
      <c r="H214" s="13"/>
    </row>
    <row r="215" spans="1:8" ht="12" customHeight="1" x14ac:dyDescent="0.3">
      <c r="A215" s="33"/>
      <c r="B215" s="33"/>
      <c r="C215" s="33"/>
      <c r="D215" s="33"/>
      <c r="E215" s="33"/>
      <c r="F215" s="33"/>
      <c r="G215" s="33"/>
      <c r="H215" s="13"/>
    </row>
    <row r="216" spans="1:8" ht="12" customHeight="1" x14ac:dyDescent="0.3">
      <c r="A216" s="33"/>
      <c r="B216" s="33"/>
      <c r="C216" s="33"/>
      <c r="D216" s="33"/>
      <c r="E216" s="33"/>
      <c r="F216" s="33"/>
      <c r="G216" s="33"/>
      <c r="H216" s="13"/>
    </row>
    <row r="217" spans="1:8" ht="15.75" customHeight="1" x14ac:dyDescent="0.3">
      <c r="A217" s="33"/>
      <c r="B217" s="33"/>
      <c r="C217" s="33"/>
      <c r="D217" s="33"/>
      <c r="E217" s="33"/>
      <c r="F217" s="33"/>
      <c r="G217" s="33"/>
      <c r="H217" s="13"/>
    </row>
    <row r="218" spans="1:8" ht="15" customHeight="1" x14ac:dyDescent="0.3">
      <c r="H218" s="13"/>
    </row>
    <row r="219" spans="1:8" ht="15" customHeight="1" x14ac:dyDescent="0.3">
      <c r="H219" s="13"/>
    </row>
    <row r="220" spans="1:8" x14ac:dyDescent="0.3">
      <c r="A220" s="40" t="s">
        <v>218</v>
      </c>
      <c r="B220" s="50">
        <f>E121</f>
        <v>0</v>
      </c>
      <c r="C220" s="51"/>
      <c r="D220" s="40"/>
      <c r="E220" s="40" t="s">
        <v>219</v>
      </c>
      <c r="F220" s="67">
        <f>G121</f>
        <v>0</v>
      </c>
      <c r="G220" s="51"/>
      <c r="H220" s="13"/>
    </row>
    <row r="221" spans="1:8" x14ac:dyDescent="0.3">
      <c r="A221" s="33"/>
      <c r="B221" s="48"/>
      <c r="C221" s="48"/>
      <c r="D221" s="33"/>
      <c r="E221" s="33"/>
      <c r="F221" s="48"/>
      <c r="G221" s="48"/>
      <c r="H221" s="13"/>
    </row>
    <row r="222" spans="1:8" x14ac:dyDescent="0.3">
      <c r="A222" s="40" t="s">
        <v>217</v>
      </c>
      <c r="B222" s="52"/>
      <c r="C222" s="51"/>
      <c r="D222" s="40"/>
      <c r="E222" s="40" t="s">
        <v>219</v>
      </c>
      <c r="F222" s="51"/>
      <c r="G222" s="51"/>
      <c r="H222" s="13"/>
    </row>
    <row r="223" spans="1:8" x14ac:dyDescent="0.3">
      <c r="A223" s="33"/>
      <c r="B223" s="33"/>
      <c r="C223" s="33"/>
      <c r="D223" s="33"/>
      <c r="E223" s="33"/>
      <c r="F223" s="33"/>
      <c r="G223" s="33" t="s">
        <v>230</v>
      </c>
      <c r="H223" s="13"/>
    </row>
    <row r="224" spans="1:8" ht="18" x14ac:dyDescent="0.35">
      <c r="A224" s="33"/>
      <c r="B224" s="33"/>
      <c r="C224" s="53" t="s">
        <v>39</v>
      </c>
      <c r="D224" s="33"/>
      <c r="E224" s="33"/>
      <c r="F224" s="33"/>
      <c r="G224" s="33"/>
      <c r="H224" s="13"/>
    </row>
    <row r="225" spans="1:9" ht="18" x14ac:dyDescent="0.35">
      <c r="A225" s="33"/>
      <c r="B225" s="33"/>
      <c r="C225" s="53" t="s">
        <v>38</v>
      </c>
      <c r="D225" s="33"/>
      <c r="E225" s="33"/>
      <c r="F225" s="33"/>
      <c r="G225" s="33"/>
      <c r="H225" s="13"/>
    </row>
    <row r="226" spans="1:9" x14ac:dyDescent="0.3">
      <c r="A226" s="33"/>
      <c r="B226" s="33"/>
      <c r="C226" s="33" t="s">
        <v>48</v>
      </c>
      <c r="D226" s="33"/>
      <c r="E226" s="33"/>
      <c r="F226" s="33"/>
      <c r="G226" s="33"/>
      <c r="H226" s="13"/>
    </row>
    <row r="227" spans="1:9" x14ac:dyDescent="0.3">
      <c r="A227" s="33"/>
      <c r="B227" s="33"/>
      <c r="C227" s="33" t="s">
        <v>49</v>
      </c>
      <c r="D227" s="33"/>
      <c r="E227" s="33"/>
      <c r="F227" s="33"/>
      <c r="G227" s="33"/>
      <c r="H227" s="13"/>
    </row>
    <row r="228" spans="1:9" x14ac:dyDescent="0.3">
      <c r="A228" s="33"/>
      <c r="B228" s="33"/>
      <c r="C228" s="33"/>
      <c r="D228" s="33"/>
      <c r="E228" s="33"/>
      <c r="F228" s="34" t="s">
        <v>31</v>
      </c>
      <c r="G228" s="35">
        <f>G5</f>
        <v>0</v>
      </c>
      <c r="H228" s="13"/>
    </row>
    <row r="229" spans="1:9" x14ac:dyDescent="0.3">
      <c r="A229" s="33"/>
      <c r="B229" s="33"/>
      <c r="C229" s="33"/>
      <c r="D229" s="33"/>
      <c r="E229" s="33"/>
      <c r="F229" s="33"/>
      <c r="G229" s="33"/>
      <c r="H229" s="13"/>
    </row>
    <row r="230" spans="1:9" x14ac:dyDescent="0.3">
      <c r="A230" s="33"/>
      <c r="B230" s="33"/>
      <c r="C230" s="33"/>
      <c r="D230" s="33"/>
      <c r="E230" s="33"/>
      <c r="F230" s="33"/>
      <c r="H230" s="13"/>
    </row>
    <row r="231" spans="1:9" ht="12" customHeight="1" x14ac:dyDescent="0.3">
      <c r="A231" s="68" t="s">
        <v>231</v>
      </c>
      <c r="B231" s="68"/>
      <c r="C231" s="33"/>
      <c r="D231" s="33"/>
      <c r="E231" s="33"/>
      <c r="F231" s="33"/>
      <c r="G231" s="33"/>
      <c r="H231" s="13"/>
    </row>
    <row r="232" spans="1:9" ht="12" customHeight="1" x14ac:dyDescent="0.3">
      <c r="A232" s="68"/>
      <c r="B232" s="41" t="s">
        <v>224</v>
      </c>
      <c r="C232" s="35"/>
      <c r="D232" s="41" t="s">
        <v>223</v>
      </c>
      <c r="E232" s="35"/>
      <c r="F232" s="41" t="s">
        <v>219</v>
      </c>
      <c r="G232" s="35"/>
      <c r="H232" s="13"/>
      <c r="I232" s="13"/>
    </row>
    <row r="233" spans="1:9" ht="12" customHeight="1" x14ac:dyDescent="0.3">
      <c r="A233" s="33"/>
      <c r="B233" s="33"/>
      <c r="C233" s="33"/>
      <c r="D233" s="33"/>
      <c r="E233" s="33"/>
      <c r="F233" s="33"/>
      <c r="G233" s="33"/>
      <c r="H233" s="13"/>
    </row>
    <row r="234" spans="1:9" ht="12.75" customHeight="1" x14ac:dyDescent="0.3">
      <c r="A234" s="37" t="s">
        <v>51</v>
      </c>
      <c r="B234" s="37"/>
      <c r="C234" s="56" t="s">
        <v>52</v>
      </c>
      <c r="D234" s="33"/>
      <c r="E234" s="33"/>
      <c r="F234" s="33"/>
      <c r="G234" s="33"/>
      <c r="H234" s="13"/>
    </row>
    <row r="235" spans="1:9" ht="12.75" customHeight="1" x14ac:dyDescent="0.3">
      <c r="A235" s="37" t="s">
        <v>53</v>
      </c>
      <c r="B235" s="37"/>
      <c r="C235" s="56" t="s">
        <v>54</v>
      </c>
      <c r="D235" s="33"/>
      <c r="E235" s="33"/>
      <c r="F235" s="33"/>
      <c r="G235" s="33"/>
      <c r="H235" s="13"/>
    </row>
    <row r="236" spans="1:9" ht="12.75" customHeight="1" x14ac:dyDescent="0.3">
      <c r="A236" s="37"/>
      <c r="B236" s="38"/>
      <c r="C236" s="33"/>
      <c r="D236" s="33"/>
      <c r="E236" s="33"/>
      <c r="F236" s="33"/>
      <c r="G236" s="33"/>
      <c r="H236" s="13"/>
    </row>
    <row r="237" spans="1:9" ht="12.75" customHeight="1" x14ac:dyDescent="0.3">
      <c r="A237" s="42" t="s">
        <v>37</v>
      </c>
      <c r="B237" s="38"/>
      <c r="C237" s="33"/>
      <c r="D237" s="33"/>
      <c r="E237" s="33"/>
      <c r="F237" s="33"/>
      <c r="G237" s="33"/>
      <c r="H237" s="13"/>
    </row>
    <row r="238" spans="1:9" ht="12.75" customHeight="1" x14ac:dyDescent="0.3">
      <c r="A238" s="43" t="s">
        <v>55</v>
      </c>
      <c r="B238" s="207" t="s">
        <v>56</v>
      </c>
      <c r="C238" s="207"/>
      <c r="D238" s="207"/>
      <c r="E238" s="207"/>
      <c r="F238" s="33"/>
      <c r="G238" s="33"/>
      <c r="H238" s="13"/>
    </row>
    <row r="239" spans="1:9" ht="12.75" customHeight="1" x14ac:dyDescent="0.3">
      <c r="A239" s="62" t="s">
        <v>57</v>
      </c>
      <c r="B239" s="43" t="s">
        <v>5</v>
      </c>
      <c r="C239" s="43" t="s">
        <v>6</v>
      </c>
      <c r="D239" s="43" t="s">
        <v>7</v>
      </c>
      <c r="E239" s="43" t="s">
        <v>8</v>
      </c>
      <c r="F239" s="33"/>
      <c r="G239" s="33"/>
      <c r="H239" s="13"/>
    </row>
    <row r="240" spans="1:9" ht="12.75" customHeight="1" x14ac:dyDescent="0.3">
      <c r="A240" s="57">
        <v>26</v>
      </c>
      <c r="B240" s="64">
        <v>0</v>
      </c>
      <c r="C240" s="64">
        <v>0</v>
      </c>
      <c r="D240" s="64">
        <v>0</v>
      </c>
      <c r="E240" s="64">
        <v>0</v>
      </c>
      <c r="F240" s="33"/>
      <c r="G240" s="33"/>
      <c r="H240" s="13"/>
    </row>
    <row r="241" spans="1:9" ht="12.75" customHeight="1" x14ac:dyDescent="0.3">
      <c r="A241" s="57">
        <v>28</v>
      </c>
      <c r="B241" s="64">
        <v>0</v>
      </c>
      <c r="C241" s="64">
        <v>0</v>
      </c>
      <c r="D241" s="64">
        <v>0</v>
      </c>
      <c r="E241" s="64">
        <v>0</v>
      </c>
      <c r="F241" s="33"/>
      <c r="G241" s="33"/>
      <c r="H241" s="13"/>
    </row>
    <row r="242" spans="1:9" ht="12.75" customHeight="1" x14ac:dyDescent="0.3">
      <c r="A242" s="57">
        <v>30</v>
      </c>
      <c r="B242" s="64">
        <v>0</v>
      </c>
      <c r="C242" s="64">
        <v>0</v>
      </c>
      <c r="D242" s="64">
        <v>0</v>
      </c>
      <c r="E242" s="64">
        <v>0</v>
      </c>
      <c r="F242" s="33"/>
      <c r="G242" s="33"/>
      <c r="H242" s="13"/>
    </row>
    <row r="243" spans="1:9" ht="12.75" customHeight="1" x14ac:dyDescent="0.3">
      <c r="A243" s="57">
        <v>32</v>
      </c>
      <c r="B243" s="64">
        <v>0</v>
      </c>
      <c r="C243" s="64">
        <v>0</v>
      </c>
      <c r="D243" s="64">
        <v>0</v>
      </c>
      <c r="E243" s="64">
        <v>0</v>
      </c>
      <c r="F243" s="33"/>
      <c r="G243" s="33"/>
    </row>
    <row r="244" spans="1:9" ht="12.75" customHeight="1" x14ac:dyDescent="0.3">
      <c r="A244" s="57">
        <v>34</v>
      </c>
      <c r="B244" s="64">
        <v>0</v>
      </c>
      <c r="C244" s="64">
        <v>0</v>
      </c>
      <c r="D244" s="64">
        <v>0</v>
      </c>
      <c r="E244" s="64">
        <v>0</v>
      </c>
      <c r="F244" s="33"/>
      <c r="G244" s="33"/>
    </row>
    <row r="245" spans="1:9" ht="12.75" customHeight="1" x14ac:dyDescent="0.3">
      <c r="A245" s="57">
        <v>36</v>
      </c>
      <c r="B245" s="64">
        <v>0</v>
      </c>
      <c r="C245" s="64">
        <v>0</v>
      </c>
      <c r="D245" s="64">
        <v>0</v>
      </c>
      <c r="E245" s="64">
        <v>0</v>
      </c>
      <c r="F245" s="33"/>
      <c r="G245" s="33"/>
    </row>
    <row r="246" spans="1:9" ht="12.75" customHeight="1" x14ac:dyDescent="0.3">
      <c r="A246" s="57">
        <v>38</v>
      </c>
      <c r="B246" s="64">
        <v>0</v>
      </c>
      <c r="C246" s="64">
        <v>0</v>
      </c>
      <c r="D246" s="64">
        <v>0</v>
      </c>
      <c r="E246" s="64">
        <v>0</v>
      </c>
      <c r="F246" s="33"/>
      <c r="G246" s="33"/>
    </row>
    <row r="247" spans="1:9" ht="12.75" customHeight="1" x14ac:dyDescent="0.3">
      <c r="A247" s="57">
        <v>40</v>
      </c>
      <c r="B247" s="64">
        <v>0</v>
      </c>
      <c r="C247" s="64">
        <v>0</v>
      </c>
      <c r="D247" s="64">
        <v>0</v>
      </c>
      <c r="E247" s="64">
        <v>0</v>
      </c>
      <c r="F247" s="33"/>
      <c r="G247" s="33"/>
    </row>
    <row r="248" spans="1:9" ht="12.75" customHeight="1" x14ac:dyDescent="0.3">
      <c r="A248" s="65"/>
      <c r="B248" s="60"/>
      <c r="C248" s="60"/>
      <c r="D248" s="60"/>
      <c r="E248" s="60"/>
      <c r="F248" s="33"/>
      <c r="G248" s="33"/>
    </row>
    <row r="249" spans="1:9" ht="12.75" customHeight="1" x14ac:dyDescent="0.3">
      <c r="A249" s="45" t="s">
        <v>30</v>
      </c>
      <c r="B249" s="66">
        <f t="array" ref="B249">MAX(ABS(B240:B247))</f>
        <v>0</v>
      </c>
      <c r="C249" s="66">
        <f t="array" ref="C249">MAX(ABS(C240:C247))</f>
        <v>0</v>
      </c>
      <c r="D249" s="66">
        <f t="array" ref="D249">MAX(ABS(D240:D247))</f>
        <v>0</v>
      </c>
      <c r="E249" s="66">
        <f t="array" ref="E249">MAX(ABS(E240:E247))</f>
        <v>0</v>
      </c>
      <c r="F249" s="33"/>
      <c r="G249" s="33"/>
    </row>
    <row r="250" spans="1:9" ht="12.75" customHeight="1" x14ac:dyDescent="0.3">
      <c r="A250" s="60"/>
      <c r="B250" s="48"/>
      <c r="C250" s="48"/>
      <c r="D250" s="48"/>
      <c r="E250" s="48"/>
      <c r="F250" s="33"/>
      <c r="G250" s="33"/>
    </row>
    <row r="251" spans="1:9" ht="12.75" customHeight="1" x14ac:dyDescent="0.3">
      <c r="A251" s="37" t="s">
        <v>51</v>
      </c>
      <c r="B251" s="37"/>
      <c r="C251" s="56" t="s">
        <v>58</v>
      </c>
      <c r="D251" s="33"/>
      <c r="E251" s="33"/>
      <c r="F251" s="33"/>
      <c r="G251" s="33"/>
    </row>
    <row r="252" spans="1:9" ht="12.75" customHeight="1" x14ac:dyDescent="0.3">
      <c r="A252" s="37" t="s">
        <v>59</v>
      </c>
      <c r="B252" s="37"/>
      <c r="C252" s="56" t="s">
        <v>54</v>
      </c>
      <c r="D252" s="33"/>
      <c r="E252" s="33"/>
      <c r="F252" s="33"/>
      <c r="G252" s="33"/>
      <c r="I252" s="13"/>
    </row>
    <row r="253" spans="1:9" ht="12.75" customHeight="1" x14ac:dyDescent="0.3">
      <c r="A253" s="37"/>
      <c r="B253" s="38"/>
      <c r="C253" s="33"/>
      <c r="D253" s="33"/>
      <c r="E253" s="33"/>
      <c r="F253" s="33"/>
      <c r="G253" s="33"/>
      <c r="I253" s="13"/>
    </row>
    <row r="254" spans="1:9" ht="12.75" customHeight="1" x14ac:dyDescent="0.3">
      <c r="A254" s="42" t="s">
        <v>35</v>
      </c>
      <c r="B254" s="38"/>
      <c r="C254" s="33"/>
      <c r="D254" s="33"/>
      <c r="E254" s="33"/>
      <c r="F254" s="33"/>
      <c r="G254" s="33"/>
      <c r="I254" s="13"/>
    </row>
    <row r="255" spans="1:9" ht="12.75" customHeight="1" x14ac:dyDescent="0.3">
      <c r="A255" s="43" t="s">
        <v>55</v>
      </c>
      <c r="B255" s="207" t="s">
        <v>56</v>
      </c>
      <c r="C255" s="207"/>
      <c r="D255" s="207"/>
      <c r="E255" s="207"/>
      <c r="F255" s="33"/>
      <c r="G255" s="33"/>
      <c r="I255" s="13"/>
    </row>
    <row r="256" spans="1:9" ht="12.75" customHeight="1" x14ac:dyDescent="0.3">
      <c r="A256" s="62" t="s">
        <v>57</v>
      </c>
      <c r="B256" s="43" t="s">
        <v>5</v>
      </c>
      <c r="C256" s="43" t="s">
        <v>6</v>
      </c>
      <c r="D256" s="43" t="s">
        <v>7</v>
      </c>
      <c r="E256" s="43" t="s">
        <v>8</v>
      </c>
      <c r="F256" s="33"/>
      <c r="G256" s="33"/>
      <c r="I256"/>
    </row>
    <row r="257" spans="1:9" ht="12.75" customHeight="1" x14ac:dyDescent="0.3">
      <c r="A257" s="57">
        <v>26</v>
      </c>
      <c r="B257" s="64">
        <v>0</v>
      </c>
      <c r="C257" s="64">
        <v>0</v>
      </c>
      <c r="D257" s="64">
        <v>0</v>
      </c>
      <c r="E257" s="64">
        <v>0</v>
      </c>
      <c r="F257" s="33"/>
      <c r="G257" s="33"/>
      <c r="I257"/>
    </row>
    <row r="258" spans="1:9" ht="12.75" customHeight="1" x14ac:dyDescent="0.3">
      <c r="A258" s="57">
        <v>28</v>
      </c>
      <c r="B258" s="64">
        <v>0</v>
      </c>
      <c r="C258" s="64">
        <v>0</v>
      </c>
      <c r="D258" s="64">
        <v>0</v>
      </c>
      <c r="E258" s="64">
        <v>0</v>
      </c>
      <c r="F258" s="33"/>
      <c r="G258" s="33"/>
      <c r="I258"/>
    </row>
    <row r="259" spans="1:9" ht="12.75" customHeight="1" x14ac:dyDescent="0.3">
      <c r="A259" s="57">
        <v>30</v>
      </c>
      <c r="B259" s="64">
        <v>0</v>
      </c>
      <c r="C259" s="64">
        <v>0</v>
      </c>
      <c r="D259" s="64">
        <v>0</v>
      </c>
      <c r="E259" s="64">
        <v>0</v>
      </c>
      <c r="F259" s="33"/>
      <c r="G259" s="33"/>
      <c r="I259"/>
    </row>
    <row r="260" spans="1:9" ht="12.75" customHeight="1" x14ac:dyDescent="0.3">
      <c r="A260" s="57">
        <v>32</v>
      </c>
      <c r="B260" s="64">
        <v>0</v>
      </c>
      <c r="C260" s="64">
        <v>0</v>
      </c>
      <c r="D260" s="64">
        <v>0</v>
      </c>
      <c r="E260" s="64">
        <v>0</v>
      </c>
      <c r="F260" s="33"/>
      <c r="G260" s="33"/>
      <c r="I260" s="13"/>
    </row>
    <row r="261" spans="1:9" ht="12.75" customHeight="1" x14ac:dyDescent="0.3">
      <c r="A261" s="57">
        <v>34</v>
      </c>
      <c r="B261" s="64">
        <v>0</v>
      </c>
      <c r="C261" s="64">
        <v>0</v>
      </c>
      <c r="D261" s="64">
        <v>0</v>
      </c>
      <c r="E261" s="64">
        <v>0</v>
      </c>
      <c r="F261" s="33"/>
      <c r="G261" s="33"/>
      <c r="I261" s="13"/>
    </row>
    <row r="262" spans="1:9" ht="12.75" customHeight="1" x14ac:dyDescent="0.3">
      <c r="A262" s="57">
        <v>36</v>
      </c>
      <c r="B262" s="64">
        <v>0</v>
      </c>
      <c r="C262" s="64">
        <v>0</v>
      </c>
      <c r="D262" s="64">
        <v>0</v>
      </c>
      <c r="E262" s="64">
        <v>0</v>
      </c>
      <c r="F262" s="33"/>
      <c r="G262" s="33"/>
      <c r="I262" s="13"/>
    </row>
    <row r="263" spans="1:9" ht="12.75" customHeight="1" x14ac:dyDescent="0.3">
      <c r="A263" s="57">
        <v>38</v>
      </c>
      <c r="B263" s="64">
        <v>0</v>
      </c>
      <c r="C263" s="64">
        <v>0</v>
      </c>
      <c r="D263" s="64">
        <v>0</v>
      </c>
      <c r="E263" s="64">
        <v>0</v>
      </c>
      <c r="F263" s="33"/>
      <c r="G263" s="33"/>
      <c r="I263" s="13"/>
    </row>
    <row r="264" spans="1:9" ht="12.75" customHeight="1" x14ac:dyDescent="0.3">
      <c r="A264" s="57">
        <v>40</v>
      </c>
      <c r="B264" s="64">
        <v>0</v>
      </c>
      <c r="C264" s="64">
        <v>0</v>
      </c>
      <c r="D264" s="64">
        <v>0</v>
      </c>
      <c r="E264" s="64">
        <v>0</v>
      </c>
      <c r="F264" s="33"/>
      <c r="G264" s="33"/>
      <c r="I264" s="13"/>
    </row>
    <row r="265" spans="1:9" ht="12.75" customHeight="1" x14ac:dyDescent="0.3">
      <c r="A265" s="65"/>
      <c r="B265" s="60"/>
      <c r="C265" s="60"/>
      <c r="D265" s="60"/>
      <c r="E265" s="60"/>
      <c r="F265" s="33"/>
      <c r="G265" s="33"/>
      <c r="I265"/>
    </row>
    <row r="266" spans="1:9" ht="12.75" customHeight="1" x14ac:dyDescent="0.3">
      <c r="A266" s="45" t="s">
        <v>30</v>
      </c>
      <c r="B266" s="66">
        <f t="array" ref="B266">MAX(ABS(B257:B264))</f>
        <v>0</v>
      </c>
      <c r="C266" s="66">
        <f t="array" ref="C266">MAX(ABS(C257:C264))</f>
        <v>0</v>
      </c>
      <c r="D266" s="66">
        <f t="array" ref="D266">MAX(ABS(D257:D264))</f>
        <v>0</v>
      </c>
      <c r="E266" s="66">
        <f t="array" ref="E266">MAX(ABS(E257:E264))</f>
        <v>0</v>
      </c>
      <c r="F266" s="33"/>
      <c r="G266" s="33"/>
      <c r="I266"/>
    </row>
    <row r="267" spans="1:9" ht="12.75" customHeight="1" x14ac:dyDescent="0.3">
      <c r="A267" s="33"/>
      <c r="B267" s="33"/>
      <c r="C267" s="33"/>
      <c r="D267" s="33"/>
      <c r="E267" s="33"/>
      <c r="F267" s="33"/>
      <c r="G267" s="33"/>
      <c r="I267"/>
    </row>
    <row r="268" spans="1:9" ht="12.75" customHeight="1" x14ac:dyDescent="0.3">
      <c r="A268" s="68" t="s">
        <v>232</v>
      </c>
      <c r="B268" s="33"/>
      <c r="C268" s="69"/>
      <c r="D268" s="69"/>
      <c r="E268" s="69"/>
      <c r="F268" s="69"/>
      <c r="G268" s="69"/>
      <c r="H268"/>
      <c r="I268"/>
    </row>
    <row r="269" spans="1:9" ht="12.75" customHeight="1" x14ac:dyDescent="0.3">
      <c r="A269" s="33"/>
      <c r="B269" s="33"/>
      <c r="C269" s="33"/>
      <c r="D269" s="33"/>
      <c r="E269" s="33"/>
      <c r="F269" s="33"/>
      <c r="G269" s="33"/>
      <c r="I269"/>
    </row>
    <row r="270" spans="1:9" x14ac:dyDescent="0.3">
      <c r="A270" s="44" t="s">
        <v>207</v>
      </c>
      <c r="B270" s="37" t="s">
        <v>211</v>
      </c>
      <c r="C270" s="56"/>
      <c r="D270" s="56"/>
      <c r="E270" s="33"/>
      <c r="F270" s="33"/>
      <c r="G270" s="32"/>
      <c r="H270" s="13"/>
    </row>
    <row r="271" spans="1:9" x14ac:dyDescent="0.3">
      <c r="A271" s="32"/>
      <c r="B271" s="37" t="s">
        <v>210</v>
      </c>
      <c r="C271" s="56"/>
      <c r="D271" s="56"/>
      <c r="E271" s="33"/>
      <c r="F271" s="33"/>
      <c r="G271" s="32"/>
      <c r="H271" s="13"/>
      <c r="I271" s="13"/>
    </row>
    <row r="272" spans="1:9" x14ac:dyDescent="0.3">
      <c r="A272" s="134"/>
      <c r="B272" s="37"/>
      <c r="C272" s="56"/>
      <c r="D272" s="56"/>
      <c r="E272" s="33"/>
      <c r="F272" s="33"/>
      <c r="G272" s="134"/>
      <c r="H272" s="13"/>
      <c r="I272" s="13"/>
    </row>
    <row r="273" spans="1:9" x14ac:dyDescent="0.3">
      <c r="A273" s="134"/>
      <c r="B273" s="37"/>
      <c r="C273" s="56"/>
      <c r="D273" s="56"/>
      <c r="E273" s="33"/>
      <c r="F273" s="33"/>
      <c r="G273" s="134"/>
      <c r="H273" s="13"/>
      <c r="I273" s="13"/>
    </row>
    <row r="274" spans="1:9" x14ac:dyDescent="0.3">
      <c r="A274" s="134"/>
      <c r="B274" s="37"/>
      <c r="C274" s="56"/>
      <c r="D274" s="56"/>
      <c r="E274" s="33"/>
      <c r="F274" s="33"/>
      <c r="G274" s="134"/>
      <c r="H274" s="13"/>
      <c r="I274" s="13"/>
    </row>
    <row r="275" spans="1:9" x14ac:dyDescent="0.3">
      <c r="A275" s="134"/>
      <c r="B275" s="37"/>
      <c r="C275" s="56"/>
      <c r="D275" s="56"/>
      <c r="E275" s="33"/>
      <c r="F275" s="33"/>
      <c r="G275" s="134"/>
      <c r="H275" s="13"/>
      <c r="I275" s="13"/>
    </row>
    <row r="276" spans="1:9" x14ac:dyDescent="0.3">
      <c r="H276" s="13"/>
      <c r="I276" s="13"/>
    </row>
    <row r="277" spans="1:9" ht="12" customHeight="1" x14ac:dyDescent="0.3">
      <c r="H277" s="13"/>
      <c r="I277"/>
    </row>
    <row r="278" spans="1:9" ht="12" customHeight="1" x14ac:dyDescent="0.3">
      <c r="A278" s="40" t="s">
        <v>218</v>
      </c>
      <c r="B278" s="50"/>
      <c r="C278" s="51"/>
      <c r="D278" s="40"/>
      <c r="E278" s="40" t="s">
        <v>219</v>
      </c>
      <c r="F278" s="51"/>
      <c r="G278" s="51"/>
      <c r="H278" s="13"/>
    </row>
    <row r="279" spans="1:9" x14ac:dyDescent="0.3">
      <c r="A279" s="33"/>
      <c r="B279" s="48"/>
      <c r="C279" s="48"/>
      <c r="D279" s="33"/>
      <c r="E279" s="33"/>
      <c r="F279" s="48"/>
      <c r="G279" s="48"/>
      <c r="H279" s="13"/>
    </row>
    <row r="280" spans="1:9" x14ac:dyDescent="0.3">
      <c r="A280" s="40" t="s">
        <v>217</v>
      </c>
      <c r="B280" s="52"/>
      <c r="C280" s="51"/>
      <c r="D280" s="40"/>
      <c r="E280" s="40" t="s">
        <v>219</v>
      </c>
      <c r="F280" s="51"/>
      <c r="G280" s="51"/>
      <c r="H280" s="13"/>
    </row>
    <row r="281" spans="1:9" x14ac:dyDescent="0.3">
      <c r="A281" s="33"/>
      <c r="B281" s="33"/>
      <c r="C281" s="33"/>
      <c r="D281" s="33"/>
      <c r="E281" s="33"/>
      <c r="F281" s="33"/>
      <c r="G281" s="33" t="s">
        <v>233</v>
      </c>
      <c r="H281" s="13"/>
    </row>
    <row r="282" spans="1:9" ht="18" x14ac:dyDescent="0.35">
      <c r="A282" s="33"/>
      <c r="B282" s="33"/>
      <c r="C282" s="53" t="s">
        <v>39</v>
      </c>
      <c r="D282" s="33"/>
      <c r="E282" s="33"/>
      <c r="F282" s="33"/>
      <c r="G282" s="33"/>
      <c r="H282" s="13"/>
    </row>
    <row r="283" spans="1:9" ht="18" x14ac:dyDescent="0.35">
      <c r="A283" s="33"/>
      <c r="B283" s="33"/>
      <c r="C283" s="53" t="s">
        <v>38</v>
      </c>
      <c r="D283" s="33"/>
      <c r="E283" s="33"/>
      <c r="F283" s="33"/>
      <c r="G283" s="33"/>
      <c r="H283" s="13"/>
    </row>
    <row r="284" spans="1:9" x14ac:dyDescent="0.3">
      <c r="A284" s="33"/>
      <c r="B284" s="33"/>
      <c r="C284" s="33" t="s">
        <v>48</v>
      </c>
      <c r="D284" s="33"/>
      <c r="E284" s="33"/>
      <c r="F284" s="33"/>
      <c r="G284" s="33"/>
      <c r="H284" s="13"/>
    </row>
    <row r="285" spans="1:9" x14ac:dyDescent="0.3">
      <c r="A285" s="33"/>
      <c r="B285" s="33"/>
      <c r="C285" s="33" t="s">
        <v>49</v>
      </c>
      <c r="D285" s="33"/>
      <c r="E285" s="33"/>
      <c r="F285" s="33"/>
      <c r="G285" s="33"/>
      <c r="H285" s="13"/>
    </row>
    <row r="286" spans="1:9" x14ac:dyDescent="0.3">
      <c r="A286" s="33"/>
      <c r="B286" s="33"/>
      <c r="C286" s="33"/>
      <c r="D286" s="33"/>
      <c r="E286" s="33"/>
      <c r="F286" s="34" t="s">
        <v>31</v>
      </c>
      <c r="G286" s="35">
        <f>G5</f>
        <v>0</v>
      </c>
      <c r="H286" s="13"/>
    </row>
    <row r="287" spans="1:9" x14ac:dyDescent="0.3">
      <c r="A287" s="33"/>
      <c r="B287" s="33"/>
      <c r="C287" s="33"/>
      <c r="D287" s="33"/>
      <c r="E287" s="33"/>
      <c r="F287" s="33"/>
      <c r="G287" s="33"/>
      <c r="H287" s="13"/>
    </row>
    <row r="288" spans="1:9" x14ac:dyDescent="0.3">
      <c r="A288" s="37"/>
      <c r="B288" s="37"/>
      <c r="C288" s="56"/>
      <c r="D288" s="33"/>
      <c r="E288" s="33"/>
      <c r="F288" s="33"/>
      <c r="H288" s="13"/>
    </row>
    <row r="289" spans="1:9" x14ac:dyDescent="0.3">
      <c r="A289" s="68" t="s">
        <v>235</v>
      </c>
      <c r="B289" s="41" t="s">
        <v>224</v>
      </c>
      <c r="C289" s="35"/>
      <c r="D289" s="41" t="s">
        <v>223</v>
      </c>
      <c r="E289" s="35"/>
      <c r="F289" s="41" t="s">
        <v>219</v>
      </c>
      <c r="G289" s="35"/>
    </row>
    <row r="290" spans="1:9" x14ac:dyDescent="0.3">
      <c r="A290" s="37" t="s">
        <v>70</v>
      </c>
      <c r="B290" s="37"/>
      <c r="C290" s="56"/>
      <c r="D290" s="33"/>
      <c r="E290" s="33"/>
      <c r="F290" s="33"/>
      <c r="G290" s="33"/>
      <c r="H290" s="13"/>
    </row>
    <row r="291" spans="1:9" x14ac:dyDescent="0.3">
      <c r="A291" s="42" t="s">
        <v>71</v>
      </c>
      <c r="B291" s="38"/>
      <c r="C291" s="33"/>
      <c r="D291" s="33"/>
      <c r="E291" s="33"/>
      <c r="F291" s="33"/>
      <c r="G291" s="33"/>
      <c r="H291" s="13"/>
    </row>
    <row r="292" spans="1:9" x14ac:dyDescent="0.3">
      <c r="A292" s="70" t="s">
        <v>289</v>
      </c>
      <c r="B292" s="43" t="s">
        <v>72</v>
      </c>
      <c r="C292" s="43" t="s">
        <v>73</v>
      </c>
      <c r="D292" s="43" t="s">
        <v>74</v>
      </c>
      <c r="E292" s="43" t="s">
        <v>75</v>
      </c>
      <c r="F292" s="43" t="s">
        <v>76</v>
      </c>
      <c r="G292" s="33"/>
    </row>
    <row r="293" spans="1:9" x14ac:dyDescent="0.3">
      <c r="A293" s="71" t="s">
        <v>278</v>
      </c>
      <c r="B293" s="62" t="s">
        <v>77</v>
      </c>
      <c r="C293" s="62" t="s">
        <v>77</v>
      </c>
      <c r="D293" s="62" t="s">
        <v>77</v>
      </c>
      <c r="E293" s="62" t="s">
        <v>78</v>
      </c>
      <c r="F293" s="62" t="s">
        <v>79</v>
      </c>
      <c r="G293" s="33"/>
    </row>
    <row r="294" spans="1:9" x14ac:dyDescent="0.3">
      <c r="A294" s="72" t="s">
        <v>279</v>
      </c>
      <c r="B294" s="73" t="s">
        <v>80</v>
      </c>
      <c r="C294" s="74" t="s">
        <v>81</v>
      </c>
      <c r="D294" s="75" t="s">
        <v>82</v>
      </c>
      <c r="E294" s="64">
        <v>0</v>
      </c>
      <c r="F294" s="76">
        <v>0</v>
      </c>
      <c r="G294" s="33"/>
    </row>
    <row r="295" spans="1:9" x14ac:dyDescent="0.3">
      <c r="A295" s="77" t="s">
        <v>280</v>
      </c>
      <c r="B295" s="78" t="s">
        <v>83</v>
      </c>
      <c r="C295" s="79" t="s">
        <v>84</v>
      </c>
      <c r="D295" s="79" t="s">
        <v>85</v>
      </c>
      <c r="E295" s="64">
        <v>0</v>
      </c>
      <c r="F295" s="76">
        <v>0</v>
      </c>
      <c r="G295" s="33"/>
    </row>
    <row r="296" spans="1:9" x14ac:dyDescent="0.3">
      <c r="A296" s="77" t="s">
        <v>281</v>
      </c>
      <c r="B296" s="78" t="s">
        <v>86</v>
      </c>
      <c r="C296" s="77" t="s">
        <v>87</v>
      </c>
      <c r="D296" s="79" t="s">
        <v>88</v>
      </c>
      <c r="E296" s="64">
        <v>0</v>
      </c>
      <c r="F296" s="76">
        <v>0</v>
      </c>
      <c r="G296" s="33"/>
    </row>
    <row r="297" spans="1:9" x14ac:dyDescent="0.3">
      <c r="A297" s="77" t="s">
        <v>282</v>
      </c>
      <c r="B297" s="78" t="s">
        <v>89</v>
      </c>
      <c r="C297" s="77" t="s">
        <v>90</v>
      </c>
      <c r="D297" s="79" t="s">
        <v>91</v>
      </c>
      <c r="E297" s="64">
        <v>0</v>
      </c>
      <c r="F297" s="76">
        <v>0</v>
      </c>
      <c r="G297" s="33"/>
    </row>
    <row r="298" spans="1:9" x14ac:dyDescent="0.3">
      <c r="A298" s="77" t="s">
        <v>283</v>
      </c>
      <c r="B298" s="78" t="s">
        <v>92</v>
      </c>
      <c r="C298" s="77" t="s">
        <v>93</v>
      </c>
      <c r="D298" s="79" t="s">
        <v>94</v>
      </c>
      <c r="E298" s="64">
        <v>0</v>
      </c>
      <c r="F298" s="76">
        <v>0</v>
      </c>
      <c r="G298" s="33"/>
    </row>
    <row r="299" spans="1:9" x14ac:dyDescent="0.3">
      <c r="A299" s="77" t="s">
        <v>284</v>
      </c>
      <c r="B299" s="78" t="s">
        <v>95</v>
      </c>
      <c r="C299" s="79" t="s">
        <v>96</v>
      </c>
      <c r="D299" s="79" t="s">
        <v>97</v>
      </c>
      <c r="E299" s="64">
        <v>0</v>
      </c>
      <c r="F299" s="76">
        <v>0</v>
      </c>
      <c r="G299" s="33"/>
    </row>
    <row r="300" spans="1:9" x14ac:dyDescent="0.3">
      <c r="A300" s="77" t="s">
        <v>285</v>
      </c>
      <c r="B300" s="78" t="s">
        <v>98</v>
      </c>
      <c r="C300" s="77" t="s">
        <v>99</v>
      </c>
      <c r="D300" s="79" t="s">
        <v>100</v>
      </c>
      <c r="E300" s="64">
        <v>0</v>
      </c>
      <c r="F300" s="76">
        <v>0</v>
      </c>
      <c r="G300" s="33"/>
    </row>
    <row r="301" spans="1:9" x14ac:dyDescent="0.3">
      <c r="A301" s="77" t="s">
        <v>286</v>
      </c>
      <c r="B301" s="78" t="s">
        <v>101</v>
      </c>
      <c r="C301" s="77" t="s">
        <v>102</v>
      </c>
      <c r="D301" s="79" t="s">
        <v>91</v>
      </c>
      <c r="E301" s="64">
        <v>0</v>
      </c>
      <c r="F301" s="76">
        <v>0</v>
      </c>
      <c r="G301" s="33"/>
    </row>
    <row r="302" spans="1:9" x14ac:dyDescent="0.3">
      <c r="A302" s="77" t="s">
        <v>287</v>
      </c>
      <c r="B302" s="78" t="s">
        <v>103</v>
      </c>
      <c r="C302" s="77" t="s">
        <v>104</v>
      </c>
      <c r="D302" s="79" t="s">
        <v>87</v>
      </c>
      <c r="E302" s="64">
        <v>0</v>
      </c>
      <c r="F302" s="76">
        <v>0</v>
      </c>
      <c r="G302" s="33"/>
    </row>
    <row r="303" spans="1:9" x14ac:dyDescent="0.3">
      <c r="A303" s="65"/>
      <c r="B303" s="32"/>
      <c r="C303" s="32"/>
      <c r="D303" s="32"/>
      <c r="E303" s="32"/>
      <c r="F303" s="33"/>
      <c r="G303" s="33"/>
      <c r="H303" s="13"/>
    </row>
    <row r="304" spans="1:9" x14ac:dyDescent="0.3">
      <c r="A304" s="68" t="s">
        <v>236</v>
      </c>
      <c r="B304" s="68"/>
      <c r="C304" s="33"/>
      <c r="D304" s="33"/>
      <c r="E304" s="33"/>
      <c r="F304" s="33"/>
      <c r="G304" s="33"/>
      <c r="I304" s="13"/>
    </row>
    <row r="305" spans="1:9" x14ac:dyDescent="0.3">
      <c r="A305" s="33"/>
      <c r="B305" s="41" t="s">
        <v>224</v>
      </c>
      <c r="C305" s="35"/>
      <c r="D305" s="41" t="s">
        <v>223</v>
      </c>
      <c r="E305" s="35"/>
      <c r="F305" s="41" t="s">
        <v>219</v>
      </c>
      <c r="G305" s="35"/>
      <c r="I305" s="13"/>
    </row>
    <row r="306" spans="1:9" x14ac:dyDescent="0.3">
      <c r="A306" s="33"/>
      <c r="B306" s="41"/>
      <c r="C306" s="48"/>
      <c r="D306" s="41"/>
      <c r="E306" s="48"/>
      <c r="F306" s="41"/>
      <c r="G306" s="48"/>
      <c r="H306" s="13"/>
      <c r="I306" s="13"/>
    </row>
    <row r="307" spans="1:9" x14ac:dyDescent="0.3">
      <c r="A307" s="70" t="s">
        <v>117</v>
      </c>
      <c r="B307" s="80"/>
      <c r="C307" s="43" t="s">
        <v>124</v>
      </c>
      <c r="D307" s="43" t="s">
        <v>124</v>
      </c>
      <c r="E307" s="43" t="s">
        <v>124</v>
      </c>
      <c r="F307" s="43" t="s">
        <v>124</v>
      </c>
      <c r="G307" s="33"/>
      <c r="I307" s="13"/>
    </row>
    <row r="308" spans="1:9" x14ac:dyDescent="0.3">
      <c r="A308" s="71" t="s">
        <v>118</v>
      </c>
      <c r="B308" s="81"/>
      <c r="C308" s="62" t="s">
        <v>123</v>
      </c>
      <c r="D308" s="62" t="s">
        <v>125</v>
      </c>
      <c r="E308" s="62" t="s">
        <v>126</v>
      </c>
      <c r="F308" s="62" t="s">
        <v>127</v>
      </c>
      <c r="G308" s="33"/>
      <c r="I308" s="13"/>
    </row>
    <row r="309" spans="1:9" x14ac:dyDescent="0.3">
      <c r="A309" s="82" t="s">
        <v>119</v>
      </c>
      <c r="B309" s="83"/>
      <c r="C309" s="84">
        <v>0</v>
      </c>
      <c r="D309" s="62">
        <f>C309*0.0085</f>
        <v>0</v>
      </c>
      <c r="E309" s="85">
        <v>0</v>
      </c>
      <c r="F309" s="62">
        <f>E309*0.0085</f>
        <v>0</v>
      </c>
      <c r="G309" s="33"/>
      <c r="I309" s="13"/>
    </row>
    <row r="310" spans="1:9" x14ac:dyDescent="0.3">
      <c r="A310" s="82" t="s">
        <v>120</v>
      </c>
      <c r="B310" s="83"/>
      <c r="C310" s="84">
        <v>0</v>
      </c>
      <c r="D310" s="62">
        <f>C310*0.006</f>
        <v>0</v>
      </c>
      <c r="E310" s="85">
        <v>0</v>
      </c>
      <c r="F310" s="62">
        <f>E310*0.006</f>
        <v>0</v>
      </c>
      <c r="G310" s="33"/>
      <c r="I310" s="13"/>
    </row>
    <row r="311" spans="1:9" x14ac:dyDescent="0.3">
      <c r="A311" s="82" t="s">
        <v>121</v>
      </c>
      <c r="B311" s="83"/>
      <c r="C311" s="84">
        <v>0</v>
      </c>
      <c r="D311" s="62">
        <f>C311*0.005</f>
        <v>0</v>
      </c>
      <c r="E311" s="85">
        <v>0</v>
      </c>
      <c r="F311" s="62">
        <f>E311*0.005</f>
        <v>0</v>
      </c>
      <c r="G311" s="33"/>
      <c r="I311" s="13"/>
    </row>
    <row r="312" spans="1:9" x14ac:dyDescent="0.3">
      <c r="A312" s="82" t="s">
        <v>122</v>
      </c>
      <c r="B312" s="83"/>
      <c r="C312" s="44"/>
      <c r="D312" s="44">
        <f>SUM(D309:D311)</f>
        <v>0</v>
      </c>
      <c r="E312" s="44"/>
      <c r="F312" s="44">
        <f>SUM(F309:F311)</f>
        <v>0</v>
      </c>
      <c r="G312" s="33"/>
      <c r="I312" s="13"/>
    </row>
    <row r="313" spans="1:9" x14ac:dyDescent="0.3">
      <c r="A313" s="33"/>
      <c r="B313" s="33"/>
      <c r="C313" s="33"/>
      <c r="D313" s="33"/>
      <c r="E313" s="33"/>
      <c r="F313" s="33"/>
      <c r="G313" s="33"/>
      <c r="I313" s="13"/>
    </row>
    <row r="314" spans="1:9" x14ac:dyDescent="0.3">
      <c r="A314" s="68" t="s">
        <v>238</v>
      </c>
      <c r="B314" s="41" t="s">
        <v>224</v>
      </c>
      <c r="C314" s="35"/>
      <c r="D314" s="41" t="s">
        <v>223</v>
      </c>
      <c r="E314" s="35"/>
      <c r="F314" s="41" t="s">
        <v>219</v>
      </c>
      <c r="G314" s="35"/>
      <c r="I314" s="13"/>
    </row>
    <row r="315" spans="1:9" x14ac:dyDescent="0.3">
      <c r="A315" s="37" t="s">
        <v>60</v>
      </c>
      <c r="B315" s="56" t="s">
        <v>61</v>
      </c>
      <c r="C315" s="56"/>
      <c r="D315" s="33"/>
      <c r="E315" s="33"/>
      <c r="F315" s="33"/>
      <c r="G315" s="33"/>
      <c r="I315" s="13"/>
    </row>
    <row r="316" spans="1:9" x14ac:dyDescent="0.3">
      <c r="A316" s="42" t="s">
        <v>37</v>
      </c>
      <c r="B316" s="48"/>
      <c r="C316" s="48"/>
      <c r="D316" s="48"/>
      <c r="E316" s="48"/>
      <c r="F316" s="33"/>
      <c r="G316" s="33"/>
      <c r="I316" s="13"/>
    </row>
    <row r="317" spans="1:9" x14ac:dyDescent="0.3">
      <c r="A317" s="43" t="s">
        <v>55</v>
      </c>
      <c r="B317" s="207" t="s">
        <v>56</v>
      </c>
      <c r="C317" s="207"/>
      <c r="D317" s="207"/>
      <c r="E317" s="207"/>
      <c r="F317" s="33"/>
      <c r="G317" s="33"/>
      <c r="I317" s="13"/>
    </row>
    <row r="318" spans="1:9" x14ac:dyDescent="0.3">
      <c r="A318" s="62" t="s">
        <v>57</v>
      </c>
      <c r="B318" s="43" t="s">
        <v>5</v>
      </c>
      <c r="C318" s="43" t="s">
        <v>6</v>
      </c>
      <c r="D318" s="43" t="s">
        <v>7</v>
      </c>
      <c r="E318" s="43" t="s">
        <v>8</v>
      </c>
      <c r="F318" s="33"/>
      <c r="G318" s="33"/>
      <c r="I318" s="13"/>
    </row>
    <row r="319" spans="1:9" x14ac:dyDescent="0.3">
      <c r="A319" s="57">
        <v>44</v>
      </c>
      <c r="B319" s="58">
        <v>0</v>
      </c>
      <c r="C319" s="58">
        <v>0</v>
      </c>
      <c r="D319" s="58">
        <v>0</v>
      </c>
      <c r="E319" s="58">
        <v>0</v>
      </c>
      <c r="F319" s="33"/>
      <c r="G319" s="33"/>
      <c r="I319" s="13"/>
    </row>
    <row r="320" spans="1:9" x14ac:dyDescent="0.3">
      <c r="A320" s="33"/>
      <c r="B320" s="33"/>
      <c r="C320" s="33"/>
      <c r="D320" s="33"/>
      <c r="E320" s="33"/>
      <c r="F320" s="33"/>
      <c r="G320" s="33"/>
      <c r="I320" s="13"/>
    </row>
    <row r="321" spans="1:9" x14ac:dyDescent="0.3">
      <c r="A321" s="37" t="s">
        <v>62</v>
      </c>
      <c r="B321" s="56" t="s">
        <v>63</v>
      </c>
      <c r="C321" s="56"/>
      <c r="D321" s="33"/>
      <c r="E321" s="33"/>
      <c r="F321" s="33"/>
      <c r="G321" s="33"/>
      <c r="H321" s="13"/>
      <c r="I321" s="13"/>
    </row>
    <row r="322" spans="1:9" x14ac:dyDescent="0.3">
      <c r="A322" s="42" t="s">
        <v>37</v>
      </c>
      <c r="B322" s="56"/>
      <c r="C322" s="56"/>
      <c r="D322" s="33"/>
      <c r="E322" s="33"/>
      <c r="F322" s="33"/>
      <c r="G322" s="33"/>
      <c r="H322" s="13"/>
      <c r="I322" s="13"/>
    </row>
    <row r="323" spans="1:9" x14ac:dyDescent="0.3">
      <c r="A323" s="43" t="s">
        <v>55</v>
      </c>
      <c r="B323" s="86"/>
      <c r="C323" s="87" t="s">
        <v>56</v>
      </c>
      <c r="D323" s="83"/>
      <c r="E323" s="33"/>
      <c r="F323" s="33"/>
      <c r="G323" s="33"/>
      <c r="H323" s="13"/>
      <c r="I323" s="13"/>
    </row>
    <row r="324" spans="1:9" x14ac:dyDescent="0.3">
      <c r="A324" s="71" t="s">
        <v>57</v>
      </c>
      <c r="B324" s="88"/>
      <c r="C324" s="87" t="s">
        <v>64</v>
      </c>
      <c r="D324" s="83"/>
      <c r="E324" s="33"/>
      <c r="F324" s="33"/>
      <c r="G324" s="33"/>
      <c r="H324" s="13"/>
      <c r="I324" s="13"/>
    </row>
    <row r="325" spans="1:9" x14ac:dyDescent="0.3">
      <c r="A325" s="89">
        <v>44</v>
      </c>
      <c r="B325" s="88"/>
      <c r="C325" s="44">
        <v>0</v>
      </c>
      <c r="D325" s="83"/>
      <c r="E325" s="33"/>
      <c r="F325" s="33"/>
      <c r="G325" s="33"/>
      <c r="H325" s="13"/>
      <c r="I325" s="13"/>
    </row>
    <row r="326" spans="1:9" x14ac:dyDescent="0.3">
      <c r="A326" s="59"/>
      <c r="B326" s="135"/>
      <c r="C326" s="134"/>
      <c r="D326" s="48"/>
      <c r="E326" s="33"/>
      <c r="F326" s="33"/>
      <c r="G326" s="33"/>
      <c r="H326" s="13"/>
      <c r="I326" s="13"/>
    </row>
    <row r="327" spans="1:9" x14ac:dyDescent="0.3">
      <c r="A327" s="59"/>
      <c r="B327" s="135"/>
      <c r="C327" s="134"/>
      <c r="D327" s="48"/>
      <c r="E327" s="33"/>
      <c r="F327" s="33"/>
      <c r="H327" s="13"/>
      <c r="I327" s="13"/>
    </row>
    <row r="328" spans="1:9" x14ac:dyDescent="0.3">
      <c r="H328" s="13"/>
      <c r="I328" s="13"/>
    </row>
    <row r="329" spans="1:9" x14ac:dyDescent="0.3">
      <c r="A329" s="40" t="s">
        <v>218</v>
      </c>
      <c r="B329" s="50"/>
      <c r="C329" s="51"/>
      <c r="D329" s="40"/>
      <c r="E329" s="40" t="s">
        <v>219</v>
      </c>
      <c r="F329" s="51"/>
      <c r="G329" s="51"/>
      <c r="H329" s="13"/>
    </row>
    <row r="330" spans="1:9" x14ac:dyDescent="0.3">
      <c r="A330" s="33"/>
      <c r="B330" s="48"/>
      <c r="C330" s="48"/>
      <c r="D330" s="33"/>
      <c r="E330" s="33"/>
      <c r="F330" s="48"/>
      <c r="G330" s="48"/>
      <c r="H330" s="13"/>
    </row>
    <row r="331" spans="1:9" x14ac:dyDescent="0.3">
      <c r="A331" s="40" t="s">
        <v>217</v>
      </c>
      <c r="B331" s="52"/>
      <c r="C331" s="51"/>
      <c r="D331" s="40"/>
      <c r="E331" s="40" t="s">
        <v>219</v>
      </c>
      <c r="F331" s="51"/>
      <c r="G331" s="51"/>
      <c r="H331" s="13"/>
    </row>
    <row r="332" spans="1:9" x14ac:dyDescent="0.3">
      <c r="A332" s="33"/>
      <c r="B332" s="33"/>
      <c r="C332" s="33"/>
      <c r="D332" s="33"/>
      <c r="E332" s="33"/>
      <c r="F332" s="33"/>
      <c r="G332" s="33" t="s">
        <v>234</v>
      </c>
      <c r="H332" s="13"/>
    </row>
    <row r="333" spans="1:9" ht="18" x14ac:dyDescent="0.35">
      <c r="A333" s="33"/>
      <c r="B333" s="33"/>
      <c r="C333" s="53" t="s">
        <v>39</v>
      </c>
      <c r="D333" s="33"/>
      <c r="E333" s="33"/>
      <c r="F333" s="33"/>
      <c r="G333" s="33"/>
      <c r="H333" s="13"/>
    </row>
    <row r="334" spans="1:9" ht="18" x14ac:dyDescent="0.35">
      <c r="A334" s="33"/>
      <c r="B334" s="33"/>
      <c r="C334" s="53" t="s">
        <v>38</v>
      </c>
      <c r="D334" s="33"/>
      <c r="E334" s="33"/>
      <c r="F334" s="33"/>
      <c r="G334" s="33"/>
      <c r="H334" s="13"/>
    </row>
    <row r="335" spans="1:9" x14ac:dyDescent="0.3">
      <c r="A335" s="33"/>
      <c r="B335" s="33"/>
      <c r="C335" s="33" t="s">
        <v>48</v>
      </c>
      <c r="D335" s="33"/>
      <c r="E335" s="33"/>
      <c r="F335" s="33"/>
      <c r="G335" s="33"/>
      <c r="H335" s="13"/>
    </row>
    <row r="336" spans="1:9" x14ac:dyDescent="0.3">
      <c r="A336" s="33"/>
      <c r="B336" s="33"/>
      <c r="C336" s="33" t="s">
        <v>49</v>
      </c>
      <c r="D336" s="33"/>
      <c r="E336" s="33"/>
      <c r="F336" s="33"/>
      <c r="G336" s="33"/>
      <c r="H336" s="13"/>
    </row>
    <row r="337" spans="1:9" x14ac:dyDescent="0.3">
      <c r="A337" s="33"/>
      <c r="B337" s="33"/>
      <c r="C337" s="33"/>
      <c r="D337" s="33"/>
      <c r="E337" s="33"/>
      <c r="F337" s="34" t="s">
        <v>31</v>
      </c>
      <c r="G337" s="35">
        <f>G5</f>
        <v>0</v>
      </c>
      <c r="H337" s="13"/>
    </row>
    <row r="338" spans="1:9" x14ac:dyDescent="0.3">
      <c r="A338" s="33"/>
      <c r="B338" s="33"/>
      <c r="C338" s="33"/>
      <c r="D338" s="33"/>
      <c r="E338" s="33"/>
      <c r="F338" s="33"/>
      <c r="G338" s="33"/>
      <c r="H338" s="13"/>
    </row>
    <row r="339" spans="1:9" x14ac:dyDescent="0.3">
      <c r="A339" s="33"/>
      <c r="B339" s="33"/>
      <c r="C339" s="33"/>
      <c r="D339" s="33"/>
      <c r="E339" s="33"/>
      <c r="F339" s="33"/>
      <c r="H339" s="13"/>
    </row>
    <row r="340" spans="1:9" x14ac:dyDescent="0.3">
      <c r="A340" s="33"/>
      <c r="B340" s="33"/>
      <c r="C340" s="33"/>
      <c r="D340" s="33"/>
      <c r="E340" s="33"/>
      <c r="F340" s="39"/>
      <c r="G340" s="33"/>
      <c r="H340" s="13"/>
    </row>
    <row r="341" spans="1:9" x14ac:dyDescent="0.3">
      <c r="A341" s="68" t="s">
        <v>239</v>
      </c>
      <c r="B341" s="33"/>
      <c r="C341" s="33"/>
      <c r="D341" s="33"/>
      <c r="E341" s="33"/>
      <c r="F341" s="33"/>
      <c r="G341" s="33"/>
      <c r="H341" s="13"/>
    </row>
    <row r="342" spans="1:9" x14ac:dyDescent="0.3">
      <c r="A342" s="68"/>
      <c r="B342" s="41" t="s">
        <v>224</v>
      </c>
      <c r="C342" s="136">
        <f ca="1">IFERROR(INDIRECT("'" &amp;  decoder!$B$4  &amp; "'!" &amp; " B403"),"")</f>
        <v>0</v>
      </c>
      <c r="D342" s="41" t="s">
        <v>223</v>
      </c>
      <c r="E342" s="137" t="str">
        <f ca="1">IFERROR(INDIRECT("'" &amp;  decoder!$B$4  &amp; "'!" &amp; " D403"),"")</f>
        <v xml:space="preserve"> </v>
      </c>
      <c r="F342" s="41" t="s">
        <v>219</v>
      </c>
      <c r="G342" s="63" t="str">
        <f ca="1">IFERROR(INDIRECT("'" &amp;  decoder!$B$4  &amp; "'!" &amp; " F403"),"")</f>
        <v xml:space="preserve"> </v>
      </c>
      <c r="H342" s="13"/>
      <c r="I342" s="13"/>
    </row>
    <row r="343" spans="1:9" x14ac:dyDescent="0.3">
      <c r="A343" s="37" t="s">
        <v>138</v>
      </c>
      <c r="B343" s="37"/>
      <c r="C343" s="56" t="s">
        <v>139</v>
      </c>
      <c r="D343" s="33"/>
      <c r="E343" s="33"/>
      <c r="F343" s="33"/>
      <c r="G343" s="33"/>
      <c r="H343" s="13"/>
    </row>
    <row r="344" spans="1:9" x14ac:dyDescent="0.3">
      <c r="A344" s="42" t="s">
        <v>37</v>
      </c>
      <c r="B344" s="38"/>
      <c r="C344" s="33"/>
      <c r="D344" s="33"/>
      <c r="E344" s="33"/>
      <c r="F344" s="33"/>
      <c r="G344" s="33"/>
      <c r="H344" s="13"/>
    </row>
    <row r="345" spans="1:9" x14ac:dyDescent="0.3">
      <c r="A345" s="43" t="s">
        <v>55</v>
      </c>
      <c r="B345" s="213"/>
      <c r="C345" s="213"/>
      <c r="D345" s="213"/>
      <c r="E345" s="213"/>
      <c r="F345" s="33"/>
      <c r="G345" s="33"/>
      <c r="H345" s="13"/>
    </row>
    <row r="346" spans="1:9" x14ac:dyDescent="0.3">
      <c r="A346" s="62" t="s">
        <v>57</v>
      </c>
      <c r="B346" s="207" t="s">
        <v>143</v>
      </c>
      <c r="C346" s="207"/>
      <c r="D346" s="207"/>
      <c r="E346" s="207"/>
      <c r="F346" s="33"/>
      <c r="G346" s="33"/>
      <c r="H346" s="13"/>
    </row>
    <row r="347" spans="1:9" x14ac:dyDescent="0.3">
      <c r="A347" s="72">
        <v>2</v>
      </c>
      <c r="B347" s="49"/>
      <c r="C347" s="91">
        <f ca="1">IFERROR(INDIRECT("'" &amp;  decoder!$B$4  &amp; "'!" &amp; "H405"),0)</f>
        <v>45</v>
      </c>
      <c r="D347" s="92"/>
      <c r="E347" s="19"/>
      <c r="F347" s="33"/>
      <c r="G347" s="33"/>
      <c r="H347" s="13"/>
    </row>
    <row r="348" spans="1:9" x14ac:dyDescent="0.3">
      <c r="A348" s="72">
        <v>10</v>
      </c>
      <c r="B348" s="70"/>
      <c r="C348" s="91">
        <f ca="1">IFERROR(INDIRECT("'" &amp;  decoder!$B$4  &amp; "'!" &amp; "H406"),0)</f>
        <v>31</v>
      </c>
      <c r="D348" s="93"/>
      <c r="E348" s="94"/>
      <c r="F348" s="33"/>
      <c r="G348" s="33"/>
      <c r="H348" s="13"/>
    </row>
    <row r="349" spans="1:9" x14ac:dyDescent="0.3">
      <c r="A349" s="72">
        <v>18</v>
      </c>
      <c r="B349" s="49"/>
      <c r="C349" s="91">
        <f ca="1">IFERROR(INDIRECT("'" &amp;  decoder!$B$4  &amp; "'!" &amp; "H407"),0)</f>
        <v>30.01</v>
      </c>
      <c r="D349" s="92"/>
      <c r="E349" s="19"/>
      <c r="F349" s="33"/>
      <c r="G349" s="33"/>
      <c r="H349" s="13"/>
    </row>
    <row r="350" spans="1:9" x14ac:dyDescent="0.3">
      <c r="A350" s="46" t="s">
        <v>140</v>
      </c>
      <c r="B350" s="86"/>
      <c r="C350" s="91">
        <f ca="1">IFERROR(INDIRECT("'" &amp;  decoder!$B$4  &amp; "'!" &amp; "H408"),0)</f>
        <v>29.99</v>
      </c>
      <c r="D350" s="95"/>
      <c r="E350" s="83"/>
      <c r="F350" s="33"/>
      <c r="G350" s="33"/>
      <c r="H350" s="13"/>
    </row>
    <row r="351" spans="1:9" x14ac:dyDescent="0.3">
      <c r="A351" s="33"/>
      <c r="B351" s="33"/>
      <c r="C351" s="33"/>
      <c r="D351" s="33"/>
      <c r="E351" s="33"/>
      <c r="F351" s="33"/>
      <c r="G351" s="33"/>
      <c r="H351" s="13"/>
    </row>
    <row r="352" spans="1:9" x14ac:dyDescent="0.3">
      <c r="A352" s="68" t="s">
        <v>240</v>
      </c>
      <c r="B352" s="68"/>
      <c r="C352" s="33"/>
      <c r="D352" s="33"/>
      <c r="E352" s="33"/>
      <c r="F352" s="33"/>
      <c r="G352" s="33"/>
      <c r="H352" s="13"/>
    </row>
    <row r="353" spans="1:9" x14ac:dyDescent="0.3">
      <c r="A353" s="33"/>
      <c r="B353" s="41" t="s">
        <v>224</v>
      </c>
      <c r="C353" s="136"/>
      <c r="D353" s="41" t="s">
        <v>223</v>
      </c>
      <c r="E353" s="137"/>
      <c r="F353" s="41" t="s">
        <v>219</v>
      </c>
      <c r="G353" s="63"/>
      <c r="H353" s="13"/>
    </row>
    <row r="354" spans="1:9" x14ac:dyDescent="0.3">
      <c r="A354" s="37" t="s">
        <v>148</v>
      </c>
      <c r="B354" s="37"/>
      <c r="C354" s="56" t="s">
        <v>149</v>
      </c>
      <c r="D354" s="33"/>
      <c r="E354" s="33"/>
      <c r="F354" s="33"/>
      <c r="G354" s="33"/>
    </row>
    <row r="355" spans="1:9" x14ac:dyDescent="0.3">
      <c r="A355" s="42" t="s">
        <v>37</v>
      </c>
      <c r="B355" s="38"/>
      <c r="C355" s="33"/>
      <c r="D355" s="33"/>
      <c r="E355" s="33"/>
      <c r="F355" s="33"/>
      <c r="G355" s="33"/>
    </row>
    <row r="356" spans="1:9" x14ac:dyDescent="0.3">
      <c r="A356" s="43" t="s">
        <v>55</v>
      </c>
      <c r="B356" s="96" t="s">
        <v>66</v>
      </c>
      <c r="C356" s="80"/>
      <c r="D356" s="33"/>
      <c r="E356" s="33"/>
      <c r="F356" s="33"/>
      <c r="G356" s="33"/>
    </row>
    <row r="357" spans="1:9" x14ac:dyDescent="0.3">
      <c r="A357" s="62" t="s">
        <v>57</v>
      </c>
      <c r="B357" s="97"/>
      <c r="C357" s="98"/>
      <c r="D357" s="33"/>
      <c r="E357" s="33"/>
      <c r="F357" s="33"/>
      <c r="G357" s="33"/>
    </row>
    <row r="358" spans="1:9" x14ac:dyDescent="0.3">
      <c r="A358" s="89">
        <v>43.8</v>
      </c>
      <c r="B358" s="99"/>
      <c r="C358" s="100">
        <v>0</v>
      </c>
      <c r="D358" s="33"/>
      <c r="E358" s="33"/>
      <c r="F358" s="33"/>
      <c r="G358" s="33"/>
    </row>
    <row r="359" spans="1:9" x14ac:dyDescent="0.3">
      <c r="A359" s="89">
        <v>44</v>
      </c>
      <c r="B359" s="99"/>
      <c r="C359" s="100">
        <v>0</v>
      </c>
      <c r="D359" s="33"/>
      <c r="E359" s="33"/>
      <c r="F359" s="33"/>
      <c r="G359" s="33"/>
    </row>
    <row r="360" spans="1:9" x14ac:dyDescent="0.3">
      <c r="A360" s="89">
        <v>44.2</v>
      </c>
      <c r="B360" s="99"/>
      <c r="C360" s="100">
        <v>0</v>
      </c>
      <c r="D360" s="33"/>
      <c r="E360" s="33"/>
      <c r="F360" s="33"/>
      <c r="G360" s="33"/>
    </row>
    <row r="361" spans="1:9" x14ac:dyDescent="0.3">
      <c r="A361" s="60" t="s">
        <v>67</v>
      </c>
      <c r="B361" s="101"/>
      <c r="C361" s="102">
        <v>0</v>
      </c>
      <c r="D361" s="33"/>
      <c r="E361" s="33"/>
      <c r="F361" s="33"/>
      <c r="G361" s="33"/>
    </row>
    <row r="362" spans="1:9" x14ac:dyDescent="0.3">
      <c r="A362" s="33"/>
      <c r="B362" s="33"/>
      <c r="C362" s="33"/>
      <c r="D362" s="33"/>
      <c r="E362" s="33"/>
      <c r="F362" s="33"/>
      <c r="G362" s="33"/>
    </row>
    <row r="363" spans="1:9" x14ac:dyDescent="0.3">
      <c r="A363" s="37" t="s">
        <v>150</v>
      </c>
      <c r="B363" s="37"/>
      <c r="C363" s="33"/>
    </row>
    <row r="364" spans="1:9" x14ac:dyDescent="0.3">
      <c r="A364" s="37"/>
      <c r="B364" s="41" t="s">
        <v>224</v>
      </c>
      <c r="C364" s="136">
        <f ca="1">IFERROR(INDIRECT("'" &amp;  decoder!$B$4  &amp; "'!" &amp; " B403"),"")</f>
        <v>0</v>
      </c>
      <c r="D364" s="41" t="s">
        <v>223</v>
      </c>
      <c r="E364" s="137" t="str">
        <f ca="1">IFERROR(INDIRECT("'" &amp;  decoder!$B$4  &amp; "'!" &amp; " D403"),"")</f>
        <v xml:space="preserve"> </v>
      </c>
      <c r="F364" s="41" t="s">
        <v>219</v>
      </c>
      <c r="G364" s="63" t="str">
        <f ca="1">IFERROR(INDIRECT("'" &amp;  decoder!$B$4  &amp; "'!" &amp; " F403"),"")</f>
        <v xml:space="preserve"> </v>
      </c>
      <c r="H364" s="13"/>
      <c r="I364" s="13"/>
    </row>
    <row r="365" spans="1:9" x14ac:dyDescent="0.3">
      <c r="A365" s="42" t="s">
        <v>37</v>
      </c>
      <c r="B365" s="38"/>
      <c r="C365" s="33"/>
      <c r="D365" s="33"/>
      <c r="E365" s="33"/>
      <c r="F365" s="33"/>
      <c r="G365" s="33"/>
    </row>
    <row r="366" spans="1:9" x14ac:dyDescent="0.3">
      <c r="A366" s="43" t="s">
        <v>55</v>
      </c>
      <c r="B366" s="96" t="s">
        <v>66</v>
      </c>
      <c r="C366" s="80"/>
      <c r="D366" s="56" t="s">
        <v>151</v>
      </c>
      <c r="E366" s="33"/>
      <c r="F366" s="33"/>
      <c r="G366" s="33"/>
    </row>
    <row r="367" spans="1:9" x14ac:dyDescent="0.3">
      <c r="A367" s="62" t="s">
        <v>57</v>
      </c>
      <c r="B367" s="97"/>
      <c r="C367" s="98"/>
      <c r="D367" s="33"/>
      <c r="E367" s="33"/>
      <c r="F367" s="33"/>
      <c r="G367" s="33"/>
    </row>
    <row r="368" spans="1:9" x14ac:dyDescent="0.3">
      <c r="A368" s="89">
        <v>4</v>
      </c>
      <c r="B368" s="99"/>
      <c r="C368" s="100">
        <f ca="1">IFERROR(INDIRECT("'" &amp;  decoder!$B$4  &amp; "'!" &amp; "o405"),0)</f>
        <v>3.2</v>
      </c>
      <c r="D368" s="69"/>
      <c r="E368" s="69"/>
      <c r="F368" s="69"/>
      <c r="G368" s="69"/>
    </row>
    <row r="369" spans="1:9" x14ac:dyDescent="0.3">
      <c r="A369" s="89">
        <v>11</v>
      </c>
      <c r="B369" s="99"/>
      <c r="C369" s="100">
        <f ca="1">IFERROR(INDIRECT("'" &amp;  decoder!$B$4  &amp; "'!" &amp; "o406"),0)</f>
        <v>2</v>
      </c>
      <c r="D369" s="69"/>
      <c r="E369" s="69"/>
      <c r="F369" s="69"/>
      <c r="G369" s="69"/>
    </row>
    <row r="370" spans="1:9" x14ac:dyDescent="0.3">
      <c r="A370" s="89">
        <v>18</v>
      </c>
      <c r="B370" s="99"/>
      <c r="C370" s="100">
        <f ca="1">IFERROR(INDIRECT("'" &amp;  decoder!$B$4  &amp; "'!" &amp; "o407"),0)</f>
        <v>0.99</v>
      </c>
      <c r="D370" s="69"/>
      <c r="E370" s="69"/>
      <c r="F370" s="69"/>
      <c r="G370" s="69"/>
    </row>
    <row r="371" spans="1:9" x14ac:dyDescent="0.3">
      <c r="A371" s="103" t="s">
        <v>67</v>
      </c>
      <c r="B371" s="101"/>
      <c r="C371" s="100">
        <f ca="1">IFERROR(INDIRECT("'" &amp;  decoder!$B$4  &amp; "'!" &amp; "o408"),0)</f>
        <v>3.2</v>
      </c>
      <c r="D371" s="69"/>
      <c r="E371" s="69"/>
      <c r="F371" s="69"/>
      <c r="G371" s="69"/>
    </row>
    <row r="372" spans="1:9" x14ac:dyDescent="0.3">
      <c r="A372" s="45" t="s">
        <v>68</v>
      </c>
      <c r="B372" s="104" t="s">
        <v>206</v>
      </c>
      <c r="C372" s="104" t="s">
        <v>153</v>
      </c>
      <c r="D372" s="48"/>
      <c r="E372" s="32"/>
      <c r="F372" s="32"/>
      <c r="G372" s="33"/>
      <c r="H372" s="13"/>
      <c r="I372" s="13"/>
    </row>
    <row r="373" spans="1:9" x14ac:dyDescent="0.3">
      <c r="A373" s="45" t="s">
        <v>69</v>
      </c>
      <c r="B373" s="78" t="s">
        <v>206</v>
      </c>
      <c r="C373" s="78" t="s">
        <v>153</v>
      </c>
      <c r="D373" s="32"/>
      <c r="E373" s="32"/>
      <c r="F373" s="33"/>
      <c r="G373" s="33"/>
      <c r="H373" s="13"/>
      <c r="I373" s="13"/>
    </row>
    <row r="374" spans="1:9" x14ac:dyDescent="0.3">
      <c r="A374" s="60"/>
      <c r="B374" s="90"/>
      <c r="C374" s="90"/>
      <c r="D374" s="134"/>
      <c r="E374" s="134"/>
      <c r="F374" s="33"/>
      <c r="G374" s="33"/>
      <c r="H374" s="13"/>
      <c r="I374" s="13"/>
    </row>
    <row r="375" spans="1:9" x14ac:dyDescent="0.3">
      <c r="A375" s="60"/>
      <c r="B375" s="90"/>
      <c r="C375" s="90"/>
      <c r="D375" s="134"/>
      <c r="E375" s="134"/>
      <c r="F375" s="33"/>
      <c r="G375" s="33"/>
      <c r="H375" s="13"/>
      <c r="I375" s="13"/>
    </row>
    <row r="376" spans="1:9" x14ac:dyDescent="0.3">
      <c r="A376" s="60"/>
      <c r="B376" s="90"/>
      <c r="C376" s="90"/>
      <c r="D376" s="134"/>
      <c r="E376" s="134"/>
      <c r="F376" s="33"/>
      <c r="H376" s="13"/>
      <c r="I376" s="13"/>
    </row>
    <row r="377" spans="1:9" x14ac:dyDescent="0.3">
      <c r="H377" s="13"/>
      <c r="I377" s="13"/>
    </row>
    <row r="378" spans="1:9" x14ac:dyDescent="0.3">
      <c r="A378" s="40" t="s">
        <v>218</v>
      </c>
      <c r="B378" s="50"/>
      <c r="C378" s="51"/>
      <c r="D378" s="40"/>
      <c r="E378" s="40" t="s">
        <v>219</v>
      </c>
      <c r="F378" s="51"/>
      <c r="G378" s="51"/>
      <c r="H378" s="13"/>
    </row>
    <row r="379" spans="1:9" x14ac:dyDescent="0.3">
      <c r="A379" s="33"/>
      <c r="B379" s="48"/>
      <c r="C379" s="48"/>
      <c r="D379" s="33"/>
      <c r="E379" s="33"/>
      <c r="F379" s="48"/>
      <c r="G379" s="48"/>
      <c r="H379" s="13"/>
    </row>
    <row r="380" spans="1:9" x14ac:dyDescent="0.3">
      <c r="A380" s="40" t="s">
        <v>217</v>
      </c>
      <c r="B380" s="52"/>
      <c r="C380" s="51"/>
      <c r="D380" s="40"/>
      <c r="E380" s="40" t="s">
        <v>219</v>
      </c>
      <c r="F380" s="51"/>
      <c r="G380" s="51"/>
      <c r="H380" s="13"/>
    </row>
    <row r="381" spans="1:9" x14ac:dyDescent="0.3">
      <c r="G381" s="33" t="s">
        <v>237</v>
      </c>
      <c r="H381" s="13"/>
    </row>
    <row r="382" spans="1:9" ht="18" x14ac:dyDescent="0.35">
      <c r="A382" s="33"/>
      <c r="B382" s="33"/>
      <c r="C382" s="53" t="s">
        <v>39</v>
      </c>
      <c r="D382" s="33"/>
      <c r="E382" s="33"/>
      <c r="F382" s="33"/>
      <c r="G382" s="33"/>
      <c r="H382" s="13"/>
    </row>
    <row r="383" spans="1:9" ht="18" x14ac:dyDescent="0.35">
      <c r="A383" s="33"/>
      <c r="B383" s="33"/>
      <c r="C383" s="53" t="s">
        <v>38</v>
      </c>
      <c r="D383" s="33"/>
      <c r="E383" s="33"/>
      <c r="F383" s="33"/>
      <c r="G383" s="33"/>
      <c r="H383" s="13"/>
    </row>
    <row r="384" spans="1:9" x14ac:dyDescent="0.3">
      <c r="A384" s="33"/>
      <c r="B384" s="33"/>
      <c r="C384" s="33" t="s">
        <v>48</v>
      </c>
      <c r="D384" s="33"/>
      <c r="E384" s="33"/>
      <c r="F384" s="33"/>
      <c r="G384" s="33"/>
      <c r="H384" s="13"/>
    </row>
    <row r="385" spans="1:9" x14ac:dyDescent="0.3">
      <c r="A385" s="33"/>
      <c r="B385" s="33"/>
      <c r="C385" s="33" t="s">
        <v>49</v>
      </c>
      <c r="D385" s="33"/>
      <c r="E385" s="33"/>
      <c r="F385" s="33"/>
      <c r="G385" s="33"/>
      <c r="H385" s="13"/>
    </row>
    <row r="386" spans="1:9" x14ac:dyDescent="0.3">
      <c r="A386" s="33"/>
      <c r="B386" s="33"/>
      <c r="C386" s="33"/>
      <c r="D386" s="33"/>
      <c r="E386" s="33"/>
      <c r="F386" s="34" t="s">
        <v>31</v>
      </c>
      <c r="G386" s="35">
        <f>G5</f>
        <v>0</v>
      </c>
      <c r="H386" s="13"/>
    </row>
    <row r="387" spans="1:9" x14ac:dyDescent="0.3">
      <c r="A387" s="33"/>
      <c r="B387" s="33"/>
      <c r="C387" s="33"/>
      <c r="D387" s="33"/>
      <c r="E387" s="33"/>
      <c r="F387" s="33"/>
      <c r="G387" s="33"/>
      <c r="H387" s="13"/>
    </row>
    <row r="388" spans="1:9" x14ac:dyDescent="0.3">
      <c r="A388" s="37"/>
      <c r="B388" s="33"/>
      <c r="C388" s="33"/>
      <c r="D388" s="33"/>
      <c r="E388" s="33"/>
      <c r="F388" s="33"/>
      <c r="H388" s="13"/>
    </row>
    <row r="389" spans="1:9" x14ac:dyDescent="0.3">
      <c r="A389" s="68" t="s">
        <v>242</v>
      </c>
      <c r="B389" s="33"/>
      <c r="C389" s="33"/>
      <c r="D389" s="33"/>
      <c r="E389" s="33"/>
      <c r="F389" s="33"/>
      <c r="G389" s="33"/>
      <c r="H389" s="13"/>
      <c r="I389" s="13"/>
    </row>
    <row r="390" spans="1:9" x14ac:dyDescent="0.3">
      <c r="A390" s="33"/>
      <c r="B390" s="41" t="s">
        <v>224</v>
      </c>
      <c r="C390" s="136">
        <f ca="1">IFERROR(INDIRECT("'" &amp;  decoder!$B$4  &amp; "'!" &amp; " B403"),"")</f>
        <v>0</v>
      </c>
      <c r="D390" s="41" t="s">
        <v>223</v>
      </c>
      <c r="E390" s="137" t="str">
        <f ca="1">IFERROR(INDIRECT("'" &amp;  decoder!$B$4  &amp; "'!" &amp; " D403"),"")</f>
        <v xml:space="preserve"> </v>
      </c>
      <c r="F390" s="41" t="s">
        <v>219</v>
      </c>
      <c r="G390" s="63" t="str">
        <f ca="1">IFERROR(INDIRECT("'" &amp;  decoder!$B$4  &amp; "'!" &amp; " F403"),"")</f>
        <v xml:space="preserve"> </v>
      </c>
      <c r="H390" s="13"/>
      <c r="I390" s="13"/>
    </row>
    <row r="391" spans="1:9" x14ac:dyDescent="0.3">
      <c r="A391" s="37"/>
      <c r="B391" s="33"/>
      <c r="C391" s="33"/>
      <c r="D391" s="33"/>
      <c r="E391" s="33"/>
      <c r="F391" s="33"/>
      <c r="G391" s="33"/>
      <c r="H391" s="13"/>
      <c r="I391" s="13"/>
    </row>
    <row r="392" spans="1:9" x14ac:dyDescent="0.3">
      <c r="A392" s="37" t="s">
        <v>154</v>
      </c>
      <c r="B392" s="37"/>
      <c r="C392" s="33"/>
      <c r="D392" s="56" t="s">
        <v>155</v>
      </c>
      <c r="E392" s="33"/>
      <c r="F392" s="33"/>
      <c r="G392" s="33"/>
      <c r="H392" s="13"/>
      <c r="I392" s="13"/>
    </row>
    <row r="393" spans="1:9" x14ac:dyDescent="0.3">
      <c r="A393" s="42" t="s">
        <v>37</v>
      </c>
      <c r="B393" s="38"/>
      <c r="C393" s="33"/>
      <c r="D393" s="33"/>
      <c r="E393" s="33"/>
      <c r="F393" s="33"/>
      <c r="G393" s="33"/>
      <c r="H393" s="13"/>
      <c r="I393" s="13"/>
    </row>
    <row r="394" spans="1:9" x14ac:dyDescent="0.3">
      <c r="A394" s="43" t="s">
        <v>55</v>
      </c>
      <c r="B394" s="96" t="s">
        <v>66</v>
      </c>
      <c r="C394" s="80"/>
      <c r="D394" s="33"/>
      <c r="E394" s="33"/>
      <c r="F394" s="33"/>
      <c r="G394" s="33"/>
      <c r="H394" s="13"/>
      <c r="I394" s="13"/>
    </row>
    <row r="395" spans="1:9" x14ac:dyDescent="0.3">
      <c r="A395" s="62" t="s">
        <v>57</v>
      </c>
      <c r="B395" s="97"/>
      <c r="C395" s="98"/>
      <c r="D395" s="33"/>
      <c r="E395" s="33"/>
      <c r="F395" s="33"/>
      <c r="G395" s="33"/>
      <c r="H395" s="13"/>
      <c r="I395" s="13"/>
    </row>
    <row r="396" spans="1:9" x14ac:dyDescent="0.3">
      <c r="A396" s="89">
        <v>2</v>
      </c>
      <c r="B396" s="99"/>
      <c r="C396" s="100">
        <f ca="1">IFERROR(INDIRECT("'" &amp;  decoder!$B$4  &amp; "'!" &amp; "L405"),0)</f>
        <v>3</v>
      </c>
      <c r="D396" s="33"/>
      <c r="E396" s="33"/>
      <c r="F396" s="33"/>
      <c r="G396" s="33"/>
      <c r="H396" s="13"/>
      <c r="I396" s="13"/>
    </row>
    <row r="397" spans="1:9" x14ac:dyDescent="0.3">
      <c r="A397" s="89">
        <v>10</v>
      </c>
      <c r="B397" s="99"/>
      <c r="C397" s="100">
        <f ca="1">IFERROR(INDIRECT("'" &amp;  decoder!$B$4  &amp; "'!" &amp; "L406"),0)</f>
        <v>2</v>
      </c>
      <c r="D397" s="33"/>
      <c r="E397" s="33"/>
      <c r="F397" s="33"/>
      <c r="G397" s="33"/>
      <c r="H397" s="13"/>
      <c r="I397" s="13"/>
    </row>
    <row r="398" spans="1:9" x14ac:dyDescent="0.3">
      <c r="A398" s="89">
        <v>18</v>
      </c>
      <c r="B398" s="99"/>
      <c r="C398" s="100">
        <f ca="1">IFERROR(INDIRECT("'" &amp;  decoder!$B$4  &amp; "'!" &amp; "L407"),0)</f>
        <v>0.99</v>
      </c>
      <c r="D398" s="33"/>
      <c r="E398" s="33"/>
      <c r="F398" s="33"/>
      <c r="G398" s="33"/>
      <c r="H398" s="13"/>
      <c r="I398" s="13"/>
    </row>
    <row r="399" spans="1:9" x14ac:dyDescent="0.3">
      <c r="A399" s="103" t="s">
        <v>67</v>
      </c>
      <c r="B399" s="101"/>
      <c r="C399" s="100">
        <f ca="1">IFERROR(INDIRECT("'" &amp;  decoder!$B$4  &amp; "'!" &amp; "L408"),0)</f>
        <v>3</v>
      </c>
      <c r="D399" s="33"/>
      <c r="E399" s="33"/>
      <c r="F399" s="33"/>
      <c r="G399" s="33"/>
      <c r="H399" s="13"/>
      <c r="I399" s="13"/>
    </row>
    <row r="400" spans="1:9" x14ac:dyDescent="0.3">
      <c r="A400" s="45" t="s">
        <v>68</v>
      </c>
      <c r="B400" s="104" t="s">
        <v>206</v>
      </c>
      <c r="C400" s="104" t="s">
        <v>153</v>
      </c>
      <c r="D400" s="33"/>
      <c r="E400" s="33"/>
      <c r="F400" s="33"/>
      <c r="G400" s="33"/>
      <c r="H400" s="13"/>
      <c r="I400" s="13"/>
    </row>
    <row r="401" spans="1:9" x14ac:dyDescent="0.3">
      <c r="A401" s="45" t="s">
        <v>69</v>
      </c>
      <c r="B401" s="105" t="s">
        <v>206</v>
      </c>
      <c r="C401" s="78" t="s">
        <v>153</v>
      </c>
      <c r="D401" s="33"/>
      <c r="E401" s="33"/>
      <c r="F401" s="33"/>
      <c r="G401" s="33"/>
      <c r="H401" s="13"/>
      <c r="I401" s="13"/>
    </row>
    <row r="402" spans="1:9" x14ac:dyDescent="0.3">
      <c r="A402" s="60"/>
      <c r="B402" s="48"/>
      <c r="C402" s="48"/>
      <c r="D402" s="33"/>
      <c r="E402" s="33"/>
      <c r="F402" s="33"/>
      <c r="G402" s="33"/>
      <c r="H402" s="13"/>
      <c r="I402" s="13"/>
    </row>
    <row r="403" spans="1:9" x14ac:dyDescent="0.3">
      <c r="A403" s="37" t="s">
        <v>156</v>
      </c>
      <c r="B403" s="37"/>
      <c r="C403" s="33"/>
      <c r="D403" s="56" t="s">
        <v>155</v>
      </c>
      <c r="E403" s="33"/>
      <c r="F403" s="33"/>
      <c r="G403" s="33"/>
      <c r="H403" s="13"/>
      <c r="I403" s="13"/>
    </row>
    <row r="404" spans="1:9" x14ac:dyDescent="0.3">
      <c r="A404" s="37"/>
      <c r="B404" s="37"/>
      <c r="C404" s="33"/>
      <c r="D404" s="56"/>
      <c r="E404" s="33"/>
      <c r="F404" s="33"/>
      <c r="G404" s="33"/>
      <c r="H404" s="13"/>
      <c r="I404" s="13"/>
    </row>
    <row r="405" spans="1:9" x14ac:dyDescent="0.3">
      <c r="A405" s="33"/>
      <c r="B405" s="41" t="s">
        <v>224</v>
      </c>
      <c r="C405" s="136">
        <f ca="1">IFERROR(INDIRECT("'" &amp;  decoder!$B$4  &amp; "'!" &amp; " B403"),"")</f>
        <v>0</v>
      </c>
      <c r="D405" s="41" t="s">
        <v>223</v>
      </c>
      <c r="E405" s="137" t="str">
        <f ca="1">IFERROR(INDIRECT("'" &amp;  decoder!$B$4  &amp; "'!" &amp; " D403"),"")</f>
        <v xml:space="preserve"> </v>
      </c>
      <c r="F405" s="41" t="s">
        <v>219</v>
      </c>
      <c r="G405" s="63" t="str">
        <f ca="1">IFERROR(INDIRECT("'" &amp;  decoder!$B$4  &amp; "'!" &amp; " F403"),"")</f>
        <v xml:space="preserve"> </v>
      </c>
      <c r="H405" s="13"/>
      <c r="I405" s="13"/>
    </row>
    <row r="406" spans="1:9" x14ac:dyDescent="0.3">
      <c r="A406" s="42" t="s">
        <v>37</v>
      </c>
      <c r="B406" s="38"/>
      <c r="C406" s="33"/>
      <c r="D406" s="33"/>
      <c r="E406" s="33"/>
      <c r="F406" s="33"/>
      <c r="G406" s="33"/>
      <c r="H406" s="13"/>
      <c r="I406" s="13"/>
    </row>
    <row r="407" spans="1:9" x14ac:dyDescent="0.3">
      <c r="A407" s="43" t="s">
        <v>55</v>
      </c>
      <c r="B407" s="96" t="s">
        <v>66</v>
      </c>
      <c r="C407" s="80"/>
      <c r="D407" s="33"/>
      <c r="E407" s="33"/>
      <c r="F407" s="33"/>
      <c r="G407" s="33"/>
      <c r="H407" s="13"/>
      <c r="I407" s="13"/>
    </row>
    <row r="408" spans="1:9" x14ac:dyDescent="0.3">
      <c r="A408" s="62" t="s">
        <v>57</v>
      </c>
      <c r="B408" s="97"/>
      <c r="C408" s="98"/>
      <c r="D408" s="33"/>
      <c r="E408" s="33"/>
      <c r="F408" s="33"/>
      <c r="G408" s="33"/>
      <c r="H408" s="13"/>
      <c r="I408" s="13"/>
    </row>
    <row r="409" spans="1:9" x14ac:dyDescent="0.3">
      <c r="A409" s="89">
        <v>2</v>
      </c>
      <c r="B409" s="99"/>
      <c r="C409" s="100">
        <f ca="1">IFERROR(INDIRECT("'" &amp;  decoder!$B$4  &amp; "'!" &amp; "k405"),0)</f>
        <v>3</v>
      </c>
      <c r="D409" s="33"/>
      <c r="E409" s="33"/>
      <c r="F409" s="33"/>
      <c r="G409" s="33"/>
      <c r="H409" s="13"/>
      <c r="I409" s="13"/>
    </row>
    <row r="410" spans="1:9" x14ac:dyDescent="0.3">
      <c r="A410" s="89">
        <v>10</v>
      </c>
      <c r="B410" s="99"/>
      <c r="C410" s="100">
        <f ca="1">IFERROR(INDIRECT("'" &amp;  decoder!$B$4  &amp; "'!" &amp; "k406"),0)</f>
        <v>2</v>
      </c>
      <c r="D410" s="33"/>
      <c r="E410" s="33"/>
      <c r="F410" s="33"/>
      <c r="G410" s="33"/>
      <c r="H410" s="13"/>
      <c r="I410" s="13"/>
    </row>
    <row r="411" spans="1:9" x14ac:dyDescent="0.3">
      <c r="A411" s="89">
        <v>18</v>
      </c>
      <c r="B411" s="99"/>
      <c r="C411" s="100">
        <f ca="1">IFERROR(INDIRECT("'" &amp;  decoder!$B$4  &amp; "'!" &amp; "k407"),0)</f>
        <v>0.99</v>
      </c>
      <c r="D411" s="33"/>
      <c r="E411" s="33"/>
      <c r="F411" s="33"/>
      <c r="G411" s="33"/>
      <c r="H411" s="13"/>
      <c r="I411" s="13"/>
    </row>
    <row r="412" spans="1:9" x14ac:dyDescent="0.3">
      <c r="A412" s="103" t="s">
        <v>67</v>
      </c>
      <c r="B412" s="101"/>
      <c r="C412" s="100">
        <f ca="1">IFERROR(INDIRECT("'" &amp;  decoder!$B$4  &amp; "'!" &amp; "k408"),0)</f>
        <v>3</v>
      </c>
      <c r="D412" s="33"/>
      <c r="E412" s="33"/>
      <c r="F412" s="33"/>
      <c r="G412" s="33"/>
      <c r="H412" s="13"/>
      <c r="I412" s="13"/>
    </row>
    <row r="413" spans="1:9" x14ac:dyDescent="0.3">
      <c r="A413" s="45" t="s">
        <v>68</v>
      </c>
      <c r="B413" s="104" t="s">
        <v>206</v>
      </c>
      <c r="C413" s="104" t="s">
        <v>153</v>
      </c>
      <c r="D413" s="33"/>
      <c r="E413" s="33"/>
      <c r="F413" s="33"/>
      <c r="G413" s="33"/>
      <c r="H413" s="13"/>
      <c r="I413" s="13"/>
    </row>
    <row r="414" spans="1:9" x14ac:dyDescent="0.3">
      <c r="A414" s="45" t="s">
        <v>69</v>
      </c>
      <c r="B414" s="105" t="s">
        <v>206</v>
      </c>
      <c r="C414" s="78" t="s">
        <v>153</v>
      </c>
      <c r="D414" s="33"/>
      <c r="E414" s="33"/>
      <c r="F414" s="33"/>
      <c r="G414" s="33"/>
      <c r="H414" s="13"/>
      <c r="I414" s="13"/>
    </row>
    <row r="415" spans="1:9" x14ac:dyDescent="0.3">
      <c r="A415" s="60"/>
      <c r="B415" s="90"/>
      <c r="C415" s="90"/>
      <c r="D415" s="33"/>
      <c r="E415" s="33"/>
      <c r="F415" s="33"/>
      <c r="G415" s="33"/>
      <c r="H415" s="13"/>
      <c r="I415" s="13"/>
    </row>
    <row r="416" spans="1:9" x14ac:dyDescent="0.3">
      <c r="A416" s="37" t="s">
        <v>152</v>
      </c>
      <c r="B416" s="56" t="s">
        <v>65</v>
      </c>
      <c r="C416" s="33"/>
      <c r="D416" s="33"/>
      <c r="E416" s="33"/>
      <c r="F416" s="33"/>
      <c r="G416" s="33"/>
      <c r="H416" s="13"/>
    </row>
    <row r="417" spans="1:9" x14ac:dyDescent="0.3">
      <c r="A417" s="37"/>
      <c r="B417" s="56"/>
      <c r="C417" s="33"/>
      <c r="D417" s="33"/>
      <c r="E417" s="33"/>
      <c r="F417" s="33"/>
      <c r="G417" s="33"/>
      <c r="H417" s="13"/>
      <c r="I417" s="13"/>
    </row>
    <row r="418" spans="1:9" x14ac:dyDescent="0.3">
      <c r="A418" s="33"/>
      <c r="B418" s="41" t="s">
        <v>224</v>
      </c>
      <c r="C418" s="136">
        <f ca="1">IFERROR(INDIRECT("'" &amp;  decoder!$B$4  &amp; "'!" &amp; " B403"),"")</f>
        <v>0</v>
      </c>
      <c r="D418" s="41" t="s">
        <v>223</v>
      </c>
      <c r="E418" s="137" t="str">
        <f ca="1">IFERROR(INDIRECT("'" &amp;  decoder!$B$4  &amp; "'!" &amp; " D403"),"")</f>
        <v xml:space="preserve"> </v>
      </c>
      <c r="F418" s="41" t="s">
        <v>219</v>
      </c>
      <c r="G418" s="63" t="str">
        <f ca="1">IFERROR(INDIRECT("'" &amp;  decoder!$B$4  &amp; "'!" &amp; " F403"),"")</f>
        <v xml:space="preserve"> </v>
      </c>
      <c r="H418" s="13"/>
      <c r="I418" s="13"/>
    </row>
    <row r="419" spans="1:9" x14ac:dyDescent="0.3">
      <c r="A419" s="42" t="s">
        <v>37</v>
      </c>
      <c r="B419" s="38"/>
      <c r="C419" s="33"/>
      <c r="D419" s="33"/>
      <c r="E419" s="33"/>
      <c r="F419" s="33"/>
      <c r="G419" s="33"/>
      <c r="H419" s="13"/>
      <c r="I419" s="13"/>
    </row>
    <row r="420" spans="1:9" x14ac:dyDescent="0.3">
      <c r="A420" s="43" t="s">
        <v>55</v>
      </c>
      <c r="B420" s="207" t="s">
        <v>66</v>
      </c>
      <c r="C420" s="207"/>
      <c r="D420" s="207"/>
      <c r="E420" s="207"/>
      <c r="F420" s="33"/>
      <c r="G420" s="33"/>
      <c r="H420" s="13"/>
      <c r="I420" s="13"/>
    </row>
    <row r="421" spans="1:9" x14ac:dyDescent="0.3">
      <c r="A421" s="62" t="s">
        <v>57</v>
      </c>
      <c r="B421" s="43" t="s">
        <v>5</v>
      </c>
      <c r="C421" s="43" t="s">
        <v>6</v>
      </c>
      <c r="D421" s="43" t="s">
        <v>7</v>
      </c>
      <c r="E421" s="43" t="s">
        <v>8</v>
      </c>
      <c r="F421" s="33"/>
      <c r="G421" s="33"/>
      <c r="H421" s="13"/>
      <c r="I421" s="13"/>
    </row>
    <row r="422" spans="1:9" x14ac:dyDescent="0.3">
      <c r="A422" s="57">
        <v>26</v>
      </c>
      <c r="B422" s="100">
        <f ca="1">IFERROR(INDIRECT("'" &amp; decoder!$B$4 &amp; "'!" &amp; "B405"),0)</f>
        <v>3.7</v>
      </c>
      <c r="C422" s="100">
        <f ca="1">IFERROR(INDIRECT("'" &amp;  decoder!$B$4  &amp; "'!" &amp; "C405"),0)</f>
        <v>3.7</v>
      </c>
      <c r="D422" s="100">
        <f ca="1">IFERROR(INDIRECT("'" &amp;  decoder!$B$4  &amp; "'!" &amp; "D405"),0)</f>
        <v>3.7</v>
      </c>
      <c r="E422" s="100">
        <f ca="1">IFERROR(INDIRECT("'" &amp;  decoder!$B$4  &amp; "'!" &amp; "E405"),0)</f>
        <v>3.7</v>
      </c>
      <c r="F422" s="33"/>
      <c r="G422" s="33"/>
      <c r="H422" s="13"/>
      <c r="I422" s="13"/>
    </row>
    <row r="423" spans="1:9" x14ac:dyDescent="0.3">
      <c r="A423" s="57">
        <v>29.5</v>
      </c>
      <c r="B423" s="100">
        <f ca="1">IFERROR(INDIRECT("'" &amp;  decoder!$B$4  &amp; "'!" &amp; "B406"),0)</f>
        <v>3.7</v>
      </c>
      <c r="C423" s="100">
        <f ca="1">IFERROR(INDIRECT("'" &amp;  decoder!$B$4  &amp; "'!" &amp; "C406"),0)</f>
        <v>3.7</v>
      </c>
      <c r="D423" s="100">
        <f ca="1">IFERROR(INDIRECT("'" &amp;  decoder!$B$4  &amp; "'!" &amp; "D406"),0)</f>
        <v>3.7</v>
      </c>
      <c r="E423" s="100">
        <f ca="1">IFERROR(INDIRECT("'" &amp;  decoder!$B$4  &amp; "'!" &amp; "E406"),0)</f>
        <v>3.7</v>
      </c>
      <c r="F423" s="33"/>
      <c r="G423" s="33"/>
      <c r="H423" s="13"/>
      <c r="I423" s="13"/>
    </row>
    <row r="424" spans="1:9" x14ac:dyDescent="0.3">
      <c r="A424" s="57">
        <v>33</v>
      </c>
      <c r="B424" s="100">
        <f ca="1">IFERROR(INDIRECT("'" &amp;  decoder!$B$4  &amp; "'!" &amp; "B407"),0)</f>
        <v>3</v>
      </c>
      <c r="C424" s="100">
        <f ca="1">IFERROR(INDIRECT("'" &amp;  decoder!$B$4  &amp; "'!" &amp; "C407"),0)</f>
        <v>3</v>
      </c>
      <c r="D424" s="100">
        <f ca="1">IFERROR(INDIRECT("'" &amp;  decoder!$B$4  &amp; "'!" &amp; "D407"),0)</f>
        <v>3</v>
      </c>
      <c r="E424" s="100">
        <f ca="1">IFERROR(INDIRECT("'" &amp;  decoder!$B$4  &amp; "'!" &amp; "E407"),0)</f>
        <v>3</v>
      </c>
      <c r="F424" s="33"/>
      <c r="G424" s="33"/>
      <c r="H424" s="13"/>
      <c r="I424" s="13"/>
    </row>
    <row r="425" spans="1:9" x14ac:dyDescent="0.3">
      <c r="A425" s="57">
        <v>36.5</v>
      </c>
      <c r="B425" s="100">
        <f ca="1">IFERROR(INDIRECT("'" &amp;  decoder!$B$4  &amp; "'!" &amp; "B408"),0)</f>
        <v>3</v>
      </c>
      <c r="C425" s="100">
        <f ca="1">IFERROR(INDIRECT("'" &amp;  decoder!$B$4  &amp; "'!" &amp; "C408"),0)</f>
        <v>3</v>
      </c>
      <c r="D425" s="100">
        <f ca="1">IFERROR(INDIRECT("'" &amp;  decoder!$B$4  &amp; "'!" &amp; "D408"),0)</f>
        <v>3</v>
      </c>
      <c r="E425" s="100">
        <f ca="1">IFERROR(INDIRECT("'" &amp;  decoder!$B$4  &amp; "'!" &amp; "E408"),0)</f>
        <v>3</v>
      </c>
      <c r="F425" s="33"/>
      <c r="G425" s="33"/>
      <c r="H425" s="13"/>
      <c r="I425" s="13"/>
    </row>
    <row r="426" spans="1:9" x14ac:dyDescent="0.3">
      <c r="A426" s="57">
        <v>40</v>
      </c>
      <c r="B426" s="100">
        <f ca="1">IFERROR(INDIRECT("'" &amp;  decoder!$B$4  &amp; "'!" &amp; "B409"),0)</f>
        <v>0.99</v>
      </c>
      <c r="C426" s="100">
        <f ca="1">IFERROR(INDIRECT("'" &amp;  decoder!$B$4  &amp; "'!" &amp; "C409"),0)</f>
        <v>0.99</v>
      </c>
      <c r="D426" s="100">
        <f ca="1">IFERROR(INDIRECT("'" &amp;  decoder!$B$4  &amp; "'!" &amp;"D409"),0)</f>
        <v>0.99</v>
      </c>
      <c r="E426" s="100">
        <f ca="1">IFERROR(INDIRECT("'" &amp;  decoder!$B$4  &amp; "'!" &amp; "E409"),0)</f>
        <v>0.99</v>
      </c>
      <c r="F426" s="33"/>
      <c r="G426" s="33"/>
      <c r="H426" s="13"/>
      <c r="I426" s="13"/>
    </row>
    <row r="427" spans="1:9" x14ac:dyDescent="0.3">
      <c r="A427" s="45" t="s">
        <v>67</v>
      </c>
      <c r="B427" s="100">
        <f ca="1">IFERROR(INDIRECT("'" &amp;  decoder!$B$4  &amp; "'!" &amp; "B410"),0)</f>
        <v>3.7</v>
      </c>
      <c r="C427" s="100">
        <f ca="1">IFERROR(INDIRECT("'" &amp;  decoder!$B$4  &amp; "'!" &amp; "C410"),0)</f>
        <v>3.7</v>
      </c>
      <c r="D427" s="100">
        <f ca="1">IFERROR(INDIRECT("'" &amp;  decoder!$B$4  &amp; "'!" &amp; "D410"),0)</f>
        <v>3.7</v>
      </c>
      <c r="E427" s="100">
        <f ca="1">IFERROR(INDIRECT("'" &amp;  decoder!$B$4  &amp; "'!" &amp; "E410"),0)</f>
        <v>3.7</v>
      </c>
      <c r="F427" s="33"/>
      <c r="G427" s="33"/>
      <c r="H427" s="13"/>
      <c r="I427" s="13"/>
    </row>
    <row r="428" spans="1:9" x14ac:dyDescent="0.3">
      <c r="A428" s="57" t="s">
        <v>68</v>
      </c>
      <c r="B428" s="78" t="s">
        <v>295</v>
      </c>
      <c r="C428" s="78" t="s">
        <v>295</v>
      </c>
      <c r="D428" s="78" t="s">
        <v>295</v>
      </c>
      <c r="E428" s="78" t="s">
        <v>295</v>
      </c>
      <c r="F428" s="33"/>
      <c r="G428" s="33"/>
      <c r="H428" s="13"/>
      <c r="I428" s="13"/>
    </row>
    <row r="429" spans="1:9" x14ac:dyDescent="0.3">
      <c r="A429" s="57" t="s">
        <v>69</v>
      </c>
      <c r="B429" s="78" t="s">
        <v>295</v>
      </c>
      <c r="C429" s="78" t="s">
        <v>295</v>
      </c>
      <c r="D429" s="78" t="s">
        <v>295</v>
      </c>
      <c r="E429" s="78" t="s">
        <v>295</v>
      </c>
      <c r="F429" s="33"/>
      <c r="G429" s="33"/>
      <c r="H429" s="13"/>
      <c r="I429" s="13"/>
    </row>
    <row r="430" spans="1:9" x14ac:dyDescent="0.3">
      <c r="A430" s="40"/>
      <c r="B430" s="106"/>
      <c r="C430" s="32"/>
      <c r="D430" s="40"/>
      <c r="E430" s="40"/>
      <c r="F430" s="32"/>
      <c r="G430" s="32"/>
      <c r="H430" s="13"/>
      <c r="I430" s="13"/>
    </row>
    <row r="431" spans="1:9" x14ac:dyDescent="0.3">
      <c r="A431" s="40"/>
      <c r="B431" s="106"/>
      <c r="C431" s="32"/>
      <c r="D431" s="40"/>
      <c r="E431" s="40"/>
      <c r="F431" s="32"/>
      <c r="H431" s="13"/>
      <c r="I431" s="13"/>
    </row>
    <row r="432" spans="1:9" x14ac:dyDescent="0.3">
      <c r="A432" s="40" t="s">
        <v>218</v>
      </c>
      <c r="B432" s="50"/>
      <c r="C432" s="51"/>
      <c r="D432" s="40"/>
      <c r="E432" s="40" t="s">
        <v>219</v>
      </c>
      <c r="F432" s="51"/>
      <c r="G432" s="51"/>
      <c r="H432" s="13"/>
      <c r="I432" s="13"/>
    </row>
    <row r="433" spans="1:9" x14ac:dyDescent="0.3">
      <c r="A433" s="33"/>
      <c r="B433" s="48"/>
      <c r="C433" s="48"/>
      <c r="D433" s="33"/>
      <c r="E433" s="33"/>
      <c r="F433" s="48"/>
      <c r="G433" s="48"/>
      <c r="H433" s="13"/>
      <c r="I433" s="13"/>
    </row>
    <row r="434" spans="1:9" x14ac:dyDescent="0.3">
      <c r="A434" s="40" t="s">
        <v>217</v>
      </c>
      <c r="B434" s="52"/>
      <c r="C434" s="51"/>
      <c r="D434" s="40"/>
      <c r="E434" s="40" t="s">
        <v>219</v>
      </c>
      <c r="F434" s="51"/>
      <c r="G434" s="51"/>
      <c r="H434" s="13"/>
      <c r="I434" s="13"/>
    </row>
    <row r="435" spans="1:9" x14ac:dyDescent="0.3">
      <c r="A435" s="40"/>
      <c r="B435" s="106"/>
      <c r="C435" s="32"/>
      <c r="D435" s="40"/>
      <c r="E435" s="40"/>
      <c r="F435" s="32"/>
      <c r="G435" s="33" t="s">
        <v>241</v>
      </c>
      <c r="H435" s="13"/>
      <c r="I435" s="13"/>
    </row>
    <row r="436" spans="1:9" x14ac:dyDescent="0.3">
      <c r="B436" s="13"/>
      <c r="H436" s="13"/>
      <c r="I436" s="13"/>
    </row>
    <row r="437" spans="1:9" ht="18" x14ac:dyDescent="0.35">
      <c r="A437" s="33"/>
      <c r="B437" s="33"/>
      <c r="C437" s="53" t="s">
        <v>39</v>
      </c>
      <c r="D437" s="33"/>
      <c r="E437" s="33"/>
      <c r="F437" s="33"/>
      <c r="G437" s="33"/>
      <c r="H437" s="13"/>
      <c r="I437" s="13"/>
    </row>
    <row r="438" spans="1:9" ht="18" x14ac:dyDescent="0.35">
      <c r="A438" s="33"/>
      <c r="B438" s="33"/>
      <c r="C438" s="53" t="s">
        <v>38</v>
      </c>
      <c r="D438" s="33"/>
      <c r="E438" s="33"/>
      <c r="F438" s="33"/>
      <c r="G438" s="33"/>
      <c r="H438" s="13"/>
      <c r="I438" s="13"/>
    </row>
    <row r="439" spans="1:9" x14ac:dyDescent="0.3">
      <c r="A439" s="33"/>
      <c r="B439" s="33"/>
      <c r="C439" s="33" t="s">
        <v>48</v>
      </c>
      <c r="D439" s="33"/>
      <c r="E439" s="33"/>
      <c r="F439" s="33"/>
      <c r="G439" s="33"/>
      <c r="H439" s="13"/>
      <c r="I439" s="13"/>
    </row>
    <row r="440" spans="1:9" x14ac:dyDescent="0.3">
      <c r="A440" s="33"/>
      <c r="B440" s="33"/>
      <c r="C440" s="33" t="s">
        <v>49</v>
      </c>
      <c r="D440" s="33"/>
      <c r="E440" s="33"/>
      <c r="F440" s="33"/>
      <c r="G440" s="33"/>
      <c r="H440" s="13"/>
      <c r="I440" s="13"/>
    </row>
    <row r="441" spans="1:9" x14ac:dyDescent="0.3">
      <c r="A441" s="33"/>
      <c r="B441" s="33"/>
      <c r="C441" s="33"/>
      <c r="D441" s="33"/>
      <c r="E441" s="33"/>
      <c r="F441" s="34" t="s">
        <v>31</v>
      </c>
      <c r="G441" s="35">
        <f>G5</f>
        <v>0</v>
      </c>
      <c r="H441" s="13"/>
      <c r="I441" s="13"/>
    </row>
    <row r="442" spans="1:9" x14ac:dyDescent="0.3">
      <c r="A442" s="33"/>
      <c r="B442" s="33"/>
      <c r="C442" s="33"/>
      <c r="D442" s="33"/>
      <c r="E442" s="33"/>
      <c r="F442" s="33"/>
      <c r="G442" s="33"/>
      <c r="H442" s="13"/>
      <c r="I442" s="13"/>
    </row>
    <row r="443" spans="1:9" x14ac:dyDescent="0.3">
      <c r="A443" s="37"/>
      <c r="B443" s="33"/>
      <c r="C443" s="33"/>
      <c r="D443" s="33"/>
      <c r="E443" s="33"/>
      <c r="F443" s="33"/>
      <c r="H443" s="13"/>
      <c r="I443" s="13"/>
    </row>
    <row r="444" spans="1:9" x14ac:dyDescent="0.3">
      <c r="A444" s="40"/>
      <c r="B444" s="106"/>
      <c r="C444" s="32"/>
      <c r="D444" s="40"/>
      <c r="E444" s="40"/>
      <c r="F444" s="32"/>
      <c r="G444" s="32"/>
      <c r="H444" s="13"/>
      <c r="I444" s="13"/>
    </row>
    <row r="445" spans="1:9" x14ac:dyDescent="0.3">
      <c r="A445" s="68" t="s">
        <v>244</v>
      </c>
      <c r="B445" s="41" t="s">
        <v>224</v>
      </c>
      <c r="C445" s="136">
        <f ca="1">IFERROR(INDIRECT("'" &amp;  decoder!$B$4  &amp; "'!" &amp; " B403"),"")</f>
        <v>0</v>
      </c>
      <c r="D445" s="41" t="s">
        <v>223</v>
      </c>
      <c r="E445" s="137" t="str">
        <f ca="1">IFERROR(INDIRECT("'" &amp;  decoder!$B$4  &amp; "'!" &amp; " D403"),"")</f>
        <v xml:space="preserve"> </v>
      </c>
      <c r="F445" s="41" t="s">
        <v>219</v>
      </c>
      <c r="G445" s="63" t="str">
        <f ca="1">IFERROR(INDIRECT("'" &amp;  decoder!$B$4  &amp; "'!" &amp; " F403"),"")</f>
        <v xml:space="preserve"> </v>
      </c>
      <c r="H445" s="13"/>
      <c r="I445" s="13"/>
    </row>
    <row r="446" spans="1:9" x14ac:dyDescent="0.3">
      <c r="A446" s="40"/>
      <c r="B446" s="106"/>
      <c r="C446" s="32"/>
      <c r="D446" s="40"/>
      <c r="E446" s="40"/>
      <c r="F446" s="32"/>
      <c r="G446" s="32"/>
      <c r="H446" s="13"/>
      <c r="I446" s="13"/>
    </row>
    <row r="447" spans="1:9" x14ac:dyDescent="0.3">
      <c r="A447" s="37" t="s">
        <v>141</v>
      </c>
      <c r="B447" s="37"/>
      <c r="C447" s="56" t="s">
        <v>142</v>
      </c>
      <c r="D447" s="33"/>
      <c r="E447" s="33"/>
      <c r="F447" s="33"/>
      <c r="G447" s="33"/>
      <c r="H447" s="13"/>
      <c r="I447" s="13"/>
    </row>
    <row r="448" spans="1:9" x14ac:dyDescent="0.3">
      <c r="A448" s="42" t="s">
        <v>37</v>
      </c>
      <c r="B448" s="38"/>
      <c r="C448" s="33"/>
      <c r="D448" s="33"/>
      <c r="E448" s="33"/>
      <c r="F448" s="33"/>
      <c r="G448" s="33"/>
      <c r="H448" s="13"/>
      <c r="I448" s="13"/>
    </row>
    <row r="449" spans="1:9" x14ac:dyDescent="0.3">
      <c r="A449" s="43" t="s">
        <v>55</v>
      </c>
      <c r="B449" s="96" t="s">
        <v>144</v>
      </c>
      <c r="C449" s="80"/>
      <c r="D449" s="33"/>
      <c r="E449" s="33"/>
      <c r="F449" s="33"/>
      <c r="G449" s="33"/>
      <c r="H449" s="13"/>
      <c r="I449" s="13"/>
    </row>
    <row r="450" spans="1:9" x14ac:dyDescent="0.3">
      <c r="A450" s="62" t="s">
        <v>57</v>
      </c>
      <c r="B450" s="107" t="s">
        <v>145</v>
      </c>
      <c r="C450" s="81"/>
      <c r="D450" s="44" t="s">
        <v>146</v>
      </c>
      <c r="E450" s="33"/>
      <c r="F450" s="33"/>
      <c r="G450" s="33"/>
      <c r="H450" s="13"/>
      <c r="I450" s="13"/>
    </row>
    <row r="451" spans="1:9" x14ac:dyDescent="0.3">
      <c r="A451" s="72">
        <v>2</v>
      </c>
      <c r="B451" s="99">
        <v>3</v>
      </c>
      <c r="C451" s="105"/>
      <c r="D451" s="100">
        <f ca="1">IFERROR(INDIRECT("'" &amp;  decoder!$B$4  &amp; "'!" &amp; "r405"),0)</f>
        <v>3.1</v>
      </c>
      <c r="E451" s="69"/>
      <c r="F451" s="69"/>
      <c r="G451" s="69"/>
      <c r="H451"/>
      <c r="I451" s="13"/>
    </row>
    <row r="452" spans="1:9" x14ac:dyDescent="0.3">
      <c r="A452" s="72">
        <v>6</v>
      </c>
      <c r="B452" s="99">
        <v>3.375</v>
      </c>
      <c r="C452" s="105"/>
      <c r="D452" s="100">
        <f ca="1">IFERROR(INDIRECT("'" &amp;  decoder!$B$4  &amp; "'!" &amp; "r406"),0)</f>
        <v>2.375</v>
      </c>
      <c r="E452" s="69"/>
      <c r="F452" s="69"/>
      <c r="G452" s="69"/>
      <c r="H452"/>
      <c r="I452" s="13"/>
    </row>
    <row r="453" spans="1:9" x14ac:dyDescent="0.3">
      <c r="A453" s="72">
        <v>10</v>
      </c>
      <c r="B453" s="99">
        <v>3.75</v>
      </c>
      <c r="C453" s="105"/>
      <c r="D453" s="100">
        <f ca="1">IFERROR(INDIRECT("'" &amp;  decoder!$B$4  &amp; "'!" &amp; "r407"),0)</f>
        <v>2.75</v>
      </c>
      <c r="E453" s="69"/>
      <c r="F453" s="69"/>
      <c r="G453" s="69"/>
      <c r="H453"/>
      <c r="I453" s="13"/>
    </row>
    <row r="454" spans="1:9" x14ac:dyDescent="0.3">
      <c r="A454" s="72">
        <v>14</v>
      </c>
      <c r="B454" s="108">
        <v>4.125</v>
      </c>
      <c r="C454" s="78"/>
      <c r="D454" s="100">
        <f ca="1">IFERROR(INDIRECT("'" &amp;  decoder!$B$4  &amp; "'!" &amp; "r408"),0)</f>
        <v>3.125</v>
      </c>
      <c r="E454" s="69"/>
      <c r="F454" s="69"/>
      <c r="G454" s="69"/>
      <c r="H454"/>
      <c r="I454" s="13"/>
    </row>
    <row r="455" spans="1:9" x14ac:dyDescent="0.3">
      <c r="A455" s="72">
        <v>18</v>
      </c>
      <c r="B455" s="99">
        <v>4.5</v>
      </c>
      <c r="C455" s="105"/>
      <c r="D455" s="100">
        <f ca="1">IFERROR(INDIRECT("'" &amp;  decoder!$B$4  &amp; "'!" &amp; "r409"),0)</f>
        <v>4.5010000000000003</v>
      </c>
      <c r="E455" s="48"/>
      <c r="F455" s="32"/>
      <c r="G455" s="32"/>
      <c r="H455" s="13"/>
      <c r="I455" s="13"/>
    </row>
    <row r="456" spans="1:9" x14ac:dyDescent="0.3">
      <c r="A456" s="60"/>
      <c r="B456" s="86"/>
      <c r="C456" s="109" t="s">
        <v>147</v>
      </c>
      <c r="D456" s="100">
        <f ca="1">IFERROR(INDIRECT("'" &amp;  decoder!$B$4  &amp; "'!" &amp; "r410"),0)</f>
        <v>4.5010000000000003</v>
      </c>
      <c r="E456" s="48"/>
      <c r="F456" s="32"/>
      <c r="G456" s="32"/>
      <c r="H456" s="13"/>
      <c r="I456" s="13"/>
    </row>
    <row r="457" spans="1:9" x14ac:dyDescent="0.3">
      <c r="A457" s="40"/>
      <c r="B457" s="106"/>
      <c r="C457" s="32"/>
      <c r="D457" s="40"/>
      <c r="E457" s="40"/>
      <c r="F457" s="32"/>
      <c r="G457" s="32"/>
      <c r="H457" s="13"/>
      <c r="I457" s="13"/>
    </row>
    <row r="458" spans="1:9" x14ac:dyDescent="0.3">
      <c r="A458" s="68" t="s">
        <v>245</v>
      </c>
      <c r="B458" s="41" t="s">
        <v>224</v>
      </c>
      <c r="C458" s="35"/>
      <c r="D458" s="41" t="s">
        <v>223</v>
      </c>
      <c r="E458" s="35"/>
      <c r="F458" s="41" t="s">
        <v>219</v>
      </c>
      <c r="G458" s="35"/>
      <c r="H458" s="13"/>
      <c r="I458" s="13"/>
    </row>
    <row r="459" spans="1:9" x14ac:dyDescent="0.3">
      <c r="A459" s="40"/>
      <c r="B459" s="106"/>
      <c r="C459" s="32"/>
      <c r="D459" s="40"/>
      <c r="E459" s="40"/>
      <c r="F459" s="32"/>
      <c r="G459" s="32"/>
      <c r="H459" s="13"/>
      <c r="I459" s="13"/>
    </row>
    <row r="460" spans="1:9" x14ac:dyDescent="0.3">
      <c r="A460" s="110" t="s">
        <v>169</v>
      </c>
      <c r="B460" s="69"/>
      <c r="C460" s="69"/>
      <c r="D460" s="69"/>
      <c r="E460" s="69"/>
      <c r="F460" s="69"/>
      <c r="G460" s="32"/>
      <c r="H460" s="13"/>
      <c r="I460" s="13"/>
    </row>
    <row r="461" spans="1:9" ht="15.6" x14ac:dyDescent="0.3">
      <c r="A461" s="111" t="s">
        <v>171</v>
      </c>
      <c r="B461" s="111" t="s">
        <v>170</v>
      </c>
      <c r="C461" s="69"/>
      <c r="D461" s="69"/>
      <c r="E461" s="69"/>
      <c r="F461" s="69"/>
      <c r="G461" s="32"/>
      <c r="H461" s="13"/>
      <c r="I461" s="13"/>
    </row>
    <row r="462" spans="1:9" x14ac:dyDescent="0.3">
      <c r="A462" s="112" t="s">
        <v>172</v>
      </c>
      <c r="B462" s="112" t="s">
        <v>173</v>
      </c>
      <c r="C462" s="214" t="s">
        <v>109</v>
      </c>
      <c r="D462" s="215"/>
      <c r="E462" s="215"/>
      <c r="F462" s="216"/>
      <c r="G462" s="32"/>
      <c r="H462" s="13"/>
      <c r="I462" s="13"/>
    </row>
    <row r="463" spans="1:9" x14ac:dyDescent="0.3">
      <c r="A463" s="113" t="s">
        <v>1</v>
      </c>
      <c r="B463" s="113" t="s">
        <v>1</v>
      </c>
      <c r="C463" s="114" t="s">
        <v>5</v>
      </c>
      <c r="D463" s="114" t="s">
        <v>6</v>
      </c>
      <c r="E463" s="114" t="s">
        <v>7</v>
      </c>
      <c r="F463" s="114" t="s">
        <v>8</v>
      </c>
      <c r="G463" s="32"/>
      <c r="H463" s="13"/>
      <c r="I463" s="13"/>
    </row>
    <row r="464" spans="1:9" x14ac:dyDescent="0.3">
      <c r="A464" s="115">
        <v>23</v>
      </c>
      <c r="B464" s="115">
        <v>21</v>
      </c>
      <c r="C464" s="58">
        <v>0</v>
      </c>
      <c r="D464" s="58">
        <v>0</v>
      </c>
      <c r="E464" s="58">
        <v>0</v>
      </c>
      <c r="F464" s="58">
        <v>0</v>
      </c>
      <c r="G464" s="32"/>
      <c r="H464" s="13"/>
      <c r="I464" s="13"/>
    </row>
    <row r="465" spans="1:9" x14ac:dyDescent="0.3">
      <c r="A465" s="115">
        <v>22</v>
      </c>
      <c r="B465" s="115">
        <v>22</v>
      </c>
      <c r="C465" s="58">
        <v>0</v>
      </c>
      <c r="D465" s="58">
        <v>0</v>
      </c>
      <c r="E465" s="58">
        <v>0</v>
      </c>
      <c r="F465" s="58">
        <v>0</v>
      </c>
      <c r="G465" s="32"/>
      <c r="H465" s="13"/>
      <c r="I465" s="13"/>
    </row>
    <row r="466" spans="1:9" x14ac:dyDescent="0.3">
      <c r="A466" s="115">
        <v>21</v>
      </c>
      <c r="B466" s="115">
        <v>23</v>
      </c>
      <c r="C466" s="58">
        <v>0</v>
      </c>
      <c r="D466" s="58">
        <v>0</v>
      </c>
      <c r="E466" s="58">
        <v>0</v>
      </c>
      <c r="F466" s="58">
        <v>0</v>
      </c>
      <c r="G466" s="32"/>
      <c r="H466" s="13"/>
      <c r="I466" s="13"/>
    </row>
    <row r="467" spans="1:9" x14ac:dyDescent="0.3">
      <c r="A467" s="40"/>
      <c r="B467" s="106"/>
      <c r="C467" s="32"/>
      <c r="D467" s="40"/>
      <c r="E467" s="40"/>
      <c r="F467" s="32"/>
      <c r="G467" s="32"/>
      <c r="H467" s="13"/>
      <c r="I467" s="13"/>
    </row>
    <row r="468" spans="1:9" x14ac:dyDescent="0.3">
      <c r="A468" s="55" t="s">
        <v>246</v>
      </c>
      <c r="B468" s="55"/>
      <c r="C468" s="32"/>
      <c r="D468" s="40"/>
      <c r="E468" s="40"/>
      <c r="F468" s="32"/>
      <c r="G468" s="32"/>
      <c r="H468" s="13"/>
      <c r="I468" s="13"/>
    </row>
    <row r="469" spans="1:9" x14ac:dyDescent="0.3">
      <c r="A469" s="40"/>
      <c r="B469" s="106"/>
      <c r="C469" s="32"/>
      <c r="D469" s="40"/>
      <c r="E469" s="40"/>
      <c r="F469" s="32"/>
      <c r="G469" s="32"/>
      <c r="H469" s="13"/>
      <c r="I469" s="13"/>
    </row>
    <row r="470" spans="1:9" x14ac:dyDescent="0.3">
      <c r="A470" s="111" t="s">
        <v>199</v>
      </c>
      <c r="B470" s="33"/>
      <c r="C470" s="33"/>
      <c r="D470" s="33"/>
      <c r="E470" s="116" t="s">
        <v>200</v>
      </c>
      <c r="F470" s="69"/>
      <c r="G470" s="69"/>
      <c r="H470" s="13"/>
      <c r="I470" s="13"/>
    </row>
    <row r="471" spans="1:9" x14ac:dyDescent="0.3">
      <c r="A471" s="40"/>
      <c r="B471" s="106"/>
      <c r="C471" s="32"/>
      <c r="D471" s="40"/>
      <c r="E471" s="40"/>
      <c r="F471" s="32"/>
      <c r="G471" s="32"/>
      <c r="H471" s="13"/>
      <c r="I471" s="13"/>
    </row>
    <row r="472" spans="1:9" x14ac:dyDescent="0.3">
      <c r="A472" s="111" t="s">
        <v>247</v>
      </c>
      <c r="B472" s="33"/>
      <c r="C472" s="33"/>
      <c r="D472" s="33"/>
      <c r="E472" s="116" t="s">
        <v>200</v>
      </c>
      <c r="F472" s="69"/>
      <c r="G472" s="69"/>
      <c r="H472" s="13"/>
      <c r="I472" s="13"/>
    </row>
    <row r="473" spans="1:9" x14ac:dyDescent="0.3">
      <c r="A473" s="40"/>
      <c r="B473" s="106"/>
      <c r="C473" s="32"/>
      <c r="D473" s="40"/>
      <c r="E473" s="40"/>
      <c r="F473" s="32"/>
      <c r="G473" s="32"/>
      <c r="H473" s="13"/>
      <c r="I473" s="13"/>
    </row>
    <row r="474" spans="1:9" x14ac:dyDescent="0.3">
      <c r="A474" s="33"/>
      <c r="B474" s="33"/>
      <c r="C474" s="33"/>
      <c r="D474" s="33"/>
      <c r="E474" s="33"/>
      <c r="F474" s="33"/>
      <c r="G474" s="33"/>
      <c r="H474" s="13"/>
      <c r="I474" s="13"/>
    </row>
    <row r="475" spans="1:9" x14ac:dyDescent="0.3">
      <c r="A475" s="33"/>
      <c r="B475" s="33"/>
      <c r="C475" s="33"/>
      <c r="D475" s="33"/>
      <c r="E475" s="33"/>
      <c r="F475" s="33"/>
      <c r="G475" s="33"/>
      <c r="H475" s="13"/>
      <c r="I475" s="13"/>
    </row>
    <row r="476" spans="1:9" x14ac:dyDescent="0.3">
      <c r="A476" s="33"/>
      <c r="B476" s="33"/>
      <c r="C476" s="33"/>
      <c r="D476" s="33"/>
      <c r="E476" s="33"/>
      <c r="F476" s="33"/>
      <c r="G476" s="33"/>
      <c r="H476" s="13"/>
      <c r="I476" s="13"/>
    </row>
    <row r="477" spans="1:9" x14ac:dyDescent="0.3">
      <c r="A477" s="33"/>
      <c r="B477" s="33"/>
      <c r="C477" s="33"/>
      <c r="D477" s="33"/>
      <c r="E477" s="33"/>
      <c r="F477" s="33"/>
      <c r="G477" s="33"/>
      <c r="H477" s="13"/>
      <c r="I477" s="13"/>
    </row>
    <row r="478" spans="1:9" x14ac:dyDescent="0.3">
      <c r="A478" s="40"/>
      <c r="B478" s="106"/>
      <c r="C478" s="32"/>
      <c r="D478" s="40"/>
      <c r="E478" s="40"/>
      <c r="F478" s="32"/>
      <c r="G478" s="32"/>
      <c r="H478" s="13"/>
      <c r="I478" s="13"/>
    </row>
    <row r="479" spans="1:9" x14ac:dyDescent="0.3">
      <c r="A479" s="40"/>
      <c r="B479" s="106"/>
      <c r="C479" s="32"/>
      <c r="D479" s="40"/>
      <c r="E479" s="40"/>
      <c r="F479" s="32"/>
      <c r="G479" s="32"/>
      <c r="H479" s="13"/>
      <c r="I479" s="13"/>
    </row>
    <row r="480" spans="1:9" x14ac:dyDescent="0.3">
      <c r="A480" s="40"/>
      <c r="B480" s="106"/>
      <c r="C480" s="32"/>
      <c r="D480" s="40"/>
      <c r="E480" s="40"/>
      <c r="F480" s="32"/>
      <c r="G480" s="32"/>
      <c r="H480" s="13"/>
      <c r="I480" s="13"/>
    </row>
    <row r="481" spans="1:9" x14ac:dyDescent="0.3">
      <c r="A481" s="40"/>
      <c r="B481" s="106"/>
      <c r="C481" s="32"/>
      <c r="D481" s="40"/>
      <c r="E481" s="40"/>
      <c r="F481" s="32"/>
      <c r="G481" s="32"/>
      <c r="H481" s="13"/>
      <c r="I481" s="13"/>
    </row>
    <row r="482" spans="1:9" x14ac:dyDescent="0.3">
      <c r="A482" s="40"/>
      <c r="B482" s="106"/>
      <c r="C482" s="32"/>
      <c r="D482" s="40"/>
      <c r="E482" s="40"/>
      <c r="F482" s="32"/>
      <c r="G482" s="32"/>
      <c r="H482" s="13"/>
      <c r="I482" s="13"/>
    </row>
    <row r="483" spans="1:9" x14ac:dyDescent="0.3">
      <c r="A483" s="40"/>
      <c r="B483" s="106"/>
      <c r="C483" s="32"/>
      <c r="D483" s="40"/>
      <c r="E483" s="40"/>
      <c r="F483" s="32"/>
      <c r="G483" s="32"/>
      <c r="H483" s="13"/>
      <c r="I483" s="13"/>
    </row>
    <row r="484" spans="1:9" x14ac:dyDescent="0.3">
      <c r="A484" s="40"/>
      <c r="B484" s="106"/>
      <c r="C484" s="32"/>
      <c r="D484" s="40"/>
      <c r="E484" s="40"/>
      <c r="F484" s="32"/>
      <c r="G484" s="32"/>
      <c r="H484" s="13"/>
      <c r="I484" s="13"/>
    </row>
    <row r="485" spans="1:9" x14ac:dyDescent="0.3">
      <c r="A485" s="40"/>
      <c r="B485" s="106"/>
      <c r="C485" s="32"/>
      <c r="D485" s="40"/>
      <c r="E485" s="40"/>
      <c r="F485" s="32"/>
      <c r="G485" s="32"/>
      <c r="H485" s="13"/>
      <c r="I485" s="13"/>
    </row>
    <row r="486" spans="1:9" x14ac:dyDescent="0.3">
      <c r="A486" s="40" t="s">
        <v>218</v>
      </c>
      <c r="B486" s="50"/>
      <c r="C486" s="51"/>
      <c r="D486" s="40"/>
      <c r="E486" s="40" t="s">
        <v>219</v>
      </c>
      <c r="F486" s="51"/>
      <c r="G486" s="51"/>
      <c r="H486" s="13"/>
      <c r="I486" s="13"/>
    </row>
    <row r="487" spans="1:9" x14ac:dyDescent="0.3">
      <c r="A487" s="33"/>
      <c r="B487" s="48"/>
      <c r="C487" s="48"/>
      <c r="D487" s="33"/>
      <c r="E487" s="33"/>
      <c r="F487" s="48"/>
      <c r="G487" s="48"/>
      <c r="H487" s="13"/>
      <c r="I487" s="13"/>
    </row>
    <row r="488" spans="1:9" x14ac:dyDescent="0.3">
      <c r="A488" s="40" t="s">
        <v>217</v>
      </c>
      <c r="B488" s="52"/>
      <c r="C488" s="51"/>
      <c r="D488" s="40"/>
      <c r="E488" s="40" t="s">
        <v>219</v>
      </c>
      <c r="F488" s="51"/>
      <c r="G488" s="51"/>
      <c r="H488" s="13"/>
      <c r="I488" s="13"/>
    </row>
    <row r="489" spans="1:9" x14ac:dyDescent="0.3">
      <c r="A489" s="40"/>
      <c r="B489" s="106"/>
      <c r="C489" s="32"/>
      <c r="D489" s="40"/>
      <c r="E489" s="40"/>
      <c r="F489" s="32"/>
      <c r="G489" s="33" t="s">
        <v>243</v>
      </c>
      <c r="H489" s="13"/>
      <c r="I489" s="13"/>
    </row>
    <row r="490" spans="1:9" x14ac:dyDescent="0.3">
      <c r="H490" s="13"/>
      <c r="I490" s="13"/>
    </row>
    <row r="491" spans="1:9" x14ac:dyDescent="0.3">
      <c r="H491" s="13"/>
      <c r="I491" s="13"/>
    </row>
    <row r="492" spans="1:9" ht="18" x14ac:dyDescent="0.35">
      <c r="A492" s="33"/>
      <c r="B492" s="33"/>
      <c r="C492" s="53" t="s">
        <v>39</v>
      </c>
      <c r="D492" s="33"/>
      <c r="E492" s="33"/>
      <c r="F492" s="33"/>
      <c r="G492" s="33"/>
      <c r="H492" s="13"/>
      <c r="I492" s="13"/>
    </row>
    <row r="493" spans="1:9" ht="18" x14ac:dyDescent="0.35">
      <c r="A493" s="33"/>
      <c r="B493" s="33"/>
      <c r="C493" s="53" t="s">
        <v>38</v>
      </c>
      <c r="D493" s="33"/>
      <c r="E493" s="33"/>
      <c r="F493" s="33"/>
      <c r="G493" s="33"/>
      <c r="H493" s="13"/>
      <c r="I493" s="13"/>
    </row>
    <row r="494" spans="1:9" x14ac:dyDescent="0.3">
      <c r="A494" s="33"/>
      <c r="B494" s="33"/>
      <c r="C494" s="33" t="s">
        <v>48</v>
      </c>
      <c r="D494" s="33"/>
      <c r="E494" s="33"/>
      <c r="F494" s="33"/>
      <c r="G494" s="33"/>
      <c r="H494" s="13"/>
      <c r="I494" s="13"/>
    </row>
    <row r="495" spans="1:9" x14ac:dyDescent="0.3">
      <c r="A495" s="33"/>
      <c r="B495" s="33"/>
      <c r="C495" s="33" t="s">
        <v>49</v>
      </c>
      <c r="D495" s="33"/>
      <c r="E495" s="33"/>
      <c r="F495" s="33"/>
      <c r="G495" s="33"/>
      <c r="H495" s="13"/>
      <c r="I495" s="13"/>
    </row>
    <row r="496" spans="1:9" ht="18" customHeight="1" x14ac:dyDescent="0.3">
      <c r="A496" s="33"/>
      <c r="B496" s="33"/>
      <c r="C496" s="33"/>
      <c r="D496" s="33"/>
      <c r="E496" s="33"/>
      <c r="F496" s="34" t="s">
        <v>31</v>
      </c>
      <c r="G496" s="35">
        <f>G5</f>
        <v>0</v>
      </c>
      <c r="H496" s="13"/>
      <c r="I496" s="13"/>
    </row>
    <row r="497" spans="1:9" ht="18" customHeight="1" x14ac:dyDescent="0.3">
      <c r="A497" s="33"/>
      <c r="B497" s="33"/>
      <c r="C497" s="33"/>
      <c r="D497" s="33"/>
      <c r="E497" s="33"/>
      <c r="F497" s="34"/>
      <c r="G497" s="48"/>
      <c r="H497" s="13"/>
      <c r="I497" s="13"/>
    </row>
    <row r="498" spans="1:9" ht="18" customHeight="1" x14ac:dyDescent="0.3">
      <c r="A498" s="33"/>
      <c r="B498" s="33"/>
      <c r="C498" s="33"/>
      <c r="D498" s="33"/>
      <c r="E498" s="33"/>
      <c r="F498" s="34"/>
      <c r="H498" s="13"/>
      <c r="I498" s="13"/>
    </row>
    <row r="499" spans="1:9" x14ac:dyDescent="0.3">
      <c r="A499" s="110" t="s">
        <v>174</v>
      </c>
      <c r="B499" s="69"/>
      <c r="C499" s="69"/>
      <c r="D499" s="69"/>
      <c r="E499" s="69"/>
      <c r="F499" s="48"/>
      <c r="G499" s="33"/>
      <c r="H499" s="13"/>
      <c r="I499" s="13"/>
    </row>
    <row r="500" spans="1:9" ht="26.4" x14ac:dyDescent="0.3">
      <c r="A500" s="117" t="s">
        <v>175</v>
      </c>
      <c r="B500" s="117" t="s">
        <v>176</v>
      </c>
      <c r="C500" s="112" t="s">
        <v>25</v>
      </c>
      <c r="D500" s="112" t="s">
        <v>177</v>
      </c>
      <c r="E500" s="112" t="s">
        <v>178</v>
      </c>
      <c r="F500" s="118"/>
      <c r="G500" s="33"/>
      <c r="H500" s="13"/>
      <c r="I500" s="13"/>
    </row>
    <row r="501" spans="1:9" ht="15" customHeight="1" x14ac:dyDescent="0.3">
      <c r="A501" s="119" t="s">
        <v>250</v>
      </c>
      <c r="B501" s="120"/>
      <c r="C501" s="120"/>
      <c r="D501" s="121"/>
      <c r="E501" s="122"/>
      <c r="F501" s="123"/>
      <c r="G501" s="33"/>
      <c r="I501" s="13"/>
    </row>
    <row r="502" spans="1:9" ht="15" customHeight="1" x14ac:dyDescent="0.3">
      <c r="A502" s="124" t="s">
        <v>187</v>
      </c>
      <c r="B502" s="120" t="s">
        <v>180</v>
      </c>
      <c r="C502" s="120" t="s">
        <v>249</v>
      </c>
      <c r="D502" s="121"/>
      <c r="E502" s="122"/>
      <c r="F502" s="123"/>
      <c r="G502" s="33"/>
      <c r="H502" s="13"/>
      <c r="I502" s="13"/>
    </row>
    <row r="503" spans="1:9" ht="15" customHeight="1" x14ac:dyDescent="0.3">
      <c r="A503" s="124" t="s">
        <v>209</v>
      </c>
      <c r="B503" s="120" t="s">
        <v>180</v>
      </c>
      <c r="C503" s="120" t="s">
        <v>251</v>
      </c>
      <c r="D503" s="121"/>
      <c r="E503" s="122"/>
      <c r="F503" s="123"/>
      <c r="G503" s="33"/>
      <c r="H503" s="13"/>
      <c r="I503" s="13"/>
    </row>
    <row r="504" spans="1:9" ht="15" customHeight="1" x14ac:dyDescent="0.3">
      <c r="A504" s="124" t="s">
        <v>209</v>
      </c>
      <c r="B504" s="120" t="s">
        <v>180</v>
      </c>
      <c r="C504" s="120" t="s">
        <v>251</v>
      </c>
      <c r="D504" s="121"/>
      <c r="E504" s="122"/>
      <c r="F504" s="123"/>
      <c r="G504" s="33"/>
      <c r="H504" s="13"/>
      <c r="I504" s="13"/>
    </row>
    <row r="505" spans="1:9" ht="15" customHeight="1" x14ac:dyDescent="0.3">
      <c r="A505" s="125"/>
      <c r="B505" s="125"/>
      <c r="C505" s="115"/>
      <c r="D505" s="121"/>
      <c r="E505" s="122"/>
      <c r="F505" s="123"/>
      <c r="G505" s="33"/>
      <c r="H505" s="13"/>
      <c r="I505" s="13"/>
    </row>
    <row r="506" spans="1:9" ht="15" customHeight="1" x14ac:dyDescent="0.3">
      <c r="A506" s="119" t="s">
        <v>252</v>
      </c>
      <c r="B506" s="120"/>
      <c r="C506" s="120"/>
      <c r="D506" s="121"/>
      <c r="E506" s="122"/>
      <c r="F506" s="123"/>
      <c r="G506" s="33"/>
      <c r="H506" s="13"/>
      <c r="I506" s="13"/>
    </row>
    <row r="507" spans="1:9" ht="15" customHeight="1" x14ac:dyDescent="0.3">
      <c r="A507" s="124" t="s">
        <v>253</v>
      </c>
      <c r="B507" s="120" t="s">
        <v>180</v>
      </c>
      <c r="C507" s="120" t="s">
        <v>254</v>
      </c>
      <c r="D507" s="121"/>
      <c r="E507" s="122"/>
      <c r="F507" s="123"/>
      <c r="G507" s="33"/>
      <c r="H507" s="13"/>
      <c r="I507" s="13"/>
    </row>
    <row r="508" spans="1:9" ht="15" customHeight="1" x14ac:dyDescent="0.3">
      <c r="A508" s="124" t="s">
        <v>179</v>
      </c>
      <c r="B508" s="120" t="s">
        <v>180</v>
      </c>
      <c r="C508" s="120" t="s">
        <v>255</v>
      </c>
      <c r="D508" s="121"/>
      <c r="E508" s="122"/>
      <c r="F508" s="123"/>
      <c r="G508" s="33"/>
      <c r="H508" s="13"/>
      <c r="I508" s="13"/>
    </row>
    <row r="509" spans="1:9" ht="15" customHeight="1" x14ac:dyDescent="0.3">
      <c r="A509" s="124" t="s">
        <v>181</v>
      </c>
      <c r="B509" s="120" t="s">
        <v>180</v>
      </c>
      <c r="C509" s="120" t="s">
        <v>182</v>
      </c>
      <c r="D509" s="121"/>
      <c r="E509" s="122"/>
      <c r="F509" s="123"/>
      <c r="G509" s="33"/>
      <c r="H509" s="13"/>
      <c r="I509" s="13"/>
    </row>
    <row r="510" spans="1:9" ht="15" customHeight="1" x14ac:dyDescent="0.3">
      <c r="A510" s="124" t="s">
        <v>208</v>
      </c>
      <c r="B510" s="120" t="s">
        <v>180</v>
      </c>
      <c r="C510" s="120" t="s">
        <v>256</v>
      </c>
      <c r="D510" s="121"/>
      <c r="E510" s="122"/>
      <c r="F510" s="123"/>
      <c r="G510" s="33"/>
      <c r="H510" s="13"/>
      <c r="I510" s="13"/>
    </row>
    <row r="511" spans="1:9" ht="15" customHeight="1" x14ac:dyDescent="0.3">
      <c r="A511" s="124" t="s">
        <v>183</v>
      </c>
      <c r="B511" s="120" t="s">
        <v>180</v>
      </c>
      <c r="C511" s="120" t="s">
        <v>257</v>
      </c>
      <c r="D511" s="121"/>
      <c r="E511" s="122"/>
      <c r="F511" s="123"/>
      <c r="G511" s="33"/>
      <c r="H511" s="13"/>
      <c r="I511" s="13"/>
    </row>
    <row r="512" spans="1:9" ht="15" customHeight="1" x14ac:dyDescent="0.3">
      <c r="A512" s="124" t="s">
        <v>184</v>
      </c>
      <c r="B512" s="120" t="s">
        <v>180</v>
      </c>
      <c r="C512" s="120" t="s">
        <v>185</v>
      </c>
      <c r="D512" s="121"/>
      <c r="E512" s="122"/>
      <c r="F512" s="123"/>
      <c r="G512" s="33"/>
      <c r="H512" s="13"/>
      <c r="I512" s="13"/>
    </row>
    <row r="513" spans="1:9" ht="15" customHeight="1" x14ac:dyDescent="0.3">
      <c r="A513" s="124" t="s">
        <v>209</v>
      </c>
      <c r="B513" s="120" t="s">
        <v>180</v>
      </c>
      <c r="C513" s="120" t="s">
        <v>251</v>
      </c>
      <c r="D513" s="121"/>
      <c r="E513" s="122"/>
      <c r="F513" s="123"/>
      <c r="G513" s="33"/>
      <c r="H513" s="13"/>
      <c r="I513" s="13"/>
    </row>
    <row r="514" spans="1:9" ht="15" customHeight="1" x14ac:dyDescent="0.3">
      <c r="A514" s="119" t="s">
        <v>258</v>
      </c>
      <c r="B514" s="120"/>
      <c r="C514" s="120"/>
      <c r="D514" s="121"/>
      <c r="E514" s="122"/>
      <c r="F514" s="123"/>
      <c r="G514" s="33"/>
      <c r="H514" s="13"/>
      <c r="I514" s="13"/>
    </row>
    <row r="515" spans="1:9" ht="15" customHeight="1" x14ac:dyDescent="0.3">
      <c r="A515" s="124" t="s">
        <v>253</v>
      </c>
      <c r="B515" s="120" t="s">
        <v>180</v>
      </c>
      <c r="C515" s="120" t="s">
        <v>259</v>
      </c>
      <c r="D515" s="121"/>
      <c r="E515" s="122"/>
      <c r="F515" s="123"/>
      <c r="G515" s="33"/>
      <c r="H515" s="13"/>
      <c r="I515" s="13"/>
    </row>
    <row r="516" spans="1:9" ht="15" customHeight="1" x14ac:dyDescent="0.3">
      <c r="A516" s="124" t="s">
        <v>179</v>
      </c>
      <c r="B516" s="120" t="s">
        <v>180</v>
      </c>
      <c r="C516" s="120" t="s">
        <v>255</v>
      </c>
      <c r="D516" s="121"/>
      <c r="E516" s="122"/>
      <c r="F516" s="123"/>
      <c r="G516" s="33"/>
      <c r="H516" s="13"/>
      <c r="I516" s="13"/>
    </row>
    <row r="517" spans="1:9" ht="15" customHeight="1" x14ac:dyDescent="0.3">
      <c r="A517" s="124" t="s">
        <v>181</v>
      </c>
      <c r="B517" s="120" t="s">
        <v>180</v>
      </c>
      <c r="C517" s="120" t="s">
        <v>182</v>
      </c>
      <c r="D517" s="121"/>
      <c r="E517" s="122"/>
      <c r="F517" s="123"/>
      <c r="G517" s="33"/>
      <c r="H517" s="13"/>
      <c r="I517" s="13"/>
    </row>
    <row r="518" spans="1:9" ht="15" customHeight="1" x14ac:dyDescent="0.3">
      <c r="A518" s="124" t="s">
        <v>208</v>
      </c>
      <c r="B518" s="120" t="s">
        <v>180</v>
      </c>
      <c r="C518" s="120" t="s">
        <v>256</v>
      </c>
      <c r="D518" s="121"/>
      <c r="E518" s="122"/>
      <c r="F518" s="123"/>
      <c r="G518" s="33"/>
      <c r="H518" s="13"/>
      <c r="I518" s="13"/>
    </row>
    <row r="519" spans="1:9" ht="15" customHeight="1" x14ac:dyDescent="0.3">
      <c r="A519" s="124" t="s">
        <v>183</v>
      </c>
      <c r="B519" s="120" t="s">
        <v>180</v>
      </c>
      <c r="C519" s="120" t="s">
        <v>257</v>
      </c>
      <c r="D519" s="121"/>
      <c r="E519" s="122"/>
      <c r="F519" s="123"/>
      <c r="G519" s="33"/>
      <c r="H519" s="13"/>
      <c r="I519" s="13"/>
    </row>
    <row r="520" spans="1:9" ht="15" customHeight="1" x14ac:dyDescent="0.3">
      <c r="A520" s="124" t="s">
        <v>184</v>
      </c>
      <c r="B520" s="120" t="s">
        <v>180</v>
      </c>
      <c r="C520" s="120" t="s">
        <v>185</v>
      </c>
      <c r="D520" s="121"/>
      <c r="E520" s="122"/>
      <c r="F520" s="123"/>
      <c r="G520" s="33"/>
      <c r="H520" s="13"/>
      <c r="I520" s="13"/>
    </row>
    <row r="521" spans="1:9" ht="15" customHeight="1" x14ac:dyDescent="0.3">
      <c r="A521" s="124" t="s">
        <v>209</v>
      </c>
      <c r="B521" s="120" t="s">
        <v>180</v>
      </c>
      <c r="C521" s="120" t="s">
        <v>251</v>
      </c>
      <c r="D521" s="121"/>
      <c r="E521" s="122"/>
      <c r="F521" s="123"/>
      <c r="G521" s="33"/>
      <c r="H521" s="13"/>
      <c r="I521" s="13"/>
    </row>
    <row r="522" spans="1:9" ht="15" customHeight="1" x14ac:dyDescent="0.3">
      <c r="A522" s="105"/>
      <c r="B522" s="105"/>
      <c r="C522" s="105"/>
      <c r="D522" s="121"/>
      <c r="E522" s="122"/>
      <c r="F522" s="123"/>
      <c r="G522" s="33"/>
      <c r="H522" s="13"/>
      <c r="I522" s="13"/>
    </row>
    <row r="523" spans="1:9" ht="15" customHeight="1" x14ac:dyDescent="0.3">
      <c r="A523" s="119" t="s">
        <v>260</v>
      </c>
      <c r="B523" s="120"/>
      <c r="C523" s="120"/>
      <c r="D523" s="121"/>
      <c r="E523" s="122"/>
      <c r="F523" s="123"/>
      <c r="G523" s="33"/>
      <c r="H523" s="13"/>
      <c r="I523" s="13"/>
    </row>
    <row r="524" spans="1:9" ht="15" customHeight="1" x14ac:dyDescent="0.3">
      <c r="A524" s="124" t="s">
        <v>253</v>
      </c>
      <c r="B524" s="120" t="s">
        <v>180</v>
      </c>
      <c r="C524" s="120" t="s">
        <v>261</v>
      </c>
      <c r="D524" s="121"/>
      <c r="E524" s="122"/>
      <c r="F524" s="123"/>
      <c r="G524" s="33"/>
      <c r="H524" s="13"/>
      <c r="I524" s="13"/>
    </row>
    <row r="525" spans="1:9" ht="15" customHeight="1" x14ac:dyDescent="0.3">
      <c r="A525" s="124" t="s">
        <v>179</v>
      </c>
      <c r="B525" s="120" t="s">
        <v>180</v>
      </c>
      <c r="C525" s="120" t="s">
        <v>255</v>
      </c>
      <c r="D525" s="121"/>
      <c r="E525" s="122"/>
      <c r="F525" s="123"/>
      <c r="G525" s="33"/>
      <c r="H525" s="13"/>
      <c r="I525" s="13"/>
    </row>
    <row r="526" spans="1:9" ht="15" customHeight="1" x14ac:dyDescent="0.3">
      <c r="A526" s="124" t="s">
        <v>181</v>
      </c>
      <c r="B526" s="120" t="s">
        <v>180</v>
      </c>
      <c r="C526" s="120" t="s">
        <v>182</v>
      </c>
      <c r="D526" s="121"/>
      <c r="E526" s="122"/>
      <c r="F526" s="123"/>
      <c r="G526" s="33"/>
      <c r="H526" s="13"/>
      <c r="I526" s="13"/>
    </row>
    <row r="527" spans="1:9" ht="15" customHeight="1" x14ac:dyDescent="0.3">
      <c r="A527" s="124" t="s">
        <v>208</v>
      </c>
      <c r="B527" s="120" t="s">
        <v>180</v>
      </c>
      <c r="C527" s="120" t="s">
        <v>256</v>
      </c>
      <c r="D527" s="121"/>
      <c r="E527" s="122"/>
      <c r="F527" s="123"/>
      <c r="G527" s="33"/>
      <c r="H527" s="13"/>
      <c r="I527" s="13"/>
    </row>
    <row r="528" spans="1:9" ht="15" customHeight="1" x14ac:dyDescent="0.3">
      <c r="A528" s="124" t="s">
        <v>183</v>
      </c>
      <c r="B528" s="120" t="s">
        <v>180</v>
      </c>
      <c r="C528" s="120" t="s">
        <v>257</v>
      </c>
      <c r="D528" s="121"/>
      <c r="E528" s="122"/>
      <c r="F528" s="123"/>
      <c r="G528" s="33"/>
      <c r="H528" s="13"/>
      <c r="I528" s="13"/>
    </row>
    <row r="529" spans="1:9" ht="15" customHeight="1" x14ac:dyDescent="0.3">
      <c r="A529" s="124" t="s">
        <v>184</v>
      </c>
      <c r="B529" s="120" t="s">
        <v>180</v>
      </c>
      <c r="C529" s="120" t="s">
        <v>185</v>
      </c>
      <c r="D529" s="121"/>
      <c r="E529" s="122"/>
      <c r="F529" s="123"/>
      <c r="G529" s="33"/>
      <c r="H529" s="13"/>
      <c r="I529" s="13"/>
    </row>
    <row r="530" spans="1:9" ht="15" customHeight="1" x14ac:dyDescent="0.3">
      <c r="A530" s="124" t="s">
        <v>209</v>
      </c>
      <c r="B530" s="120" t="s">
        <v>180</v>
      </c>
      <c r="C530" s="120" t="s">
        <v>251</v>
      </c>
      <c r="D530" s="121"/>
      <c r="E530" s="122"/>
      <c r="F530" s="123"/>
      <c r="G530" s="33"/>
      <c r="H530" s="13"/>
      <c r="I530" s="13"/>
    </row>
    <row r="531" spans="1:9" ht="15" customHeight="1" x14ac:dyDescent="0.3">
      <c r="A531" s="119"/>
      <c r="B531" s="120"/>
      <c r="C531" s="120"/>
      <c r="D531" s="121"/>
      <c r="E531" s="122"/>
      <c r="F531" s="123"/>
      <c r="G531" s="33"/>
      <c r="H531" s="13"/>
      <c r="I531" s="13"/>
    </row>
    <row r="532" spans="1:9" ht="15" customHeight="1" x14ac:dyDescent="0.3">
      <c r="A532" s="119"/>
      <c r="B532" s="120"/>
      <c r="C532" s="120"/>
      <c r="D532" s="121"/>
      <c r="E532" s="122"/>
      <c r="F532" s="123"/>
      <c r="G532" s="33"/>
      <c r="H532" s="13"/>
      <c r="I532" s="13"/>
    </row>
    <row r="533" spans="1:9" s="20" customFormat="1" ht="18.75" customHeight="1" x14ac:dyDescent="0.3">
      <c r="A533" s="126"/>
      <c r="B533" s="127"/>
      <c r="C533" s="127"/>
      <c r="D533" s="128"/>
      <c r="E533" s="123"/>
      <c r="F533" s="123"/>
      <c r="G533" s="48"/>
      <c r="H533" s="15"/>
      <c r="I533" s="15"/>
    </row>
    <row r="534" spans="1:9" s="20" customFormat="1" ht="18.75" customHeight="1" x14ac:dyDescent="0.3">
      <c r="A534" s="129"/>
      <c r="B534" s="129"/>
      <c r="C534" s="129"/>
      <c r="D534" s="129"/>
      <c r="E534" s="129"/>
      <c r="F534" s="129"/>
      <c r="G534" s="129"/>
      <c r="H534" s="15"/>
      <c r="I534" s="15"/>
    </row>
    <row r="535" spans="1:9" s="20" customFormat="1" ht="18.75" customHeight="1" x14ac:dyDescent="0.3">
      <c r="A535" s="129"/>
      <c r="B535" s="129"/>
      <c r="C535" s="129"/>
      <c r="D535" s="129"/>
      <c r="E535" s="129"/>
      <c r="F535" s="129"/>
      <c r="G535" s="129"/>
      <c r="H535" s="15"/>
      <c r="I535" s="15"/>
    </row>
    <row r="536" spans="1:9" s="20" customFormat="1" ht="18.75" customHeight="1" x14ac:dyDescent="0.3">
      <c r="A536" s="129"/>
      <c r="B536" s="129"/>
      <c r="C536" s="129"/>
      <c r="D536" s="129"/>
      <c r="E536" s="129"/>
      <c r="F536" s="129"/>
      <c r="G536" s="129"/>
      <c r="H536" s="15"/>
      <c r="I536" s="15"/>
    </row>
    <row r="537" spans="1:9" s="20" customFormat="1" ht="18.75" customHeight="1" x14ac:dyDescent="0.3">
      <c r="A537" s="40" t="s">
        <v>218</v>
      </c>
      <c r="B537" s="50"/>
      <c r="C537" s="51"/>
      <c r="D537" s="40"/>
      <c r="E537" s="40" t="s">
        <v>219</v>
      </c>
      <c r="F537" s="51"/>
      <c r="G537" s="51"/>
      <c r="H537" s="15"/>
      <c r="I537" s="15"/>
    </row>
    <row r="538" spans="1:9" s="20" customFormat="1" ht="18.75" customHeight="1" x14ac:dyDescent="0.3">
      <c r="A538" s="33"/>
      <c r="B538" s="48"/>
      <c r="C538" s="48"/>
      <c r="D538" s="33"/>
      <c r="E538" s="33"/>
      <c r="F538" s="48"/>
      <c r="G538" s="48"/>
      <c r="H538" s="15"/>
      <c r="I538" s="15"/>
    </row>
    <row r="539" spans="1:9" s="20" customFormat="1" ht="18.75" customHeight="1" x14ac:dyDescent="0.3">
      <c r="A539" s="40" t="s">
        <v>217</v>
      </c>
      <c r="B539" s="52"/>
      <c r="C539" s="51"/>
      <c r="D539" s="40"/>
      <c r="E539" s="40" t="s">
        <v>219</v>
      </c>
      <c r="F539" s="51"/>
      <c r="G539" s="51"/>
      <c r="H539" s="15"/>
      <c r="I539" s="15"/>
    </row>
    <row r="540" spans="1:9" s="20" customFormat="1" ht="18.75" customHeight="1" x14ac:dyDescent="0.3">
      <c r="A540" s="48"/>
      <c r="B540" s="48"/>
      <c r="C540" s="48"/>
      <c r="D540" s="128"/>
      <c r="E540" s="123"/>
      <c r="F540" s="123"/>
      <c r="G540" s="33" t="s">
        <v>248</v>
      </c>
      <c r="H540" s="15"/>
      <c r="I540" s="15"/>
    </row>
    <row r="541" spans="1:9" s="20" customFormat="1" ht="18.75" customHeight="1" x14ac:dyDescent="0.3">
      <c r="H541" s="15"/>
      <c r="I541" s="15"/>
    </row>
    <row r="542" spans="1:9" s="20" customFormat="1" ht="18.75" customHeight="1" x14ac:dyDescent="0.3">
      <c r="H542" s="15"/>
    </row>
    <row r="543" spans="1:9" s="20" customFormat="1" ht="18.75" customHeight="1" x14ac:dyDescent="0.35">
      <c r="A543" s="33"/>
      <c r="B543" s="33"/>
      <c r="C543" s="53" t="s">
        <v>39</v>
      </c>
      <c r="D543" s="33"/>
      <c r="E543" s="33"/>
      <c r="F543" s="33"/>
      <c r="G543" s="33"/>
      <c r="H543" s="15"/>
    </row>
    <row r="544" spans="1:9" s="20" customFormat="1" ht="18.75" customHeight="1" x14ac:dyDescent="0.35">
      <c r="A544" s="33"/>
      <c r="B544" s="33"/>
      <c r="C544" s="53" t="s">
        <v>38</v>
      </c>
      <c r="D544" s="33"/>
      <c r="E544" s="33"/>
      <c r="F544" s="33"/>
      <c r="G544" s="33"/>
      <c r="H544" s="15"/>
    </row>
    <row r="545" spans="1:8" s="20" customFormat="1" ht="18.75" customHeight="1" x14ac:dyDescent="0.3">
      <c r="A545" s="33"/>
      <c r="B545" s="33"/>
      <c r="C545" s="33" t="s">
        <v>48</v>
      </c>
      <c r="D545" s="33"/>
      <c r="E545" s="33"/>
      <c r="F545" s="33"/>
      <c r="G545" s="33"/>
      <c r="H545" s="15"/>
    </row>
    <row r="546" spans="1:8" s="20" customFormat="1" ht="18.75" customHeight="1" x14ac:dyDescent="0.3">
      <c r="A546" s="33"/>
      <c r="B546" s="33"/>
      <c r="C546" s="33" t="s">
        <v>49</v>
      </c>
      <c r="D546" s="33"/>
      <c r="E546" s="33"/>
      <c r="F546" s="33"/>
      <c r="G546" s="33"/>
      <c r="H546" s="15"/>
    </row>
    <row r="547" spans="1:8" s="20" customFormat="1" ht="18.75" customHeight="1" x14ac:dyDescent="0.3">
      <c r="A547" s="33"/>
      <c r="B547" s="33"/>
      <c r="C547" s="33"/>
      <c r="D547" s="33"/>
      <c r="E547" s="33"/>
      <c r="F547" s="34" t="s">
        <v>31</v>
      </c>
      <c r="G547" s="35">
        <f>G5</f>
        <v>0</v>
      </c>
      <c r="H547" s="15"/>
    </row>
    <row r="548" spans="1:8" s="20" customFormat="1" ht="18.75" customHeight="1" x14ac:dyDescent="0.3">
      <c r="A548" s="33"/>
      <c r="B548" s="33"/>
      <c r="C548" s="33"/>
      <c r="D548" s="33"/>
      <c r="E548" s="33"/>
      <c r="F548" s="34"/>
      <c r="G548" s="48"/>
      <c r="H548" s="15"/>
    </row>
    <row r="549" spans="1:8" s="20" customFormat="1" ht="18.75" customHeight="1" x14ac:dyDescent="0.3">
      <c r="A549" s="33"/>
      <c r="B549" s="33"/>
      <c r="C549" s="33"/>
      <c r="D549" s="33"/>
      <c r="E549" s="33"/>
      <c r="F549" s="34"/>
      <c r="H549" s="15"/>
    </row>
    <row r="550" spans="1:8" s="20" customFormat="1" ht="18.75" customHeight="1" x14ac:dyDescent="0.3">
      <c r="A550" s="110" t="s">
        <v>174</v>
      </c>
      <c r="B550" s="69"/>
      <c r="C550" s="69"/>
      <c r="D550" s="69"/>
      <c r="E550" s="69"/>
      <c r="F550" s="48"/>
      <c r="G550" s="33"/>
      <c r="H550" s="15"/>
    </row>
    <row r="551" spans="1:8" s="20" customFormat="1" ht="24" customHeight="1" x14ac:dyDescent="0.3">
      <c r="A551" s="117" t="s">
        <v>175</v>
      </c>
      <c r="B551" s="117" t="s">
        <v>176</v>
      </c>
      <c r="C551" s="112" t="s">
        <v>25</v>
      </c>
      <c r="D551" s="112" t="s">
        <v>177</v>
      </c>
      <c r="E551" s="112" t="s">
        <v>178</v>
      </c>
      <c r="F551" s="118"/>
      <c r="G551" s="33"/>
      <c r="H551" s="15"/>
    </row>
    <row r="552" spans="1:8" s="20" customFormat="1" ht="14.25" customHeight="1" x14ac:dyDescent="0.3">
      <c r="A552" s="119" t="s">
        <v>263</v>
      </c>
      <c r="B552" s="120"/>
      <c r="C552" s="120"/>
      <c r="D552" s="121"/>
      <c r="E552" s="122"/>
      <c r="F552" s="123"/>
      <c r="G552" s="33"/>
      <c r="H552" s="15"/>
    </row>
    <row r="553" spans="1:8" s="20" customFormat="1" ht="14.25" customHeight="1" x14ac:dyDescent="0.3">
      <c r="A553" s="124" t="s">
        <v>253</v>
      </c>
      <c r="B553" s="120" t="s">
        <v>180</v>
      </c>
      <c r="C553" s="120" t="s">
        <v>261</v>
      </c>
      <c r="D553" s="121"/>
      <c r="E553" s="122"/>
      <c r="F553" s="123"/>
      <c r="G553" s="33"/>
      <c r="H553" s="15"/>
    </row>
    <row r="554" spans="1:8" s="20" customFormat="1" ht="14.25" customHeight="1" x14ac:dyDescent="0.3">
      <c r="A554" s="124" t="s">
        <v>179</v>
      </c>
      <c r="B554" s="120" t="s">
        <v>180</v>
      </c>
      <c r="C554" s="120" t="s">
        <v>255</v>
      </c>
      <c r="D554" s="121"/>
      <c r="E554" s="122"/>
      <c r="F554" s="123"/>
      <c r="G554" s="33"/>
      <c r="H554" s="15"/>
    </row>
    <row r="555" spans="1:8" s="20" customFormat="1" ht="14.25" customHeight="1" x14ac:dyDescent="0.3">
      <c r="A555" s="124" t="s">
        <v>181</v>
      </c>
      <c r="B555" s="120" t="s">
        <v>180</v>
      </c>
      <c r="C555" s="120" t="s">
        <v>182</v>
      </c>
      <c r="D555" s="121"/>
      <c r="E555" s="122"/>
      <c r="F555" s="123"/>
      <c r="G555" s="33"/>
      <c r="H555" s="15"/>
    </row>
    <row r="556" spans="1:8" s="20" customFormat="1" ht="14.25" customHeight="1" x14ac:dyDescent="0.3">
      <c r="A556" s="124" t="s">
        <v>208</v>
      </c>
      <c r="B556" s="120" t="s">
        <v>180</v>
      </c>
      <c r="C556" s="120" t="s">
        <v>256</v>
      </c>
      <c r="D556" s="121"/>
      <c r="E556" s="122"/>
      <c r="F556" s="123"/>
      <c r="G556" s="33"/>
      <c r="H556" s="15"/>
    </row>
    <row r="557" spans="1:8" s="20" customFormat="1" ht="14.25" customHeight="1" x14ac:dyDescent="0.3">
      <c r="A557" s="124" t="s">
        <v>183</v>
      </c>
      <c r="B557" s="120" t="s">
        <v>180</v>
      </c>
      <c r="C557" s="120" t="s">
        <v>257</v>
      </c>
      <c r="D557" s="121"/>
      <c r="E557" s="122"/>
      <c r="F557" s="123"/>
      <c r="G557" s="33"/>
      <c r="H557" s="15"/>
    </row>
    <row r="558" spans="1:8" s="20" customFormat="1" ht="14.25" customHeight="1" x14ac:dyDescent="0.3">
      <c r="A558" s="124" t="s">
        <v>184</v>
      </c>
      <c r="B558" s="120" t="s">
        <v>180</v>
      </c>
      <c r="C558" s="120" t="s">
        <v>185</v>
      </c>
      <c r="D558" s="121"/>
      <c r="E558" s="122"/>
      <c r="F558" s="123"/>
      <c r="G558" s="33"/>
      <c r="H558" s="15"/>
    </row>
    <row r="559" spans="1:8" s="20" customFormat="1" ht="14.25" customHeight="1" x14ac:dyDescent="0.3">
      <c r="A559" s="124" t="s">
        <v>209</v>
      </c>
      <c r="B559" s="120" t="s">
        <v>180</v>
      </c>
      <c r="C559" s="120" t="s">
        <v>251</v>
      </c>
      <c r="D559" s="121"/>
      <c r="E559" s="122"/>
      <c r="F559" s="123"/>
      <c r="G559" s="33"/>
      <c r="H559" s="15"/>
    </row>
    <row r="560" spans="1:8" s="20" customFormat="1" ht="14.25" customHeight="1" x14ac:dyDescent="0.3">
      <c r="A560" s="124"/>
      <c r="B560" s="120"/>
      <c r="C560" s="120"/>
      <c r="D560" s="121"/>
      <c r="E560" s="122"/>
      <c r="F560" s="123"/>
      <c r="G560" s="33"/>
      <c r="H560" s="15"/>
    </row>
    <row r="561" spans="1:8" s="20" customFormat="1" ht="14.25" customHeight="1" x14ac:dyDescent="0.3">
      <c r="A561" s="119" t="s">
        <v>264</v>
      </c>
      <c r="B561" s="120"/>
      <c r="C561" s="120"/>
      <c r="D561" s="121"/>
      <c r="E561" s="122"/>
      <c r="F561" s="123"/>
      <c r="G561" s="33"/>
      <c r="H561" s="15"/>
    </row>
    <row r="562" spans="1:8" s="20" customFormat="1" ht="14.25" customHeight="1" x14ac:dyDescent="0.3">
      <c r="A562" s="124" t="s">
        <v>265</v>
      </c>
      <c r="B562" s="120" t="s">
        <v>180</v>
      </c>
      <c r="C562" s="120" t="s">
        <v>266</v>
      </c>
      <c r="D562" s="121"/>
      <c r="E562" s="122"/>
      <c r="F562" s="123"/>
      <c r="G562" s="33"/>
      <c r="H562" s="15"/>
    </row>
    <row r="563" spans="1:8" s="20" customFormat="1" ht="14.25" customHeight="1" x14ac:dyDescent="0.3">
      <c r="A563" s="124" t="s">
        <v>267</v>
      </c>
      <c r="B563" s="120" t="s">
        <v>180</v>
      </c>
      <c r="C563" s="120" t="s">
        <v>188</v>
      </c>
      <c r="D563" s="121"/>
      <c r="E563" s="122"/>
      <c r="F563" s="123"/>
      <c r="G563" s="33"/>
      <c r="H563" s="15"/>
    </row>
    <row r="564" spans="1:8" s="20" customFormat="1" ht="14.25" customHeight="1" x14ac:dyDescent="0.3">
      <c r="A564" s="124" t="s">
        <v>268</v>
      </c>
      <c r="B564" s="120" t="s">
        <v>180</v>
      </c>
      <c r="C564" s="120" t="s">
        <v>269</v>
      </c>
      <c r="D564" s="121"/>
      <c r="E564" s="122"/>
      <c r="F564" s="123"/>
      <c r="G564" s="33"/>
      <c r="H564" s="15"/>
    </row>
    <row r="565" spans="1:8" s="20" customFormat="1" ht="14.25" customHeight="1" x14ac:dyDescent="0.3">
      <c r="A565" s="124" t="s">
        <v>270</v>
      </c>
      <c r="B565" s="120" t="s">
        <v>180</v>
      </c>
      <c r="C565" s="120" t="s">
        <v>271</v>
      </c>
      <c r="D565" s="121"/>
      <c r="E565" s="122"/>
      <c r="F565" s="123"/>
      <c r="G565" s="33"/>
      <c r="H565" s="15"/>
    </row>
    <row r="566" spans="1:8" s="20" customFormat="1" ht="14.25" customHeight="1" x14ac:dyDescent="0.3">
      <c r="A566" s="124" t="s">
        <v>272</v>
      </c>
      <c r="B566" s="120" t="s">
        <v>180</v>
      </c>
      <c r="C566" s="120" t="s">
        <v>273</v>
      </c>
      <c r="D566" s="120"/>
      <c r="E566" s="120"/>
      <c r="F566" s="130"/>
      <c r="G566" s="33"/>
      <c r="H566" s="15"/>
    </row>
    <row r="567" spans="1:8" s="20" customFormat="1" ht="14.25" customHeight="1" x14ac:dyDescent="0.3">
      <c r="A567" s="124"/>
      <c r="B567" s="120"/>
      <c r="C567" s="120"/>
      <c r="D567" s="120"/>
      <c r="E567" s="120"/>
      <c r="F567" s="127"/>
      <c r="G567" s="33"/>
      <c r="H567" s="15"/>
    </row>
    <row r="568" spans="1:8" s="20" customFormat="1" ht="14.25" customHeight="1" x14ac:dyDescent="0.3">
      <c r="A568" s="119" t="s">
        <v>274</v>
      </c>
      <c r="B568" s="120"/>
      <c r="C568" s="120"/>
      <c r="D568" s="120"/>
      <c r="E568" s="120"/>
      <c r="F568" s="127"/>
      <c r="G568" s="33"/>
      <c r="H568" s="15"/>
    </row>
    <row r="569" spans="1:8" s="20" customFormat="1" ht="14.25" customHeight="1" x14ac:dyDescent="0.3">
      <c r="A569" s="124" t="s">
        <v>186</v>
      </c>
      <c r="B569" s="120" t="s">
        <v>180</v>
      </c>
      <c r="C569" s="120" t="s">
        <v>275</v>
      </c>
      <c r="D569" s="120"/>
      <c r="E569" s="120"/>
      <c r="F569" s="127"/>
      <c r="G569" s="33"/>
      <c r="H569" s="15"/>
    </row>
    <row r="570" spans="1:8" s="20" customFormat="1" ht="14.25" customHeight="1" x14ac:dyDescent="0.3">
      <c r="A570" s="124" t="s">
        <v>186</v>
      </c>
      <c r="B570" s="120" t="s">
        <v>180</v>
      </c>
      <c r="C570" s="120" t="s">
        <v>276</v>
      </c>
      <c r="D570" s="120"/>
      <c r="E570" s="120"/>
      <c r="F570" s="127"/>
      <c r="G570" s="33"/>
      <c r="H570" s="15"/>
    </row>
    <row r="571" spans="1:8" s="20" customFormat="1" ht="14.25" customHeight="1" x14ac:dyDescent="0.3">
      <c r="A571" s="124"/>
      <c r="B571" s="120"/>
      <c r="C571" s="120"/>
      <c r="D571" s="120"/>
      <c r="E571" s="120"/>
      <c r="F571" s="127"/>
      <c r="G571" s="33"/>
      <c r="H571" s="15"/>
    </row>
    <row r="572" spans="1:8" s="20" customFormat="1" ht="14.25" customHeight="1" x14ac:dyDescent="0.3">
      <c r="A572" s="124"/>
      <c r="B572" s="120"/>
      <c r="C572" s="120"/>
      <c r="D572" s="131"/>
      <c r="E572" s="131"/>
      <c r="F572" s="48"/>
      <c r="G572" s="33"/>
      <c r="H572" s="15"/>
    </row>
    <row r="573" spans="1:8" s="20" customFormat="1" ht="14.25" customHeight="1" x14ac:dyDescent="0.3">
      <c r="A573" s="124"/>
      <c r="B573" s="120"/>
      <c r="C573" s="120"/>
      <c r="D573" s="105"/>
      <c r="E573" s="105"/>
      <c r="F573" s="33"/>
      <c r="G573" s="33"/>
      <c r="H573" s="15"/>
    </row>
    <row r="574" spans="1:8" s="20" customFormat="1" ht="18.75" customHeight="1" x14ac:dyDescent="0.3">
      <c r="A574" s="48"/>
      <c r="B574" s="48"/>
      <c r="C574" s="48"/>
      <c r="D574" s="48"/>
      <c r="E574" s="48"/>
      <c r="F574" s="33"/>
      <c r="G574" s="33"/>
      <c r="H574" s="15"/>
    </row>
    <row r="575" spans="1:8" s="20" customFormat="1" ht="18.75" customHeight="1" thickBot="1" x14ac:dyDescent="0.35">
      <c r="A575" s="110" t="s">
        <v>189</v>
      </c>
      <c r="B575" s="69"/>
      <c r="C575" s="69"/>
      <c r="D575" s="69"/>
      <c r="E575" s="69"/>
      <c r="F575" s="33"/>
      <c r="G575" s="33"/>
      <c r="H575" s="15"/>
    </row>
    <row r="576" spans="1:8" s="20" customFormat="1" ht="18.75" customHeight="1" thickBot="1" x14ac:dyDescent="0.35">
      <c r="A576" s="132" t="s">
        <v>175</v>
      </c>
      <c r="B576" s="133" t="s">
        <v>176</v>
      </c>
      <c r="C576" s="225" t="s">
        <v>190</v>
      </c>
      <c r="D576" s="226"/>
      <c r="E576" s="133" t="s">
        <v>191</v>
      </c>
      <c r="F576" s="133" t="s">
        <v>165</v>
      </c>
      <c r="G576" s="33"/>
      <c r="H576" s="15"/>
    </row>
    <row r="577" spans="1:8" s="20" customFormat="1" ht="18.75" customHeight="1" x14ac:dyDescent="0.3">
      <c r="A577" s="219" t="s">
        <v>192</v>
      </c>
      <c r="B577" s="217" t="s">
        <v>193</v>
      </c>
      <c r="C577" s="223" t="s">
        <v>194</v>
      </c>
      <c r="D577" s="224"/>
      <c r="E577" s="219"/>
      <c r="F577" s="217" t="s">
        <v>6</v>
      </c>
      <c r="G577" s="33"/>
      <c r="H577" s="15"/>
    </row>
    <row r="578" spans="1:8" s="20" customFormat="1" ht="18.75" customHeight="1" thickBot="1" x14ac:dyDescent="0.35">
      <c r="A578" s="220"/>
      <c r="B578" s="218"/>
      <c r="C578" s="221" t="s">
        <v>195</v>
      </c>
      <c r="D578" s="222"/>
      <c r="E578" s="220"/>
      <c r="F578" s="218"/>
      <c r="G578" s="33"/>
      <c r="H578" s="15"/>
    </row>
    <row r="579" spans="1:8" s="20" customFormat="1" ht="18.75" customHeight="1" x14ac:dyDescent="0.3">
      <c r="A579" s="219" t="s">
        <v>196</v>
      </c>
      <c r="B579" s="217" t="s">
        <v>193</v>
      </c>
      <c r="C579" s="223" t="s">
        <v>194</v>
      </c>
      <c r="D579" s="224"/>
      <c r="E579" s="219"/>
      <c r="F579" s="217" t="s">
        <v>6</v>
      </c>
      <c r="G579" s="33"/>
      <c r="H579" s="15"/>
    </row>
    <row r="580" spans="1:8" s="20" customFormat="1" ht="18.75" customHeight="1" thickBot="1" x14ac:dyDescent="0.35">
      <c r="A580" s="220"/>
      <c r="B580" s="218"/>
      <c r="C580" s="221" t="s">
        <v>195</v>
      </c>
      <c r="D580" s="222"/>
      <c r="E580" s="220"/>
      <c r="F580" s="218"/>
      <c r="G580" s="33"/>
      <c r="H580" s="15"/>
    </row>
    <row r="581" spans="1:8" s="20" customFormat="1" ht="18.75" customHeight="1" x14ac:dyDescent="0.3">
      <c r="A581" s="219" t="s">
        <v>197</v>
      </c>
      <c r="B581" s="217" t="s">
        <v>193</v>
      </c>
      <c r="C581" s="223" t="s">
        <v>198</v>
      </c>
      <c r="D581" s="224"/>
      <c r="E581" s="217"/>
      <c r="F581" s="217" t="s">
        <v>277</v>
      </c>
      <c r="G581" s="33"/>
      <c r="H581" s="15"/>
    </row>
    <row r="582" spans="1:8" s="20" customFormat="1" ht="18.75" customHeight="1" thickBot="1" x14ac:dyDescent="0.35">
      <c r="A582" s="220"/>
      <c r="B582" s="218"/>
      <c r="C582" s="221"/>
      <c r="D582" s="222"/>
      <c r="E582" s="218"/>
      <c r="F582" s="218"/>
      <c r="G582" s="33"/>
      <c r="H582" s="15"/>
    </row>
    <row r="583" spans="1:8" s="20" customFormat="1" ht="18.75" customHeight="1" x14ac:dyDescent="0.3">
      <c r="A583" s="33"/>
      <c r="B583" s="33"/>
      <c r="C583" s="33"/>
      <c r="D583" s="33"/>
      <c r="E583" s="33"/>
      <c r="F583" s="33"/>
      <c r="G583" s="33"/>
      <c r="H583" s="15"/>
    </row>
    <row r="584" spans="1:8" s="20" customFormat="1" ht="18.75" customHeight="1" x14ac:dyDescent="0.3">
      <c r="A584" s="68"/>
      <c r="F584" s="41" t="s">
        <v>290</v>
      </c>
      <c r="G584" s="35"/>
    </row>
    <row r="586" spans="1:8" s="20" customFormat="1" ht="18.75" customHeight="1" x14ac:dyDescent="0.3">
      <c r="A586" s="129"/>
      <c r="B586" s="129"/>
      <c r="C586" s="129"/>
      <c r="D586" s="129"/>
      <c r="E586" s="129"/>
      <c r="F586" s="129"/>
      <c r="G586" s="129"/>
      <c r="H586" s="15"/>
    </row>
    <row r="587" spans="1:8" s="20" customFormat="1" ht="18.75" customHeight="1" x14ac:dyDescent="0.3">
      <c r="A587" s="40" t="s">
        <v>218</v>
      </c>
      <c r="B587" s="50"/>
      <c r="C587" s="51"/>
      <c r="D587" s="40"/>
      <c r="E587" s="40" t="s">
        <v>219</v>
      </c>
      <c r="F587" s="51"/>
      <c r="G587" s="51"/>
      <c r="H587" s="15"/>
    </row>
    <row r="588" spans="1:8" s="20" customFormat="1" ht="18.75" customHeight="1" x14ac:dyDescent="0.3">
      <c r="A588" s="33"/>
      <c r="B588" s="48"/>
      <c r="C588" s="48"/>
      <c r="D588" s="33"/>
      <c r="E588" s="33"/>
      <c r="F588" s="48"/>
      <c r="G588" s="48"/>
      <c r="H588" s="15"/>
    </row>
    <row r="589" spans="1:8" s="20" customFormat="1" ht="18.75" customHeight="1" x14ac:dyDescent="0.3">
      <c r="A589" s="40" t="s">
        <v>217</v>
      </c>
      <c r="B589" s="52"/>
      <c r="C589" s="51"/>
      <c r="D589" s="40"/>
      <c r="E589" s="40" t="s">
        <v>219</v>
      </c>
      <c r="F589" s="51"/>
      <c r="G589" s="51"/>
      <c r="H589" s="15"/>
    </row>
    <row r="590" spans="1:8" s="20" customFormat="1" ht="18.75" customHeight="1" x14ac:dyDescent="0.3">
      <c r="G590" s="33" t="s">
        <v>262</v>
      </c>
      <c r="H590" s="15"/>
    </row>
    <row r="591" spans="1:8" s="20" customFormat="1" ht="18.75" customHeight="1" x14ac:dyDescent="0.3">
      <c r="A591" s="48"/>
      <c r="B591" s="48"/>
      <c r="C591" s="48"/>
      <c r="D591" s="128"/>
      <c r="E591" s="123"/>
      <c r="F591" s="123"/>
      <c r="H591" s="15"/>
    </row>
    <row r="592" spans="1:8" s="20" customFormat="1" ht="18.75" customHeight="1" x14ac:dyDescent="0.3">
      <c r="A592" s="48"/>
      <c r="B592" s="48"/>
      <c r="C592" s="48"/>
      <c r="D592" s="128"/>
      <c r="E592" s="123"/>
      <c r="F592" s="123"/>
      <c r="G592" s="48"/>
      <c r="H592" s="15"/>
    </row>
    <row r="593" spans="1:9" s="20" customFormat="1" ht="18.75" customHeight="1" x14ac:dyDescent="0.3">
      <c r="A593" s="48"/>
      <c r="B593" s="48"/>
      <c r="C593" s="48"/>
      <c r="D593" s="128"/>
      <c r="E593" s="123"/>
      <c r="F593" s="123"/>
      <c r="G593" s="48"/>
      <c r="H593" s="15"/>
    </row>
    <row r="594" spans="1:9" s="20" customFormat="1" ht="18.75" customHeight="1" x14ac:dyDescent="0.3">
      <c r="A594" s="48"/>
      <c r="B594" s="48"/>
      <c r="C594" s="48"/>
      <c r="D594" s="128"/>
      <c r="E594" s="123"/>
      <c r="F594" s="123"/>
      <c r="G594" s="48"/>
      <c r="H594" s="15"/>
    </row>
    <row r="595" spans="1:9" s="20" customFormat="1" ht="18.75" customHeight="1" x14ac:dyDescent="0.3">
      <c r="A595" s="48"/>
      <c r="B595" s="48"/>
      <c r="C595" s="48"/>
      <c r="D595" s="128"/>
      <c r="E595" s="123"/>
      <c r="F595" s="123"/>
      <c r="G595" s="48"/>
      <c r="H595" s="15"/>
    </row>
    <row r="596" spans="1:9" s="20" customFormat="1" ht="18.75" customHeight="1" x14ac:dyDescent="0.3">
      <c r="A596" s="15"/>
      <c r="B596" s="15"/>
      <c r="C596" s="15"/>
      <c r="D596" s="31"/>
      <c r="E596" s="27"/>
      <c r="F596" s="27"/>
      <c r="G596" s="15"/>
      <c r="H596" s="15"/>
    </row>
    <row r="597" spans="1:9" s="20" customFormat="1" ht="18.75" customHeight="1" x14ac:dyDescent="0.3">
      <c r="A597" s="15"/>
      <c r="B597" s="15"/>
      <c r="C597" s="15"/>
      <c r="D597" s="31"/>
      <c r="E597" s="27"/>
      <c r="F597" s="27"/>
      <c r="G597" s="15"/>
      <c r="H597" s="15"/>
    </row>
    <row r="598" spans="1:9" s="20" customFormat="1" x14ac:dyDescent="0.3">
      <c r="A598" s="15"/>
      <c r="B598" s="15"/>
      <c r="C598" s="15"/>
      <c r="D598" s="29"/>
      <c r="E598" s="29"/>
      <c r="F598" s="28"/>
      <c r="G598" s="15"/>
      <c r="H598" s="15"/>
    </row>
    <row r="599" spans="1:9" s="20" customFormat="1" x14ac:dyDescent="0.3">
      <c r="A599" s="15"/>
      <c r="B599" s="15"/>
      <c r="C599" s="15"/>
      <c r="D599" s="29"/>
      <c r="E599" s="29"/>
      <c r="F599" s="29"/>
      <c r="G599" s="15"/>
      <c r="H599" s="15"/>
    </row>
    <row r="600" spans="1:9" s="20" customFormat="1" x14ac:dyDescent="0.3">
      <c r="A600" s="15"/>
      <c r="B600" s="15"/>
      <c r="C600" s="15"/>
      <c r="D600" s="29"/>
      <c r="E600" s="29"/>
      <c r="F600" s="29"/>
      <c r="G600" s="15"/>
      <c r="H600" s="15"/>
    </row>
    <row r="601" spans="1:9" s="20" customFormat="1" x14ac:dyDescent="0.3">
      <c r="A601" s="15"/>
      <c r="B601" s="15"/>
      <c r="C601" s="15"/>
      <c r="D601" s="29"/>
      <c r="E601" s="29"/>
      <c r="F601" s="29"/>
      <c r="G601" s="15"/>
      <c r="H601" s="15"/>
      <c r="I601" s="15"/>
    </row>
    <row r="602" spans="1:9" s="20" customFormat="1" x14ac:dyDescent="0.3">
      <c r="A602" s="15"/>
      <c r="B602" s="15"/>
      <c r="C602" s="15"/>
      <c r="D602" s="29"/>
      <c r="E602" s="29"/>
      <c r="F602" s="29"/>
      <c r="G602" s="15"/>
      <c r="H602" s="15"/>
      <c r="I602" s="15"/>
    </row>
    <row r="603" spans="1:9" s="20" customFormat="1" x14ac:dyDescent="0.3">
      <c r="A603" s="15"/>
      <c r="B603" s="15"/>
      <c r="C603" s="15"/>
      <c r="D603" s="29"/>
      <c r="E603" s="29"/>
      <c r="F603" s="29"/>
      <c r="G603" s="15"/>
      <c r="H603" s="15"/>
      <c r="I603" s="15"/>
    </row>
    <row r="604" spans="1:9" s="20" customFormat="1" x14ac:dyDescent="0.3">
      <c r="A604" s="15"/>
      <c r="B604" s="15"/>
      <c r="C604" s="15"/>
      <c r="D604" s="29"/>
      <c r="E604" s="29"/>
      <c r="F604" s="29"/>
      <c r="G604" s="15"/>
      <c r="H604" s="15"/>
      <c r="I604" s="15"/>
    </row>
    <row r="605" spans="1:9" s="20" customFormat="1" x14ac:dyDescent="0.3">
      <c r="A605" s="15"/>
      <c r="B605" s="15"/>
      <c r="C605" s="15"/>
      <c r="D605" s="29"/>
      <c r="E605" s="29"/>
      <c r="F605" s="29"/>
      <c r="G605" s="15"/>
      <c r="H605" s="15"/>
      <c r="I605" s="15"/>
    </row>
    <row r="606" spans="1:9" s="20" customFormat="1" x14ac:dyDescent="0.3">
      <c r="A606" s="30"/>
      <c r="B606" s="29"/>
      <c r="C606" s="29"/>
      <c r="D606" s="29"/>
      <c r="E606" s="29"/>
      <c r="F606" s="29"/>
      <c r="G606" s="15"/>
      <c r="H606" s="15"/>
      <c r="I606" s="15"/>
    </row>
    <row r="607" spans="1:9" s="20" customFormat="1" x14ac:dyDescent="0.3">
      <c r="A607" s="30"/>
      <c r="B607" s="29"/>
      <c r="C607" s="29"/>
      <c r="D607" s="29"/>
      <c r="E607" s="29"/>
      <c r="F607" s="29"/>
      <c r="G607" s="15"/>
      <c r="H607" s="15"/>
      <c r="I607" s="15"/>
    </row>
    <row r="608" spans="1:9" x14ac:dyDescent="0.3">
      <c r="A608" s="30"/>
      <c r="B608" s="29"/>
      <c r="C608" s="29"/>
      <c r="D608" s="29"/>
      <c r="E608" s="29"/>
      <c r="F608" s="29"/>
      <c r="G608" s="13"/>
      <c r="H608" s="13"/>
      <c r="I608" s="13"/>
    </row>
    <row r="609" spans="1:9" x14ac:dyDescent="0.3">
      <c r="A609" s="30"/>
      <c r="B609" s="29"/>
      <c r="C609" s="29"/>
      <c r="D609" s="29"/>
      <c r="E609" s="29"/>
      <c r="F609" s="29"/>
      <c r="G609" s="13"/>
      <c r="H609" s="13"/>
      <c r="I609" s="13"/>
    </row>
    <row r="610" spans="1:9" x14ac:dyDescent="0.3">
      <c r="H610" s="13"/>
      <c r="I610" s="13"/>
    </row>
    <row r="611" spans="1:9" x14ac:dyDescent="0.3">
      <c r="H611" s="13"/>
      <c r="I611" s="13"/>
    </row>
    <row r="612" spans="1:9" x14ac:dyDescent="0.3">
      <c r="H612" s="13"/>
      <c r="I612" s="13"/>
    </row>
    <row r="613" spans="1:9" x14ac:dyDescent="0.3">
      <c r="A613" s="30"/>
      <c r="B613" s="29"/>
      <c r="C613" s="29"/>
      <c r="D613" s="29"/>
      <c r="E613" s="29"/>
      <c r="F613" s="29"/>
      <c r="G613" s="13"/>
      <c r="H613" s="13"/>
      <c r="I613" s="13"/>
    </row>
    <row r="614" spans="1:9" x14ac:dyDescent="0.3">
      <c r="A614" s="30"/>
      <c r="B614" s="29"/>
      <c r="C614" s="29"/>
      <c r="D614" s="29"/>
      <c r="E614" s="29"/>
      <c r="F614" s="29"/>
      <c r="G614" s="13"/>
      <c r="H614" s="13"/>
      <c r="I614" s="13"/>
    </row>
    <row r="615" spans="1:9" x14ac:dyDescent="0.3">
      <c r="A615" s="30"/>
      <c r="B615" s="29"/>
      <c r="C615" s="29"/>
      <c r="D615" s="20"/>
      <c r="E615" s="20"/>
      <c r="F615" s="15"/>
      <c r="G615" s="13"/>
      <c r="H615" s="13"/>
      <c r="I615" s="13"/>
    </row>
    <row r="616" spans="1:9" ht="15" customHeight="1" x14ac:dyDescent="0.3">
      <c r="I616" s="13"/>
    </row>
    <row r="617" spans="1:9" ht="15" customHeight="1" x14ac:dyDescent="0.3">
      <c r="I617" s="13"/>
    </row>
    <row r="618" spans="1:9" ht="15" customHeight="1" x14ac:dyDescent="0.3">
      <c r="H618" s="13"/>
      <c r="I618" s="13"/>
    </row>
    <row r="619" spans="1:9" ht="15" customHeight="1" x14ac:dyDescent="0.3">
      <c r="H619" s="13"/>
      <c r="I619" s="13"/>
    </row>
    <row r="620" spans="1:9" ht="15" customHeight="1" x14ac:dyDescent="0.3">
      <c r="H620" s="13"/>
      <c r="I620" s="13"/>
    </row>
    <row r="621" spans="1:9" ht="15" customHeight="1" x14ac:dyDescent="0.3">
      <c r="H621" s="13"/>
      <c r="I621" s="13"/>
    </row>
    <row r="622" spans="1:9" ht="15" customHeight="1" x14ac:dyDescent="0.3">
      <c r="H622" s="13"/>
      <c r="I622" s="13"/>
    </row>
    <row r="623" spans="1:9" ht="15" customHeight="1" x14ac:dyDescent="0.3">
      <c r="H623" s="13"/>
      <c r="I623" s="13"/>
    </row>
    <row r="624" spans="1:9" ht="15" customHeight="1" x14ac:dyDescent="0.3">
      <c r="H624" s="13"/>
      <c r="I624" s="13"/>
    </row>
    <row r="625" spans="8:10" ht="15" customHeight="1" x14ac:dyDescent="0.3">
      <c r="H625" s="13"/>
      <c r="I625" s="13"/>
    </row>
    <row r="626" spans="8:10" ht="25.5" customHeight="1" x14ac:dyDescent="0.3">
      <c r="H626" s="13"/>
      <c r="I626" s="13"/>
    </row>
    <row r="627" spans="8:10" ht="15" customHeight="1" x14ac:dyDescent="0.3">
      <c r="H627" s="13"/>
      <c r="I627" s="13"/>
    </row>
    <row r="628" spans="8:10" ht="15" customHeight="1" x14ac:dyDescent="0.3">
      <c r="H628" s="13"/>
      <c r="I628" s="13"/>
    </row>
    <row r="629" spans="8:10" x14ac:dyDescent="0.3">
      <c r="H629" s="13"/>
      <c r="I629" s="13"/>
    </row>
    <row r="630" spans="8:10" x14ac:dyDescent="0.3">
      <c r="H630" s="13"/>
      <c r="I630" s="13"/>
    </row>
    <row r="631" spans="8:10" x14ac:dyDescent="0.3">
      <c r="H631" s="13"/>
      <c r="I631" s="13"/>
      <c r="J631" s="13"/>
    </row>
    <row r="632" spans="8:10" ht="18.75" customHeight="1" x14ac:dyDescent="0.3">
      <c r="H632" s="13"/>
      <c r="I632" s="13"/>
      <c r="J632" s="13"/>
    </row>
    <row r="633" spans="8:10" ht="18.75" customHeight="1" x14ac:dyDescent="0.3">
      <c r="H633" s="13"/>
      <c r="I633" s="13"/>
      <c r="J633" s="13"/>
    </row>
    <row r="634" spans="8:10" ht="18.75" customHeight="1" x14ac:dyDescent="0.3">
      <c r="H634" s="13"/>
      <c r="I634" s="13"/>
      <c r="J634" s="13"/>
    </row>
    <row r="635" spans="8:10" ht="18.75" customHeight="1" x14ac:dyDescent="0.3">
      <c r="H635" s="13"/>
      <c r="I635" s="13"/>
      <c r="J635" s="13"/>
    </row>
    <row r="636" spans="8:10" ht="18.75" customHeight="1" x14ac:dyDescent="0.3">
      <c r="H636" s="13"/>
      <c r="I636" s="13"/>
      <c r="J636" s="13"/>
    </row>
    <row r="637" spans="8:10" ht="18.75" customHeight="1" x14ac:dyDescent="0.3">
      <c r="H637" s="13"/>
      <c r="I637" s="13"/>
      <c r="J637" s="13"/>
    </row>
    <row r="638" spans="8:10" x14ac:dyDescent="0.3">
      <c r="H638" s="13"/>
      <c r="I638" s="13"/>
    </row>
    <row r="639" spans="8:10" ht="20.25" customHeight="1" x14ac:dyDescent="0.3">
      <c r="H639" s="13"/>
      <c r="I639" s="13"/>
    </row>
    <row r="640" spans="8:10" x14ac:dyDescent="0.3">
      <c r="H640" s="13"/>
      <c r="I640" s="13"/>
    </row>
    <row r="641" spans="8:9" ht="18.75" customHeight="1" x14ac:dyDescent="0.3">
      <c r="H641" s="13"/>
      <c r="I641" s="13"/>
    </row>
    <row r="642" spans="8:9" x14ac:dyDescent="0.3">
      <c r="H642" s="13"/>
    </row>
    <row r="643" spans="8:9" x14ac:dyDescent="0.3">
      <c r="H643" s="13"/>
    </row>
    <row r="644" spans="8:9" x14ac:dyDescent="0.3">
      <c r="H644" s="13"/>
    </row>
    <row r="645" spans="8:9" x14ac:dyDescent="0.3">
      <c r="H645" s="13"/>
    </row>
    <row r="646" spans="8:9" x14ac:dyDescent="0.3">
      <c r="H646" s="13"/>
    </row>
    <row r="647" spans="8:9" x14ac:dyDescent="0.3">
      <c r="H647" s="13"/>
    </row>
    <row r="648" spans="8:9" x14ac:dyDescent="0.3">
      <c r="H648" s="13"/>
    </row>
    <row r="649" spans="8:9" x14ac:dyDescent="0.3">
      <c r="H649" s="13"/>
    </row>
    <row r="650" spans="8:9" x14ac:dyDescent="0.3">
      <c r="H650" s="13"/>
    </row>
    <row r="651" spans="8:9" x14ac:dyDescent="0.3">
      <c r="H651" s="13"/>
      <c r="I651" s="13"/>
    </row>
    <row r="652" spans="8:9" x14ac:dyDescent="0.3">
      <c r="H652" s="13"/>
    </row>
    <row r="653" spans="8:9" x14ac:dyDescent="0.3">
      <c r="H653" s="13"/>
    </row>
    <row r="654" spans="8:9" x14ac:dyDescent="0.3">
      <c r="H654" s="13"/>
    </row>
    <row r="655" spans="8:9" x14ac:dyDescent="0.3">
      <c r="H655" s="13"/>
    </row>
    <row r="656" spans="8:9" x14ac:dyDescent="0.3">
      <c r="H656" s="13"/>
    </row>
    <row r="657" spans="7:9" x14ac:dyDescent="0.3">
      <c r="H657" s="13"/>
    </row>
    <row r="658" spans="7:9" x14ac:dyDescent="0.3">
      <c r="H658"/>
    </row>
    <row r="659" spans="7:9" x14ac:dyDescent="0.3">
      <c r="H659" s="13"/>
    </row>
    <row r="660" spans="7:9" x14ac:dyDescent="0.3">
      <c r="H660" s="13"/>
      <c r="I660" s="13"/>
    </row>
    <row r="661" spans="7:9" x14ac:dyDescent="0.3">
      <c r="H661" s="13"/>
      <c r="I661" s="13"/>
    </row>
    <row r="662" spans="7:9" x14ac:dyDescent="0.3">
      <c r="H662" s="13"/>
      <c r="I662" s="13"/>
    </row>
    <row r="663" spans="7:9" x14ac:dyDescent="0.3">
      <c r="H663" s="13"/>
      <c r="I663" s="13"/>
    </row>
    <row r="664" spans="7:9" x14ac:dyDescent="0.3">
      <c r="G664" s="13"/>
    </row>
    <row r="665" spans="7:9" x14ac:dyDescent="0.3">
      <c r="G665" s="13"/>
    </row>
    <row r="667" spans="7:9" x14ac:dyDescent="0.3">
      <c r="I667" s="13"/>
    </row>
    <row r="668" spans="7:9" x14ac:dyDescent="0.3">
      <c r="I668" s="13"/>
    </row>
    <row r="669" spans="7:9" x14ac:dyDescent="0.3">
      <c r="I669" s="13"/>
    </row>
    <row r="670" spans="7:9" x14ac:dyDescent="0.3">
      <c r="I670" s="13"/>
    </row>
    <row r="671" spans="7:9" x14ac:dyDescent="0.3">
      <c r="I671" s="13"/>
    </row>
    <row r="672" spans="7:9" x14ac:dyDescent="0.3">
      <c r="I672" s="13"/>
    </row>
    <row r="673" spans="1:9" x14ac:dyDescent="0.3">
      <c r="I673" s="13"/>
    </row>
    <row r="674" spans="1:9" x14ac:dyDescent="0.3">
      <c r="F674" s="13"/>
      <c r="I674" s="13"/>
    </row>
    <row r="675" spans="1:9" x14ac:dyDescent="0.3">
      <c r="F675" s="13"/>
      <c r="I675" s="13"/>
    </row>
    <row r="676" spans="1:9" x14ac:dyDescent="0.3">
      <c r="A676" s="24"/>
      <c r="B676" s="15"/>
      <c r="C676" s="15"/>
      <c r="D676" s="15"/>
      <c r="E676" s="15"/>
      <c r="F676" s="13"/>
      <c r="I676" s="13"/>
    </row>
    <row r="677" spans="1:9" x14ac:dyDescent="0.3">
      <c r="F677" s="13"/>
      <c r="I677" s="13"/>
    </row>
    <row r="678" spans="1:9" x14ac:dyDescent="0.3">
      <c r="F678" s="13"/>
    </row>
    <row r="679" spans="1:9" x14ac:dyDescent="0.3">
      <c r="G679"/>
    </row>
    <row r="680" spans="1:9" x14ac:dyDescent="0.3">
      <c r="G680"/>
    </row>
    <row r="681" spans="1:9" x14ac:dyDescent="0.3">
      <c r="G681"/>
    </row>
    <row r="682" spans="1:9" x14ac:dyDescent="0.3">
      <c r="G682"/>
      <c r="I682" s="13"/>
    </row>
    <row r="683" spans="1:9" x14ac:dyDescent="0.3">
      <c r="G683"/>
    </row>
    <row r="684" spans="1:9" x14ac:dyDescent="0.3">
      <c r="G684"/>
    </row>
    <row r="685" spans="1:9" x14ac:dyDescent="0.3">
      <c r="G685"/>
    </row>
    <row r="686" spans="1:9" x14ac:dyDescent="0.3">
      <c r="F686" s="13"/>
    </row>
    <row r="687" spans="1:9" x14ac:dyDescent="0.3">
      <c r="F687" s="13"/>
    </row>
    <row r="688" spans="1:9" x14ac:dyDescent="0.3">
      <c r="F688" s="13"/>
    </row>
    <row r="689" spans="1:6" x14ac:dyDescent="0.3">
      <c r="F689" s="13"/>
    </row>
    <row r="690" spans="1:6" x14ac:dyDescent="0.3">
      <c r="F690" s="13"/>
    </row>
    <row r="691" spans="1:6" x14ac:dyDescent="0.3">
      <c r="F691" s="13"/>
    </row>
    <row r="692" spans="1:6" x14ac:dyDescent="0.3">
      <c r="F692" s="13"/>
    </row>
    <row r="693" spans="1:6" x14ac:dyDescent="0.3">
      <c r="F693" s="13"/>
    </row>
    <row r="694" spans="1:6" x14ac:dyDescent="0.3">
      <c r="F694" s="13"/>
    </row>
    <row r="695" spans="1:6" x14ac:dyDescent="0.3">
      <c r="F695" s="13"/>
    </row>
    <row r="696" spans="1:6" x14ac:dyDescent="0.3">
      <c r="F696" s="13"/>
    </row>
    <row r="697" spans="1:6" x14ac:dyDescent="0.3">
      <c r="F697" s="13"/>
    </row>
    <row r="698" spans="1:6" x14ac:dyDescent="0.3">
      <c r="F698" s="13"/>
    </row>
    <row r="699" spans="1:6" x14ac:dyDescent="0.3">
      <c r="F699" s="13"/>
    </row>
    <row r="700" spans="1:6" x14ac:dyDescent="0.3">
      <c r="F700" s="26"/>
    </row>
    <row r="701" spans="1:6" x14ac:dyDescent="0.3">
      <c r="A701" s="24"/>
      <c r="B701" s="15"/>
      <c r="C701" s="15"/>
      <c r="D701" s="15"/>
      <c r="E701" s="15"/>
      <c r="F701" s="16"/>
    </row>
    <row r="702" spans="1:6" x14ac:dyDescent="0.3">
      <c r="F702" s="16"/>
    </row>
    <row r="703" spans="1:6" x14ac:dyDescent="0.3">
      <c r="F703" s="16"/>
    </row>
    <row r="704" spans="1:6" x14ac:dyDescent="0.3">
      <c r="F704" s="16"/>
    </row>
    <row r="705" spans="1:8" x14ac:dyDescent="0.3">
      <c r="F705" s="16"/>
    </row>
    <row r="706" spans="1:8" x14ac:dyDescent="0.3">
      <c r="F706" s="16"/>
    </row>
    <row r="707" spans="1:8" x14ac:dyDescent="0.3">
      <c r="A707" s="25"/>
      <c r="B707" s="16"/>
      <c r="C707" s="16"/>
      <c r="D707" s="16"/>
      <c r="E707" s="16"/>
      <c r="F707" s="16"/>
    </row>
    <row r="708" spans="1:8" x14ac:dyDescent="0.3">
      <c r="E708" s="13"/>
    </row>
    <row r="709" spans="1:8" x14ac:dyDescent="0.3">
      <c r="E709" s="13"/>
    </row>
    <row r="710" spans="1:8" x14ac:dyDescent="0.3">
      <c r="E710" s="13"/>
    </row>
    <row r="711" spans="1:8" x14ac:dyDescent="0.3">
      <c r="E711" s="13"/>
    </row>
    <row r="712" spans="1:8" x14ac:dyDescent="0.3">
      <c r="E712" s="13"/>
    </row>
    <row r="715" spans="1:8" x14ac:dyDescent="0.3">
      <c r="H715" s="13"/>
    </row>
    <row r="716" spans="1:8" x14ac:dyDescent="0.3">
      <c r="H716" s="13"/>
    </row>
    <row r="717" spans="1:8" x14ac:dyDescent="0.3">
      <c r="H717" s="13"/>
    </row>
    <row r="718" spans="1:8" x14ac:dyDescent="0.3">
      <c r="H718" s="13"/>
    </row>
    <row r="719" spans="1:8" x14ac:dyDescent="0.3">
      <c r="H719"/>
    </row>
    <row r="720" spans="1:8" x14ac:dyDescent="0.3">
      <c r="H720"/>
    </row>
    <row r="721" spans="1:8" x14ac:dyDescent="0.3">
      <c r="H721"/>
    </row>
    <row r="722" spans="1:8" x14ac:dyDescent="0.3">
      <c r="H722"/>
    </row>
    <row r="723" spans="1:8" x14ac:dyDescent="0.3">
      <c r="H723" s="13"/>
    </row>
    <row r="724" spans="1:8" x14ac:dyDescent="0.3">
      <c r="H724" s="13"/>
    </row>
    <row r="725" spans="1:8" x14ac:dyDescent="0.3">
      <c r="A725" s="24"/>
      <c r="B725" s="15"/>
      <c r="C725" s="15"/>
      <c r="D725" s="15"/>
      <c r="E725" s="15"/>
      <c r="F725" s="16"/>
      <c r="G725" s="16"/>
      <c r="H725" s="13"/>
    </row>
    <row r="726" spans="1:8" x14ac:dyDescent="0.3">
      <c r="H726" s="13"/>
    </row>
    <row r="727" spans="1:8" x14ac:dyDescent="0.3">
      <c r="H727" s="13"/>
    </row>
    <row r="728" spans="1:8" x14ac:dyDescent="0.3">
      <c r="H728" s="13"/>
    </row>
    <row r="729" spans="1:8" x14ac:dyDescent="0.3">
      <c r="H729" s="13"/>
    </row>
    <row r="730" spans="1:8" x14ac:dyDescent="0.3">
      <c r="H730" s="13"/>
    </row>
    <row r="731" spans="1:8" x14ac:dyDescent="0.3">
      <c r="H731" s="13"/>
    </row>
    <row r="732" spans="1:8" x14ac:dyDescent="0.3">
      <c r="H732" s="13"/>
    </row>
    <row r="733" spans="1:8" x14ac:dyDescent="0.3">
      <c r="H733" s="13"/>
    </row>
    <row r="734" spans="1:8" x14ac:dyDescent="0.3">
      <c r="H734" s="13"/>
    </row>
    <row r="735" spans="1:8" x14ac:dyDescent="0.3">
      <c r="H735" s="13"/>
    </row>
    <row r="736" spans="1:8" x14ac:dyDescent="0.3">
      <c r="H736" s="13"/>
    </row>
    <row r="737" spans="8:8" x14ac:dyDescent="0.3">
      <c r="H737" s="13"/>
    </row>
    <row r="738" spans="8:8" x14ac:dyDescent="0.3">
      <c r="H738" s="13"/>
    </row>
    <row r="739" spans="8:8" x14ac:dyDescent="0.3">
      <c r="H739" s="13"/>
    </row>
    <row r="740" spans="8:8" x14ac:dyDescent="0.3">
      <c r="H740" s="13"/>
    </row>
    <row r="741" spans="8:8" x14ac:dyDescent="0.3">
      <c r="H741" s="13"/>
    </row>
    <row r="742" spans="8:8" x14ac:dyDescent="0.3">
      <c r="H742" s="13"/>
    </row>
    <row r="743" spans="8:8" x14ac:dyDescent="0.3">
      <c r="H743" s="13"/>
    </row>
    <row r="744" spans="8:8" x14ac:dyDescent="0.3">
      <c r="H744" s="13"/>
    </row>
    <row r="745" spans="8:8" x14ac:dyDescent="0.3">
      <c r="H745" s="13"/>
    </row>
    <row r="746" spans="8:8" x14ac:dyDescent="0.3">
      <c r="H746" s="13"/>
    </row>
    <row r="747" spans="8:8" x14ac:dyDescent="0.3">
      <c r="H747" s="13"/>
    </row>
  </sheetData>
  <mergeCells count="51">
    <mergeCell ref="C577:D577"/>
    <mergeCell ref="C578:D578"/>
    <mergeCell ref="C579:D579"/>
    <mergeCell ref="A581:A582"/>
    <mergeCell ref="B581:B582"/>
    <mergeCell ref="B420:E420"/>
    <mergeCell ref="C462:F462"/>
    <mergeCell ref="E581:E582"/>
    <mergeCell ref="F581:F582"/>
    <mergeCell ref="A577:A578"/>
    <mergeCell ref="B577:B578"/>
    <mergeCell ref="E577:E578"/>
    <mergeCell ref="F577:F578"/>
    <mergeCell ref="A579:A580"/>
    <mergeCell ref="B579:B580"/>
    <mergeCell ref="E579:E580"/>
    <mergeCell ref="F579:F580"/>
    <mergeCell ref="C580:D580"/>
    <mergeCell ref="C581:D581"/>
    <mergeCell ref="C582:D582"/>
    <mergeCell ref="C576:D576"/>
    <mergeCell ref="B255:E255"/>
    <mergeCell ref="B317:E317"/>
    <mergeCell ref="B98:E98"/>
    <mergeCell ref="B345:E345"/>
    <mergeCell ref="B346:E346"/>
    <mergeCell ref="B127:E127"/>
    <mergeCell ref="B238:E238"/>
    <mergeCell ref="B148:E148"/>
    <mergeCell ref="B203:E203"/>
    <mergeCell ref="B182:E182"/>
    <mergeCell ref="B18:E18"/>
    <mergeCell ref="F18:G18"/>
    <mergeCell ref="B27:E27"/>
    <mergeCell ref="F27:G27"/>
    <mergeCell ref="C44:F44"/>
    <mergeCell ref="B46:F46"/>
    <mergeCell ref="F19:G19"/>
    <mergeCell ref="F36:G36"/>
    <mergeCell ref="F28:G28"/>
    <mergeCell ref="B35:E35"/>
    <mergeCell ref="F35:G35"/>
    <mergeCell ref="A37:G37"/>
    <mergeCell ref="A29:G29"/>
    <mergeCell ref="A20:G20"/>
    <mergeCell ref="B77:C77"/>
    <mergeCell ref="D77:E77"/>
    <mergeCell ref="B84:C84"/>
    <mergeCell ref="D84:E84"/>
    <mergeCell ref="B91:C91"/>
    <mergeCell ref="D91:E91"/>
  </mergeCells>
  <conditionalFormatting sqref="B249:E249 B266:E266">
    <cfRule type="cellIs" dxfId="44" priority="1" operator="greaterThan">
      <formula>0.99</formula>
    </cfRule>
  </conditionalFormatting>
  <pageMargins left="0.7" right="0.7" top="0.75" bottom="0.75" header="0.3" footer="0.3"/>
  <pageSetup scale="84" fitToHeight="9" orientation="portrait" r:id="rId1"/>
  <headerFooter>
    <oddFooter>&amp;LExport Controlled Information&amp;RDevelopment version only 
ATP-03550 Rev-E 5/13/19 JD</oddFooter>
  </headerFooter>
  <rowBreaks count="7" manualBreakCount="7">
    <brk id="57" max="16383" man="1"/>
    <brk id="112" max="16383" man="1"/>
    <brk id="168" max="16383" man="1"/>
    <brk id="223" max="16383" man="1"/>
    <brk id="281" max="16383" man="1"/>
    <brk id="332" max="16383" man="1"/>
    <brk id="38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291</v>
      </c>
    </row>
    <row r="3" spans="1:2" x14ac:dyDescent="0.3">
      <c r="A3" t="s">
        <v>292</v>
      </c>
      <c r="B3" t="s">
        <v>293</v>
      </c>
    </row>
    <row r="4" spans="1:2" x14ac:dyDescent="0.3">
      <c r="A4" t="s">
        <v>294</v>
      </c>
      <c r="B4" s="138" t="s">
        <v>296</v>
      </c>
    </row>
    <row r="5" spans="1:2" x14ac:dyDescent="0.3">
      <c r="A5" t="s">
        <v>321</v>
      </c>
      <c r="B5" t="str">
        <f>"N12-3541_"&amp;'Data Sheet'!G5&amp;" Phase  25C"</f>
        <v>N12-3541_0 Phase  25C</v>
      </c>
    </row>
    <row r="6" spans="1:2" x14ac:dyDescent="0.3">
      <c r="A6" t="s">
        <v>321</v>
      </c>
      <c r="B6" t="str">
        <f>"N12-3541_"&amp;'Data Sheet'!G5&amp;" Phase -40C"</f>
        <v>N12-3541_0 Phase -40C</v>
      </c>
    </row>
    <row r="7" spans="1:2" x14ac:dyDescent="0.3">
      <c r="A7" t="s">
        <v>321</v>
      </c>
      <c r="B7" t="str">
        <f>"N12-3541_"&amp;'Data Sheet'!G5&amp;" Phase  85C"</f>
        <v>N12-3541_0 Phase  85C</v>
      </c>
    </row>
    <row r="13" spans="1:2" x14ac:dyDescent="0.3">
      <c r="A13" t="s">
        <v>331</v>
      </c>
    </row>
    <row r="14" spans="1:2" x14ac:dyDescent="0.3">
      <c r="A14" t="s">
        <v>322</v>
      </c>
    </row>
    <row r="15" spans="1:2" x14ac:dyDescent="0.3">
      <c r="A15" t="s">
        <v>323</v>
      </c>
    </row>
    <row r="16" spans="1:2" x14ac:dyDescent="0.3">
      <c r="A16" t="s">
        <v>324</v>
      </c>
    </row>
    <row r="17" spans="1:1" x14ac:dyDescent="0.3">
      <c r="A17" t="s">
        <v>325</v>
      </c>
    </row>
    <row r="18" spans="1:1" x14ac:dyDescent="0.3">
      <c r="A18" t="s">
        <v>326</v>
      </c>
    </row>
    <row r="21" spans="1:1" x14ac:dyDescent="0.3">
      <c r="A21" t="s">
        <v>327</v>
      </c>
    </row>
    <row r="22" spans="1:1" x14ac:dyDescent="0.3">
      <c r="A22" s="148" t="s">
        <v>328</v>
      </c>
    </row>
    <row r="24" spans="1:1" x14ac:dyDescent="0.3">
      <c r="A24" t="s">
        <v>329</v>
      </c>
    </row>
    <row r="25" spans="1:1" x14ac:dyDescent="0.3">
      <c r="A25" t="s">
        <v>330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33"/>
  <sheetViews>
    <sheetView zoomScaleNormal="100" workbookViewId="0">
      <pane xSplit="1" ySplit="1" topLeftCell="B403" activePane="bottomRight" state="frozen"/>
      <selection activeCell="B5" sqref="B5"/>
      <selection pane="topRight" activeCell="B5" sqref="B5"/>
      <selection pane="bottomLeft" activeCell="B5" sqref="B5"/>
      <selection pane="bottomRight" activeCell="B403" sqref="B403"/>
    </sheetView>
  </sheetViews>
  <sheetFormatPr defaultColWidth="8.77734375" defaultRowHeight="14.4" x14ac:dyDescent="0.3"/>
  <cols>
    <col min="1" max="1" width="12" customWidth="1"/>
    <col min="6" max="6" width="2.77734375" customWidth="1"/>
    <col min="7" max="7" width="8.77734375" style="139"/>
    <col min="9" max="9" width="2.33203125" customWidth="1"/>
    <col min="11" max="11" width="10" customWidth="1"/>
    <col min="12" max="12" width="10.77734375" customWidth="1"/>
    <col min="13" max="13" width="2.77734375" customWidth="1"/>
    <col min="14" max="14" width="9" customWidth="1"/>
    <col min="15" max="15" width="9.6640625" customWidth="1"/>
    <col min="16" max="16" width="2.77734375" customWidth="1"/>
  </cols>
  <sheetData>
    <row r="1" spans="1:25" x14ac:dyDescent="0.3">
      <c r="A1" s="13" t="s">
        <v>1</v>
      </c>
      <c r="B1" s="13" t="s">
        <v>5</v>
      </c>
      <c r="C1" s="13" t="s">
        <v>6</v>
      </c>
      <c r="D1" s="13" t="s">
        <v>7</v>
      </c>
      <c r="E1" s="13" t="s">
        <v>8</v>
      </c>
      <c r="F1" s="13"/>
      <c r="G1" s="1" t="s">
        <v>1</v>
      </c>
      <c r="H1" s="13" t="s">
        <v>297</v>
      </c>
      <c r="J1" s="13" t="s">
        <v>1</v>
      </c>
      <c r="K1" s="13" t="s">
        <v>298</v>
      </c>
      <c r="L1" s="13" t="s">
        <v>299</v>
      </c>
      <c r="M1" s="13"/>
      <c r="N1" s="13"/>
      <c r="O1" s="13" t="s">
        <v>300</v>
      </c>
      <c r="R1" s="13" t="s">
        <v>301</v>
      </c>
    </row>
    <row r="2" spans="1:25" x14ac:dyDescent="0.3">
      <c r="A2" s="139">
        <v>26</v>
      </c>
      <c r="B2" s="139">
        <v>3.7</v>
      </c>
      <c r="C2" s="139">
        <v>3.7</v>
      </c>
      <c r="D2" s="139">
        <v>3.7</v>
      </c>
      <c r="E2" s="139">
        <v>3.7</v>
      </c>
      <c r="F2" s="139"/>
      <c r="G2" s="139">
        <v>2</v>
      </c>
      <c r="H2" s="139">
        <v>-45</v>
      </c>
      <c r="J2" s="139">
        <v>2</v>
      </c>
      <c r="K2" s="139">
        <v>3</v>
      </c>
      <c r="L2" s="139">
        <v>3</v>
      </c>
      <c r="M2" s="139"/>
      <c r="N2" s="139">
        <v>-30</v>
      </c>
      <c r="O2" s="139">
        <v>4</v>
      </c>
      <c r="R2">
        <v>-3.1</v>
      </c>
      <c r="S2">
        <f>$T$2*U2+$T$3</f>
        <v>-3</v>
      </c>
      <c r="T2">
        <f>-1.5/400</f>
        <v>-3.7499999999999999E-3</v>
      </c>
      <c r="U2">
        <v>1</v>
      </c>
    </row>
    <row r="3" spans="1:25" x14ac:dyDescent="0.3">
      <c r="A3" s="139">
        <v>26.07</v>
      </c>
      <c r="B3" s="139">
        <v>3.7</v>
      </c>
      <c r="C3" s="139">
        <v>3.7</v>
      </c>
      <c r="D3" s="139">
        <v>3.7</v>
      </c>
      <c r="E3" s="139">
        <v>3.7</v>
      </c>
      <c r="F3" s="139"/>
      <c r="G3" s="139">
        <v>2.08</v>
      </c>
      <c r="H3" s="139">
        <v>-31</v>
      </c>
      <c r="J3" s="139">
        <v>2.04</v>
      </c>
      <c r="K3" s="139">
        <v>3</v>
      </c>
      <c r="L3" s="139">
        <v>3</v>
      </c>
      <c r="M3" s="139"/>
      <c r="N3" s="139">
        <v>-30</v>
      </c>
      <c r="O3" s="139">
        <v>4</v>
      </c>
      <c r="R3">
        <v>-2.0037499999999997</v>
      </c>
      <c r="S3">
        <f t="shared" ref="S3:S66" si="0">$T$2*U3+$T$3</f>
        <v>-3.0037499999999997</v>
      </c>
      <c r="T3">
        <f>-3-T2</f>
        <v>-2.9962499999999999</v>
      </c>
      <c r="U3">
        <v>2</v>
      </c>
    </row>
    <row r="4" spans="1:25" x14ac:dyDescent="0.3">
      <c r="A4" s="139">
        <v>26.14</v>
      </c>
      <c r="B4" s="139">
        <v>3.7</v>
      </c>
      <c r="C4" s="139">
        <v>3.7</v>
      </c>
      <c r="D4" s="139">
        <v>3.7</v>
      </c>
      <c r="E4" s="139">
        <v>3.7</v>
      </c>
      <c r="F4" s="139"/>
      <c r="G4" s="139">
        <v>2.16</v>
      </c>
      <c r="H4" s="139">
        <v>-31</v>
      </c>
      <c r="J4" s="139">
        <v>2.08</v>
      </c>
      <c r="K4" s="139">
        <v>3</v>
      </c>
      <c r="L4" s="139">
        <v>3</v>
      </c>
      <c r="M4" s="139"/>
      <c r="N4" s="139">
        <v>-30</v>
      </c>
      <c r="O4" s="139">
        <v>4</v>
      </c>
      <c r="R4">
        <v>-2.0074999999999998</v>
      </c>
      <c r="S4">
        <f t="shared" si="0"/>
        <v>-3.0074999999999998</v>
      </c>
      <c r="U4">
        <v>3</v>
      </c>
    </row>
    <row r="5" spans="1:25" x14ac:dyDescent="0.3">
      <c r="A5" s="139">
        <v>26.21</v>
      </c>
      <c r="B5" s="139">
        <v>3.7</v>
      </c>
      <c r="C5" s="139">
        <v>3.7</v>
      </c>
      <c r="D5" s="139">
        <v>3.7</v>
      </c>
      <c r="E5" s="139">
        <v>3.7</v>
      </c>
      <c r="F5" s="139"/>
      <c r="G5" s="139">
        <v>2.2400000000000002</v>
      </c>
      <c r="H5" s="139">
        <v>-31</v>
      </c>
      <c r="J5" s="139">
        <v>2.12</v>
      </c>
      <c r="K5" s="139">
        <v>3</v>
      </c>
      <c r="L5" s="139">
        <v>3</v>
      </c>
      <c r="M5" s="139"/>
      <c r="N5" s="139">
        <v>-30</v>
      </c>
      <c r="O5" s="139">
        <v>4</v>
      </c>
      <c r="R5">
        <v>-2.01125</v>
      </c>
      <c r="S5">
        <f t="shared" si="0"/>
        <v>-3.01125</v>
      </c>
      <c r="U5">
        <v>4</v>
      </c>
    </row>
    <row r="6" spans="1:25" x14ac:dyDescent="0.3">
      <c r="A6" s="139">
        <v>26.28</v>
      </c>
      <c r="B6" s="139">
        <v>3.7</v>
      </c>
      <c r="C6" s="139">
        <v>3.7</v>
      </c>
      <c r="D6" s="139">
        <v>3.7</v>
      </c>
      <c r="E6" s="139">
        <v>3.7</v>
      </c>
      <c r="F6" s="139"/>
      <c r="G6" s="139">
        <v>2.3200000000000003</v>
      </c>
      <c r="H6" s="139">
        <v>-31</v>
      </c>
      <c r="J6" s="139">
        <v>2.16</v>
      </c>
      <c r="K6" s="139">
        <v>3</v>
      </c>
      <c r="L6" s="139">
        <v>3</v>
      </c>
      <c r="M6" s="139"/>
      <c r="N6" s="139">
        <v>-30</v>
      </c>
      <c r="O6" s="139">
        <v>4</v>
      </c>
      <c r="R6">
        <v>-2.0149999999999997</v>
      </c>
      <c r="S6">
        <f t="shared" si="0"/>
        <v>-3.0149999999999997</v>
      </c>
      <c r="U6">
        <v>5</v>
      </c>
      <c r="X6" t="s">
        <v>302</v>
      </c>
    </row>
    <row r="7" spans="1:25" x14ac:dyDescent="0.3">
      <c r="A7" s="139">
        <v>26.35</v>
      </c>
      <c r="B7" s="139">
        <v>3.7</v>
      </c>
      <c r="C7" s="139">
        <v>3.7</v>
      </c>
      <c r="D7" s="139">
        <v>3.7</v>
      </c>
      <c r="E7" s="139">
        <v>3.7</v>
      </c>
      <c r="F7" s="139"/>
      <c r="G7" s="139">
        <v>2.4000000000000004</v>
      </c>
      <c r="H7" s="139">
        <v>-31</v>
      </c>
      <c r="J7" s="139">
        <v>2.2000000000000002</v>
      </c>
      <c r="K7" s="139">
        <v>3</v>
      </c>
      <c r="L7" s="139">
        <v>3</v>
      </c>
      <c r="M7" s="139"/>
      <c r="N7" s="139">
        <v>-30</v>
      </c>
      <c r="O7" s="139">
        <v>4</v>
      </c>
      <c r="R7">
        <v>-2.0187499999999998</v>
      </c>
      <c r="S7">
        <f t="shared" si="0"/>
        <v>-3.0187499999999998</v>
      </c>
      <c r="U7">
        <v>6</v>
      </c>
      <c r="X7" t="s">
        <v>303</v>
      </c>
      <c r="Y7">
        <v>6.61</v>
      </c>
    </row>
    <row r="8" spans="1:25" x14ac:dyDescent="0.3">
      <c r="A8" s="139">
        <v>26.42</v>
      </c>
      <c r="B8" s="139">
        <v>3.7</v>
      </c>
      <c r="C8" s="139">
        <v>3.7</v>
      </c>
      <c r="D8" s="139">
        <v>3.7</v>
      </c>
      <c r="E8" s="139">
        <v>3.7</v>
      </c>
      <c r="F8" s="139"/>
      <c r="G8" s="139">
        <v>2.4800000000000004</v>
      </c>
      <c r="H8" s="139">
        <v>-31</v>
      </c>
      <c r="J8" s="139">
        <v>2.2400000000000002</v>
      </c>
      <c r="K8" s="139">
        <v>3</v>
      </c>
      <c r="L8" s="139">
        <v>3</v>
      </c>
      <c r="M8" s="139"/>
      <c r="N8" s="139">
        <v>-30</v>
      </c>
      <c r="O8" s="139">
        <v>4</v>
      </c>
      <c r="R8">
        <v>-2.0225</v>
      </c>
      <c r="S8">
        <f t="shared" si="0"/>
        <v>-3.0225</v>
      </c>
      <c r="U8">
        <v>7</v>
      </c>
      <c r="X8" t="s">
        <v>304</v>
      </c>
      <c r="Y8">
        <v>6.61</v>
      </c>
    </row>
    <row r="9" spans="1:25" x14ac:dyDescent="0.3">
      <c r="A9" s="139">
        <v>26.490000000000002</v>
      </c>
      <c r="B9" s="139">
        <v>3.7</v>
      </c>
      <c r="C9" s="139">
        <v>3.7</v>
      </c>
      <c r="D9" s="139">
        <v>3.7</v>
      </c>
      <c r="E9" s="139">
        <v>3.7</v>
      </c>
      <c r="F9" s="139"/>
      <c r="G9" s="139">
        <v>2.5600000000000005</v>
      </c>
      <c r="H9" s="139">
        <v>-31</v>
      </c>
      <c r="J9" s="139">
        <v>2.2800000000000002</v>
      </c>
      <c r="K9" s="139">
        <v>3</v>
      </c>
      <c r="L9" s="139">
        <v>3</v>
      </c>
      <c r="M9" s="139"/>
      <c r="N9" s="139">
        <v>-30</v>
      </c>
      <c r="O9" s="139">
        <v>4</v>
      </c>
      <c r="R9">
        <v>-2.0262499999999997</v>
      </c>
      <c r="S9">
        <f t="shared" si="0"/>
        <v>-3.0262499999999997</v>
      </c>
      <c r="U9">
        <v>8</v>
      </c>
    </row>
    <row r="10" spans="1:25" x14ac:dyDescent="0.3">
      <c r="A10" s="139">
        <v>26.560000000000002</v>
      </c>
      <c r="B10" s="139">
        <v>3.7</v>
      </c>
      <c r="C10" s="139">
        <v>3.7</v>
      </c>
      <c r="D10" s="139">
        <v>3.7</v>
      </c>
      <c r="E10" s="139">
        <v>3.7</v>
      </c>
      <c r="F10" s="139"/>
      <c r="G10" s="139">
        <v>2.6400000000000006</v>
      </c>
      <c r="H10" s="139">
        <v>-31</v>
      </c>
      <c r="J10" s="139">
        <v>2.3200000000000003</v>
      </c>
      <c r="K10" s="139">
        <v>3</v>
      </c>
      <c r="L10" s="139">
        <v>3</v>
      </c>
      <c r="M10" s="139"/>
      <c r="N10" s="139">
        <v>-30</v>
      </c>
      <c r="O10" s="139">
        <v>4</v>
      </c>
      <c r="R10">
        <v>-2.0299999999999998</v>
      </c>
      <c r="S10">
        <f t="shared" si="0"/>
        <v>-3.03</v>
      </c>
      <c r="U10">
        <v>9</v>
      </c>
    </row>
    <row r="11" spans="1:25" x14ac:dyDescent="0.3">
      <c r="A11" s="139">
        <v>26.630000000000003</v>
      </c>
      <c r="B11" s="139">
        <v>3.7</v>
      </c>
      <c r="C11" s="139">
        <v>3.7</v>
      </c>
      <c r="D11" s="139">
        <v>3.7</v>
      </c>
      <c r="E11" s="139">
        <v>3.7</v>
      </c>
      <c r="F11" s="139"/>
      <c r="G11" s="139">
        <v>2.7200000000000006</v>
      </c>
      <c r="H11" s="139">
        <v>-31</v>
      </c>
      <c r="J11" s="139">
        <v>2.3600000000000003</v>
      </c>
      <c r="K11" s="139">
        <v>3</v>
      </c>
      <c r="L11" s="139">
        <v>3</v>
      </c>
      <c r="M11" s="139"/>
      <c r="N11" s="139">
        <v>-30</v>
      </c>
      <c r="O11" s="139">
        <v>4</v>
      </c>
      <c r="R11">
        <v>-2.0337499999999999</v>
      </c>
      <c r="S11">
        <f t="shared" si="0"/>
        <v>-3.0337499999999999</v>
      </c>
      <c r="U11">
        <v>10</v>
      </c>
    </row>
    <row r="12" spans="1:25" x14ac:dyDescent="0.3">
      <c r="A12" s="139">
        <v>26.700000000000003</v>
      </c>
      <c r="B12" s="139">
        <v>3.7</v>
      </c>
      <c r="C12" s="139">
        <v>3.7</v>
      </c>
      <c r="D12" s="139">
        <v>3.7</v>
      </c>
      <c r="E12" s="139">
        <v>3.7</v>
      </c>
      <c r="F12" s="139"/>
      <c r="G12" s="139">
        <v>2.8000000000000007</v>
      </c>
      <c r="H12" s="139">
        <v>-31</v>
      </c>
      <c r="J12" s="139">
        <v>2.4000000000000004</v>
      </c>
      <c r="K12" s="139">
        <v>3</v>
      </c>
      <c r="L12" s="139">
        <v>3</v>
      </c>
      <c r="M12" s="139"/>
      <c r="N12" s="139">
        <v>-30</v>
      </c>
      <c r="O12" s="139">
        <v>4</v>
      </c>
      <c r="R12">
        <v>-2.0374999999999996</v>
      </c>
      <c r="S12">
        <f t="shared" si="0"/>
        <v>-3.0374999999999996</v>
      </c>
      <c r="U12">
        <v>11</v>
      </c>
    </row>
    <row r="13" spans="1:25" x14ac:dyDescent="0.3">
      <c r="A13" s="139">
        <v>26.770000000000003</v>
      </c>
      <c r="B13" s="139">
        <v>3.7</v>
      </c>
      <c r="C13" s="139">
        <v>3.7</v>
      </c>
      <c r="D13" s="139">
        <v>3.7</v>
      </c>
      <c r="E13" s="139">
        <v>3.7</v>
      </c>
      <c r="F13" s="139"/>
      <c r="G13" s="139">
        <v>2.8800000000000008</v>
      </c>
      <c r="H13" s="139">
        <v>-31</v>
      </c>
      <c r="J13" s="139">
        <v>2.4400000000000004</v>
      </c>
      <c r="K13" s="139">
        <v>3</v>
      </c>
      <c r="L13" s="139">
        <v>3</v>
      </c>
      <c r="M13" s="139"/>
      <c r="N13" s="139">
        <v>-30</v>
      </c>
      <c r="O13" s="139">
        <v>4</v>
      </c>
      <c r="R13">
        <v>-2.0412499999999998</v>
      </c>
      <c r="S13">
        <f t="shared" si="0"/>
        <v>-3.0412499999999998</v>
      </c>
      <c r="U13">
        <v>12</v>
      </c>
      <c r="Y13">
        <f t="shared" ref="Y13:Y15" si="1">Y14+0.7</f>
        <v>6.5000000000000009</v>
      </c>
    </row>
    <row r="14" spans="1:25" x14ac:dyDescent="0.3">
      <c r="A14" s="139">
        <v>26.840000000000003</v>
      </c>
      <c r="B14" s="139">
        <v>3.7</v>
      </c>
      <c r="C14" s="139">
        <v>3.7</v>
      </c>
      <c r="D14" s="139">
        <v>3.7</v>
      </c>
      <c r="E14" s="139">
        <v>3.7</v>
      </c>
      <c r="F14" s="139"/>
      <c r="G14" s="139">
        <v>2.9600000000000009</v>
      </c>
      <c r="H14" s="139">
        <v>-31</v>
      </c>
      <c r="J14" s="139">
        <v>2.4800000000000004</v>
      </c>
      <c r="K14" s="139">
        <v>3</v>
      </c>
      <c r="L14" s="139">
        <v>3</v>
      </c>
      <c r="M14" s="139"/>
      <c r="N14" s="139">
        <v>-30</v>
      </c>
      <c r="O14" s="139">
        <v>4</v>
      </c>
      <c r="R14">
        <v>-2.0449999999999999</v>
      </c>
      <c r="S14">
        <f t="shared" si="0"/>
        <v>-3.0449999999999999</v>
      </c>
      <c r="U14">
        <v>13</v>
      </c>
      <c r="Y14">
        <f t="shared" si="1"/>
        <v>5.8000000000000007</v>
      </c>
    </row>
    <row r="15" spans="1:25" x14ac:dyDescent="0.3">
      <c r="A15" s="139">
        <v>26.910000000000004</v>
      </c>
      <c r="B15" s="139">
        <v>3.7</v>
      </c>
      <c r="C15" s="139">
        <v>3.7</v>
      </c>
      <c r="D15" s="139">
        <v>3.7</v>
      </c>
      <c r="E15" s="139">
        <v>3.7</v>
      </c>
      <c r="F15" s="139"/>
      <c r="G15" s="139">
        <v>3.0400000000000009</v>
      </c>
      <c r="H15" s="139">
        <v>-31</v>
      </c>
      <c r="J15" s="139">
        <v>2.5200000000000005</v>
      </c>
      <c r="K15" s="139">
        <v>3</v>
      </c>
      <c r="L15" s="139">
        <v>3</v>
      </c>
      <c r="M15" s="139"/>
      <c r="N15" s="139">
        <v>-30</v>
      </c>
      <c r="O15" s="139">
        <v>4</v>
      </c>
      <c r="R15">
        <v>-2.0487500000000001</v>
      </c>
      <c r="S15">
        <f t="shared" si="0"/>
        <v>-3.0487500000000001</v>
      </c>
      <c r="U15">
        <v>14</v>
      </c>
      <c r="Y15">
        <f t="shared" si="1"/>
        <v>5.1000000000000005</v>
      </c>
    </row>
    <row r="16" spans="1:25" x14ac:dyDescent="0.3">
      <c r="A16" s="139">
        <v>26.980000000000004</v>
      </c>
      <c r="B16" s="139">
        <v>3.7</v>
      </c>
      <c r="C16" s="139">
        <v>3.7</v>
      </c>
      <c r="D16" s="139">
        <v>3.7</v>
      </c>
      <c r="E16" s="139">
        <v>3.7</v>
      </c>
      <c r="F16" s="139"/>
      <c r="G16" s="139">
        <v>3.120000000000001</v>
      </c>
      <c r="H16" s="139">
        <v>-31</v>
      </c>
      <c r="J16" s="139">
        <v>2.5600000000000005</v>
      </c>
      <c r="K16" s="139">
        <v>3</v>
      </c>
      <c r="L16" s="139">
        <v>3</v>
      </c>
      <c r="M16" s="139"/>
      <c r="N16" s="139">
        <v>-30</v>
      </c>
      <c r="O16" s="139">
        <v>4</v>
      </c>
      <c r="R16">
        <v>-2.0524999999999998</v>
      </c>
      <c r="S16">
        <f t="shared" si="0"/>
        <v>-3.0524999999999998</v>
      </c>
      <c r="U16">
        <v>15</v>
      </c>
      <c r="Y16">
        <f>Y17+0.7</f>
        <v>4.4000000000000004</v>
      </c>
    </row>
    <row r="17" spans="1:25" x14ac:dyDescent="0.3">
      <c r="A17" s="139">
        <v>27.050000000000004</v>
      </c>
      <c r="B17" s="139">
        <v>3.7</v>
      </c>
      <c r="C17" s="139">
        <v>3.7</v>
      </c>
      <c r="D17" s="139">
        <v>3.7</v>
      </c>
      <c r="E17" s="139">
        <v>3.7</v>
      </c>
      <c r="F17" s="139"/>
      <c r="G17" s="139">
        <v>3.2000000000000011</v>
      </c>
      <c r="H17" s="139">
        <v>-31</v>
      </c>
      <c r="J17" s="139">
        <v>2.6000000000000005</v>
      </c>
      <c r="K17" s="139">
        <v>3</v>
      </c>
      <c r="L17" s="139">
        <v>3</v>
      </c>
      <c r="M17" s="139"/>
      <c r="N17" s="139">
        <v>-30</v>
      </c>
      <c r="O17" s="139">
        <v>4</v>
      </c>
      <c r="R17">
        <v>-2.0562499999999999</v>
      </c>
      <c r="S17">
        <f t="shared" si="0"/>
        <v>-3.0562499999999999</v>
      </c>
      <c r="U17">
        <v>16</v>
      </c>
      <c r="Y17">
        <v>3.7</v>
      </c>
    </row>
    <row r="18" spans="1:25" x14ac:dyDescent="0.3">
      <c r="A18" s="139">
        <v>27.120000000000005</v>
      </c>
      <c r="B18" s="139">
        <v>3.7</v>
      </c>
      <c r="C18" s="139">
        <v>3.7</v>
      </c>
      <c r="D18" s="139">
        <v>3.7</v>
      </c>
      <c r="E18" s="139">
        <v>3.7</v>
      </c>
      <c r="F18" s="139"/>
      <c r="G18" s="139">
        <v>3.2800000000000011</v>
      </c>
      <c r="H18" s="139">
        <v>-31</v>
      </c>
      <c r="J18" s="139">
        <v>2.6400000000000006</v>
      </c>
      <c r="K18" s="139">
        <v>3</v>
      </c>
      <c r="L18" s="139">
        <v>3</v>
      </c>
      <c r="M18" s="139"/>
      <c r="N18" s="139">
        <v>-30</v>
      </c>
      <c r="O18" s="139">
        <v>4</v>
      </c>
      <c r="R18">
        <v>-2.06</v>
      </c>
      <c r="S18">
        <f t="shared" si="0"/>
        <v>-3.06</v>
      </c>
      <c r="U18">
        <v>17</v>
      </c>
      <c r="Y18">
        <f>Y17-0.7</f>
        <v>3</v>
      </c>
    </row>
    <row r="19" spans="1:25" x14ac:dyDescent="0.3">
      <c r="A19" s="139">
        <v>27.190000000000005</v>
      </c>
      <c r="B19" s="139">
        <v>3.7</v>
      </c>
      <c r="C19" s="139">
        <v>3.7</v>
      </c>
      <c r="D19" s="139">
        <v>3.7</v>
      </c>
      <c r="E19" s="139">
        <v>3.7</v>
      </c>
      <c r="F19" s="139"/>
      <c r="G19" s="139">
        <v>3.3600000000000012</v>
      </c>
      <c r="H19" s="139">
        <v>-31</v>
      </c>
      <c r="J19" s="139">
        <v>2.6800000000000006</v>
      </c>
      <c r="K19" s="139">
        <v>3</v>
      </c>
      <c r="L19" s="139">
        <v>3</v>
      </c>
      <c r="M19" s="139"/>
      <c r="N19" s="139">
        <v>-30</v>
      </c>
      <c r="O19" s="139">
        <v>4</v>
      </c>
      <c r="R19">
        <v>-2.0637499999999998</v>
      </c>
      <c r="S19">
        <f t="shared" si="0"/>
        <v>-3.0637499999999998</v>
      </c>
      <c r="U19">
        <v>18</v>
      </c>
      <c r="Y19">
        <f t="shared" ref="Y19:Y21" si="2">Y18-0.7</f>
        <v>2.2999999999999998</v>
      </c>
    </row>
    <row r="20" spans="1:25" x14ac:dyDescent="0.3">
      <c r="A20" s="139">
        <v>27.260000000000005</v>
      </c>
      <c r="B20" s="139">
        <v>3.7</v>
      </c>
      <c r="C20" s="139">
        <v>3.7</v>
      </c>
      <c r="D20" s="139">
        <v>3.7</v>
      </c>
      <c r="E20" s="139">
        <v>3.7</v>
      </c>
      <c r="F20" s="139"/>
      <c r="G20" s="139">
        <v>3.4400000000000013</v>
      </c>
      <c r="H20" s="139">
        <v>-31</v>
      </c>
      <c r="J20" s="139">
        <v>2.7200000000000006</v>
      </c>
      <c r="K20" s="139">
        <v>3</v>
      </c>
      <c r="L20" s="139">
        <v>3</v>
      </c>
      <c r="M20" s="139"/>
      <c r="N20" s="139">
        <v>-30</v>
      </c>
      <c r="O20" s="139">
        <v>4</v>
      </c>
      <c r="R20">
        <v>-2.0674999999999999</v>
      </c>
      <c r="S20">
        <f t="shared" si="0"/>
        <v>-3.0674999999999999</v>
      </c>
      <c r="U20">
        <v>19</v>
      </c>
      <c r="Y20">
        <f t="shared" si="2"/>
        <v>1.5999999999999999</v>
      </c>
    </row>
    <row r="21" spans="1:25" x14ac:dyDescent="0.3">
      <c r="A21" s="139">
        <v>27.330000000000005</v>
      </c>
      <c r="B21" s="139">
        <v>3.7</v>
      </c>
      <c r="C21" s="139">
        <v>3.7</v>
      </c>
      <c r="D21" s="139">
        <v>3.7</v>
      </c>
      <c r="E21" s="139">
        <v>3.7</v>
      </c>
      <c r="F21" s="139"/>
      <c r="G21" s="139">
        <v>3.5200000000000014</v>
      </c>
      <c r="H21" s="139">
        <v>-31</v>
      </c>
      <c r="J21" s="139">
        <v>2.7600000000000007</v>
      </c>
      <c r="K21" s="139">
        <v>3</v>
      </c>
      <c r="L21" s="139">
        <v>3</v>
      </c>
      <c r="M21" s="139"/>
      <c r="N21" s="139">
        <v>-30</v>
      </c>
      <c r="O21" s="139">
        <v>4</v>
      </c>
      <c r="R21">
        <v>-2.07125</v>
      </c>
      <c r="S21">
        <f t="shared" si="0"/>
        <v>-3.07125</v>
      </c>
      <c r="U21">
        <v>20</v>
      </c>
      <c r="Y21">
        <f t="shared" si="2"/>
        <v>0.89999999999999991</v>
      </c>
    </row>
    <row r="22" spans="1:25" x14ac:dyDescent="0.3">
      <c r="A22" s="139">
        <v>27.400000000000006</v>
      </c>
      <c r="B22" s="139">
        <v>3.7</v>
      </c>
      <c r="C22" s="139">
        <v>3.7</v>
      </c>
      <c r="D22" s="139">
        <v>3.7</v>
      </c>
      <c r="E22" s="139">
        <v>3.7</v>
      </c>
      <c r="F22" s="139"/>
      <c r="G22" s="139">
        <v>3.6000000000000014</v>
      </c>
      <c r="H22" s="139">
        <v>-31</v>
      </c>
      <c r="J22" s="139">
        <v>2.8000000000000007</v>
      </c>
      <c r="K22" s="139">
        <v>3</v>
      </c>
      <c r="L22" s="139">
        <v>3</v>
      </c>
      <c r="M22" s="139"/>
      <c r="N22" s="139">
        <v>-30</v>
      </c>
      <c r="O22" s="139">
        <v>4</v>
      </c>
      <c r="R22">
        <v>-2.0749999999999997</v>
      </c>
      <c r="S22">
        <f t="shared" si="0"/>
        <v>-3.0749999999999997</v>
      </c>
      <c r="U22">
        <v>21</v>
      </c>
    </row>
    <row r="23" spans="1:25" x14ac:dyDescent="0.3">
      <c r="A23" s="139">
        <v>27.470000000000006</v>
      </c>
      <c r="B23" s="139">
        <v>3.7</v>
      </c>
      <c r="C23" s="139">
        <v>3.7</v>
      </c>
      <c r="D23" s="139">
        <v>3.7</v>
      </c>
      <c r="E23" s="139">
        <v>3.7</v>
      </c>
      <c r="F23" s="139"/>
      <c r="G23" s="139">
        <v>3.6800000000000015</v>
      </c>
      <c r="H23" s="139">
        <v>-31</v>
      </c>
      <c r="J23" s="139">
        <v>2.8400000000000007</v>
      </c>
      <c r="K23" s="139">
        <v>3</v>
      </c>
      <c r="L23" s="139">
        <v>3</v>
      </c>
      <c r="M23" s="139"/>
      <c r="N23" s="139">
        <v>-30</v>
      </c>
      <c r="O23" s="139">
        <v>4</v>
      </c>
      <c r="R23">
        <v>-2.0787499999999999</v>
      </c>
      <c r="S23">
        <f t="shared" si="0"/>
        <v>-3.0787499999999999</v>
      </c>
      <c r="U23">
        <v>22</v>
      </c>
    </row>
    <row r="24" spans="1:25" x14ac:dyDescent="0.3">
      <c r="A24" s="139">
        <v>27.540000000000006</v>
      </c>
      <c r="B24" s="139">
        <v>3.7</v>
      </c>
      <c r="C24" s="139">
        <v>3.7</v>
      </c>
      <c r="D24" s="139">
        <v>3.7</v>
      </c>
      <c r="E24" s="139">
        <v>3.7</v>
      </c>
      <c r="F24" s="139"/>
      <c r="G24" s="139">
        <v>3.7600000000000016</v>
      </c>
      <c r="H24" s="139">
        <v>-31</v>
      </c>
      <c r="J24" s="139">
        <v>2.8800000000000008</v>
      </c>
      <c r="K24" s="139">
        <v>3</v>
      </c>
      <c r="L24" s="139">
        <v>3</v>
      </c>
      <c r="M24" s="139"/>
      <c r="N24" s="139">
        <v>-30</v>
      </c>
      <c r="O24" s="139">
        <v>4</v>
      </c>
      <c r="R24">
        <v>-2.0825</v>
      </c>
      <c r="S24">
        <f t="shared" si="0"/>
        <v>-3.0825</v>
      </c>
      <c r="U24">
        <v>23</v>
      </c>
    </row>
    <row r="25" spans="1:25" x14ac:dyDescent="0.3">
      <c r="A25" s="139">
        <v>27.610000000000007</v>
      </c>
      <c r="B25" s="139">
        <v>3.7</v>
      </c>
      <c r="C25" s="139">
        <v>3.7</v>
      </c>
      <c r="D25" s="139">
        <v>3.7</v>
      </c>
      <c r="E25" s="139">
        <v>3.7</v>
      </c>
      <c r="F25" s="139"/>
      <c r="G25" s="139">
        <v>3.8400000000000016</v>
      </c>
      <c r="H25" s="139">
        <v>-31</v>
      </c>
      <c r="J25" s="139">
        <v>2.9200000000000008</v>
      </c>
      <c r="K25" s="139">
        <v>3</v>
      </c>
      <c r="L25" s="139">
        <v>3</v>
      </c>
      <c r="M25" s="139"/>
      <c r="N25" s="139">
        <v>-30</v>
      </c>
      <c r="O25" s="139">
        <v>4</v>
      </c>
      <c r="R25">
        <v>-2.0862499999999997</v>
      </c>
      <c r="S25">
        <f t="shared" si="0"/>
        <v>-3.0862499999999997</v>
      </c>
      <c r="U25">
        <v>24</v>
      </c>
    </row>
    <row r="26" spans="1:25" x14ac:dyDescent="0.3">
      <c r="A26" s="139">
        <v>27.680000000000007</v>
      </c>
      <c r="B26" s="139">
        <v>3.7</v>
      </c>
      <c r="C26" s="139">
        <v>3.7</v>
      </c>
      <c r="D26" s="139">
        <v>3.7</v>
      </c>
      <c r="E26" s="139">
        <v>3.7</v>
      </c>
      <c r="F26" s="139"/>
      <c r="G26" s="139">
        <v>3.9200000000000017</v>
      </c>
      <c r="H26" s="139">
        <v>-31</v>
      </c>
      <c r="J26" s="139">
        <v>2.9600000000000009</v>
      </c>
      <c r="K26" s="139">
        <v>3</v>
      </c>
      <c r="L26" s="139">
        <v>3</v>
      </c>
      <c r="M26" s="139"/>
      <c r="N26" s="139">
        <v>-30</v>
      </c>
      <c r="O26" s="139">
        <v>4</v>
      </c>
      <c r="R26">
        <v>-2.09</v>
      </c>
      <c r="S26">
        <f t="shared" si="0"/>
        <v>-3.09</v>
      </c>
      <c r="U26">
        <v>25</v>
      </c>
    </row>
    <row r="27" spans="1:25" x14ac:dyDescent="0.3">
      <c r="A27" s="139">
        <v>27.750000000000007</v>
      </c>
      <c r="B27" s="139">
        <v>3.7</v>
      </c>
      <c r="C27" s="139">
        <v>3.7</v>
      </c>
      <c r="D27" s="139">
        <v>3.7</v>
      </c>
      <c r="E27" s="139">
        <v>3.7</v>
      </c>
      <c r="F27" s="139"/>
      <c r="G27" s="139">
        <v>4.0000000000000018</v>
      </c>
      <c r="H27" s="139">
        <v>-31</v>
      </c>
      <c r="J27" s="139">
        <v>3.0000000000000009</v>
      </c>
      <c r="K27" s="139">
        <v>3</v>
      </c>
      <c r="L27" s="139">
        <v>3</v>
      </c>
      <c r="M27" s="139"/>
      <c r="N27" s="139">
        <v>-30</v>
      </c>
      <c r="O27" s="139">
        <v>4</v>
      </c>
      <c r="R27">
        <v>-2.09375</v>
      </c>
      <c r="S27">
        <f t="shared" si="0"/>
        <v>-3.09375</v>
      </c>
      <c r="U27">
        <v>26</v>
      </c>
    </row>
    <row r="28" spans="1:25" x14ac:dyDescent="0.3">
      <c r="A28" s="139">
        <v>27.820000000000007</v>
      </c>
      <c r="B28" s="139">
        <v>3.7</v>
      </c>
      <c r="C28" s="139">
        <v>3.7</v>
      </c>
      <c r="D28" s="139">
        <v>3.7</v>
      </c>
      <c r="E28" s="139">
        <v>3.7</v>
      </c>
      <c r="F28" s="139"/>
      <c r="G28" s="139">
        <v>4.0800000000000018</v>
      </c>
      <c r="H28" s="139">
        <v>-31</v>
      </c>
      <c r="J28" s="139">
        <v>3.0400000000000009</v>
      </c>
      <c r="K28" s="139">
        <v>3</v>
      </c>
      <c r="L28" s="139">
        <v>3</v>
      </c>
      <c r="M28" s="139"/>
      <c r="N28" s="139">
        <v>-30</v>
      </c>
      <c r="O28" s="139">
        <v>4</v>
      </c>
      <c r="R28">
        <v>-2.0974999999999997</v>
      </c>
      <c r="S28">
        <f t="shared" si="0"/>
        <v>-3.0974999999999997</v>
      </c>
      <c r="U28">
        <v>27</v>
      </c>
    </row>
    <row r="29" spans="1:25" x14ac:dyDescent="0.3">
      <c r="A29" s="139">
        <v>27.890000000000008</v>
      </c>
      <c r="B29" s="139">
        <v>3.7</v>
      </c>
      <c r="C29" s="139">
        <v>3.7</v>
      </c>
      <c r="D29" s="139">
        <v>3.7</v>
      </c>
      <c r="E29" s="139">
        <v>3.7</v>
      </c>
      <c r="F29" s="139"/>
      <c r="G29" s="139">
        <v>4.1600000000000019</v>
      </c>
      <c r="H29" s="139">
        <v>-31</v>
      </c>
      <c r="J29" s="139">
        <v>3.080000000000001</v>
      </c>
      <c r="K29" s="139">
        <v>3</v>
      </c>
      <c r="L29" s="139">
        <v>3</v>
      </c>
      <c r="M29" s="139"/>
      <c r="N29" s="139">
        <v>-30</v>
      </c>
      <c r="O29" s="139">
        <v>4</v>
      </c>
      <c r="R29">
        <v>-2.1012499999999998</v>
      </c>
      <c r="S29">
        <f t="shared" si="0"/>
        <v>-3.1012499999999998</v>
      </c>
      <c r="U29">
        <v>28</v>
      </c>
    </row>
    <row r="30" spans="1:25" x14ac:dyDescent="0.3">
      <c r="A30" s="139">
        <v>27.960000000000008</v>
      </c>
      <c r="B30" s="139">
        <v>3.7</v>
      </c>
      <c r="C30" s="139">
        <v>3.7</v>
      </c>
      <c r="D30" s="139">
        <v>3.7</v>
      </c>
      <c r="E30" s="139">
        <v>3.7</v>
      </c>
      <c r="F30" s="139"/>
      <c r="G30" s="139">
        <v>4.240000000000002</v>
      </c>
      <c r="H30" s="139">
        <v>-31</v>
      </c>
      <c r="J30" s="139">
        <v>3.120000000000001</v>
      </c>
      <c r="K30" s="139">
        <v>3</v>
      </c>
      <c r="L30" s="139">
        <v>3</v>
      </c>
      <c r="M30" s="139"/>
      <c r="N30" s="139">
        <v>-30</v>
      </c>
      <c r="O30" s="139">
        <v>4</v>
      </c>
      <c r="R30">
        <v>-2.105</v>
      </c>
      <c r="S30">
        <f t="shared" si="0"/>
        <v>-3.105</v>
      </c>
      <c r="U30">
        <v>29</v>
      </c>
    </row>
    <row r="31" spans="1:25" x14ac:dyDescent="0.3">
      <c r="A31" s="139">
        <v>28.030000000000008</v>
      </c>
      <c r="B31" s="139">
        <v>3.7</v>
      </c>
      <c r="C31" s="139">
        <v>3.7</v>
      </c>
      <c r="D31" s="139">
        <v>3.7</v>
      </c>
      <c r="E31" s="139">
        <v>3.7</v>
      </c>
      <c r="F31" s="139"/>
      <c r="G31" s="139">
        <v>4.3200000000000021</v>
      </c>
      <c r="H31" s="139">
        <v>-31</v>
      </c>
      <c r="J31" s="139">
        <v>3.160000000000001</v>
      </c>
      <c r="K31" s="139">
        <v>3</v>
      </c>
      <c r="L31" s="139">
        <v>3</v>
      </c>
      <c r="M31" s="139"/>
      <c r="N31" s="139">
        <v>-30</v>
      </c>
      <c r="O31" s="139">
        <v>4</v>
      </c>
      <c r="R31">
        <v>-2.1087499999999997</v>
      </c>
      <c r="S31">
        <f t="shared" si="0"/>
        <v>-3.1087499999999997</v>
      </c>
      <c r="U31">
        <v>30</v>
      </c>
    </row>
    <row r="32" spans="1:25" x14ac:dyDescent="0.3">
      <c r="A32" s="139">
        <v>28.100000000000009</v>
      </c>
      <c r="B32" s="139">
        <v>3.7</v>
      </c>
      <c r="C32" s="139">
        <v>3.7</v>
      </c>
      <c r="D32" s="139">
        <v>3.7</v>
      </c>
      <c r="E32" s="139">
        <v>3.7</v>
      </c>
      <c r="F32" s="139"/>
      <c r="G32" s="139">
        <v>4.4000000000000021</v>
      </c>
      <c r="H32" s="139">
        <v>-31</v>
      </c>
      <c r="J32" s="139">
        <v>3.2000000000000011</v>
      </c>
      <c r="K32" s="139">
        <v>3</v>
      </c>
      <c r="L32" s="139">
        <v>3</v>
      </c>
      <c r="M32" s="139"/>
      <c r="N32" s="139">
        <v>-30</v>
      </c>
      <c r="O32" s="139">
        <v>4</v>
      </c>
      <c r="R32">
        <v>-2.1124999999999998</v>
      </c>
      <c r="S32">
        <f t="shared" si="0"/>
        <v>-3.1124999999999998</v>
      </c>
      <c r="U32">
        <v>31</v>
      </c>
    </row>
    <row r="33" spans="1:21" x14ac:dyDescent="0.3">
      <c r="A33" s="139">
        <v>28.170000000000009</v>
      </c>
      <c r="B33" s="139">
        <v>3.7</v>
      </c>
      <c r="C33" s="139">
        <v>3.7</v>
      </c>
      <c r="D33" s="139">
        <v>3.7</v>
      </c>
      <c r="E33" s="139">
        <v>3.7</v>
      </c>
      <c r="F33" s="139"/>
      <c r="G33" s="139">
        <v>4.4800000000000022</v>
      </c>
      <c r="H33" s="139">
        <v>-31</v>
      </c>
      <c r="J33" s="139">
        <v>3.2400000000000011</v>
      </c>
      <c r="K33" s="139">
        <v>3</v>
      </c>
      <c r="L33" s="139">
        <v>3</v>
      </c>
      <c r="M33" s="139"/>
      <c r="N33" s="139">
        <v>-30</v>
      </c>
      <c r="O33" s="139">
        <v>4</v>
      </c>
      <c r="R33">
        <v>-2.11625</v>
      </c>
      <c r="S33">
        <f t="shared" si="0"/>
        <v>-3.11625</v>
      </c>
      <c r="U33">
        <v>32</v>
      </c>
    </row>
    <row r="34" spans="1:21" x14ac:dyDescent="0.3">
      <c r="A34" s="139">
        <v>28.240000000000009</v>
      </c>
      <c r="B34" s="139">
        <v>3.7</v>
      </c>
      <c r="C34" s="139">
        <v>3.7</v>
      </c>
      <c r="D34" s="139">
        <v>3.7</v>
      </c>
      <c r="E34" s="139">
        <v>3.7</v>
      </c>
      <c r="F34" s="139"/>
      <c r="G34" s="139">
        <v>4.5600000000000023</v>
      </c>
      <c r="H34" s="139">
        <v>-31</v>
      </c>
      <c r="J34" s="139">
        <v>3.2800000000000011</v>
      </c>
      <c r="K34" s="139">
        <v>3</v>
      </c>
      <c r="L34" s="139">
        <v>3</v>
      </c>
      <c r="M34" s="139"/>
      <c r="N34" s="139">
        <v>-30</v>
      </c>
      <c r="O34" s="139">
        <v>4</v>
      </c>
      <c r="R34">
        <v>-2.1199999999999997</v>
      </c>
      <c r="S34">
        <f t="shared" si="0"/>
        <v>-3.1199999999999997</v>
      </c>
      <c r="U34">
        <v>33</v>
      </c>
    </row>
    <row r="35" spans="1:21" x14ac:dyDescent="0.3">
      <c r="A35" s="139">
        <v>28.310000000000009</v>
      </c>
      <c r="B35" s="139">
        <v>3.7</v>
      </c>
      <c r="C35" s="139">
        <v>3.7</v>
      </c>
      <c r="D35" s="139">
        <v>3.7</v>
      </c>
      <c r="E35" s="139">
        <v>3.7</v>
      </c>
      <c r="F35" s="139"/>
      <c r="G35" s="139">
        <v>4.6400000000000023</v>
      </c>
      <c r="H35" s="139">
        <v>-31</v>
      </c>
      <c r="J35" s="139">
        <v>3.3200000000000012</v>
      </c>
      <c r="K35" s="139">
        <v>3</v>
      </c>
      <c r="L35" s="139">
        <v>3</v>
      </c>
      <c r="M35" s="139"/>
      <c r="N35" s="139">
        <v>-30</v>
      </c>
      <c r="O35" s="139">
        <v>4</v>
      </c>
      <c r="R35">
        <v>-2.1237499999999998</v>
      </c>
      <c r="S35">
        <f t="shared" si="0"/>
        <v>-3.1237499999999998</v>
      </c>
      <c r="U35">
        <v>34</v>
      </c>
    </row>
    <row r="36" spans="1:21" x14ac:dyDescent="0.3">
      <c r="A36" s="139">
        <v>28.38000000000001</v>
      </c>
      <c r="B36" s="139">
        <v>3.7</v>
      </c>
      <c r="C36" s="139">
        <v>3.7</v>
      </c>
      <c r="D36" s="139">
        <v>3.7</v>
      </c>
      <c r="E36" s="139">
        <v>3.7</v>
      </c>
      <c r="F36" s="139"/>
      <c r="G36" s="139">
        <v>4.7200000000000024</v>
      </c>
      <c r="H36" s="139">
        <v>-31</v>
      </c>
      <c r="J36" s="139">
        <v>3.3600000000000012</v>
      </c>
      <c r="K36" s="139">
        <v>3</v>
      </c>
      <c r="L36" s="139">
        <v>3</v>
      </c>
      <c r="M36" s="139"/>
      <c r="N36" s="139">
        <v>-30</v>
      </c>
      <c r="O36" s="139">
        <v>4</v>
      </c>
      <c r="R36">
        <v>-2.1274999999999999</v>
      </c>
      <c r="S36">
        <f t="shared" si="0"/>
        <v>-3.1274999999999999</v>
      </c>
      <c r="U36">
        <v>35</v>
      </c>
    </row>
    <row r="37" spans="1:21" x14ac:dyDescent="0.3">
      <c r="A37" s="139">
        <v>28.45000000000001</v>
      </c>
      <c r="B37" s="139">
        <v>3.7</v>
      </c>
      <c r="C37" s="139">
        <v>3.7</v>
      </c>
      <c r="D37" s="139">
        <v>3.7</v>
      </c>
      <c r="E37" s="139">
        <v>3.7</v>
      </c>
      <c r="F37" s="139"/>
      <c r="G37" s="139">
        <v>4.8000000000000025</v>
      </c>
      <c r="H37" s="139">
        <v>-31</v>
      </c>
      <c r="J37" s="139">
        <v>3.4000000000000012</v>
      </c>
      <c r="K37" s="139">
        <v>3</v>
      </c>
      <c r="L37" s="139">
        <v>3</v>
      </c>
      <c r="M37" s="139"/>
      <c r="N37" s="139">
        <v>-30</v>
      </c>
      <c r="O37" s="139">
        <v>4</v>
      </c>
      <c r="R37">
        <v>-2.1312499999999996</v>
      </c>
      <c r="S37">
        <f t="shared" si="0"/>
        <v>-3.1312499999999996</v>
      </c>
      <c r="U37">
        <v>36</v>
      </c>
    </row>
    <row r="38" spans="1:21" x14ac:dyDescent="0.3">
      <c r="A38" s="139">
        <v>28.52000000000001</v>
      </c>
      <c r="B38" s="139">
        <v>3.7</v>
      </c>
      <c r="C38" s="139">
        <v>3.7</v>
      </c>
      <c r="D38" s="139">
        <v>3.7</v>
      </c>
      <c r="E38" s="139">
        <v>3.7</v>
      </c>
      <c r="F38" s="139"/>
      <c r="G38" s="139">
        <v>4.8800000000000026</v>
      </c>
      <c r="H38" s="139">
        <v>-31</v>
      </c>
      <c r="J38" s="139">
        <v>3.4400000000000013</v>
      </c>
      <c r="K38" s="139">
        <v>3</v>
      </c>
      <c r="L38" s="139">
        <v>3</v>
      </c>
      <c r="M38" s="139"/>
      <c r="N38" s="139">
        <v>-30</v>
      </c>
      <c r="O38" s="139">
        <v>4</v>
      </c>
      <c r="R38">
        <v>-2.1349999999999998</v>
      </c>
      <c r="S38">
        <f t="shared" si="0"/>
        <v>-3.1349999999999998</v>
      </c>
      <c r="U38">
        <v>37</v>
      </c>
    </row>
    <row r="39" spans="1:21" x14ac:dyDescent="0.3">
      <c r="A39" s="139">
        <v>28.590000000000011</v>
      </c>
      <c r="B39" s="139">
        <v>3.7</v>
      </c>
      <c r="C39" s="139">
        <v>3.7</v>
      </c>
      <c r="D39" s="139">
        <v>3.7</v>
      </c>
      <c r="E39" s="139">
        <v>3.7</v>
      </c>
      <c r="F39" s="139"/>
      <c r="G39" s="139">
        <v>4.9600000000000026</v>
      </c>
      <c r="H39" s="139">
        <v>-31</v>
      </c>
      <c r="J39" s="139">
        <v>3.4800000000000013</v>
      </c>
      <c r="K39" s="139">
        <v>3</v>
      </c>
      <c r="L39" s="139">
        <v>3</v>
      </c>
      <c r="M39" s="139"/>
      <c r="N39" s="139">
        <v>-30</v>
      </c>
      <c r="O39" s="139">
        <v>4</v>
      </c>
      <c r="R39">
        <v>-2.1387499999999999</v>
      </c>
      <c r="S39">
        <f t="shared" si="0"/>
        <v>-3.1387499999999999</v>
      </c>
      <c r="U39">
        <v>38</v>
      </c>
    </row>
    <row r="40" spans="1:21" x14ac:dyDescent="0.3">
      <c r="A40" s="139">
        <v>28.660000000000011</v>
      </c>
      <c r="B40" s="139">
        <v>3.7</v>
      </c>
      <c r="C40" s="139">
        <v>3.7</v>
      </c>
      <c r="D40" s="139">
        <v>3.7</v>
      </c>
      <c r="E40" s="139">
        <v>3.7</v>
      </c>
      <c r="F40" s="139"/>
      <c r="G40" s="139">
        <v>5.0400000000000027</v>
      </c>
      <c r="H40" s="139">
        <v>-31</v>
      </c>
      <c r="J40" s="139">
        <v>3.5200000000000014</v>
      </c>
      <c r="K40" s="139">
        <v>3</v>
      </c>
      <c r="L40" s="139">
        <v>3</v>
      </c>
      <c r="M40" s="139"/>
      <c r="N40" s="139">
        <v>-30</v>
      </c>
      <c r="O40" s="139">
        <v>4</v>
      </c>
      <c r="R40">
        <v>-2.1425000000000001</v>
      </c>
      <c r="S40">
        <f t="shared" si="0"/>
        <v>-3.1425000000000001</v>
      </c>
      <c r="U40">
        <v>39</v>
      </c>
    </row>
    <row r="41" spans="1:21" x14ac:dyDescent="0.3">
      <c r="A41" s="139">
        <v>28.730000000000011</v>
      </c>
      <c r="B41" s="139">
        <v>3.7</v>
      </c>
      <c r="C41" s="139">
        <v>3.7</v>
      </c>
      <c r="D41" s="139">
        <v>3.7</v>
      </c>
      <c r="E41" s="139">
        <v>3.7</v>
      </c>
      <c r="F41" s="139"/>
      <c r="G41" s="139">
        <v>5.1200000000000028</v>
      </c>
      <c r="H41" s="139">
        <v>-31</v>
      </c>
      <c r="J41" s="139">
        <v>3.5600000000000014</v>
      </c>
      <c r="K41" s="139">
        <v>3</v>
      </c>
      <c r="L41" s="139">
        <v>3</v>
      </c>
      <c r="M41" s="139"/>
      <c r="N41" s="139">
        <v>-30</v>
      </c>
      <c r="O41" s="139">
        <v>4</v>
      </c>
      <c r="R41">
        <v>-2.1462499999999998</v>
      </c>
      <c r="S41">
        <f t="shared" si="0"/>
        <v>-3.1462499999999998</v>
      </c>
      <c r="U41">
        <v>40</v>
      </c>
    </row>
    <row r="42" spans="1:21" x14ac:dyDescent="0.3">
      <c r="A42" s="139">
        <v>28.800000000000011</v>
      </c>
      <c r="B42" s="139">
        <v>3.7</v>
      </c>
      <c r="C42" s="139">
        <v>3.7</v>
      </c>
      <c r="D42" s="139">
        <v>3.7</v>
      </c>
      <c r="E42" s="139">
        <v>3.7</v>
      </c>
      <c r="F42" s="139"/>
      <c r="G42" s="139">
        <v>5.2000000000000028</v>
      </c>
      <c r="H42" s="139">
        <v>-31</v>
      </c>
      <c r="J42" s="139">
        <v>3.6000000000000014</v>
      </c>
      <c r="K42" s="139">
        <v>3</v>
      </c>
      <c r="L42" s="139">
        <v>3</v>
      </c>
      <c r="M42" s="139"/>
      <c r="N42" s="139">
        <v>-30</v>
      </c>
      <c r="O42" s="139">
        <v>4</v>
      </c>
      <c r="R42">
        <v>-2.15</v>
      </c>
      <c r="S42">
        <f t="shared" si="0"/>
        <v>-3.15</v>
      </c>
      <c r="U42">
        <v>41</v>
      </c>
    </row>
    <row r="43" spans="1:21" x14ac:dyDescent="0.3">
      <c r="A43" s="139">
        <v>28.870000000000012</v>
      </c>
      <c r="B43" s="139">
        <v>3.7</v>
      </c>
      <c r="C43" s="139">
        <v>3.7</v>
      </c>
      <c r="D43" s="139">
        <v>3.7</v>
      </c>
      <c r="E43" s="139">
        <v>3.7</v>
      </c>
      <c r="F43" s="139"/>
      <c r="G43" s="139">
        <v>5.2800000000000029</v>
      </c>
      <c r="H43" s="139">
        <v>-31</v>
      </c>
      <c r="J43" s="139">
        <v>3.6400000000000015</v>
      </c>
      <c r="K43" s="139">
        <v>3</v>
      </c>
      <c r="L43" s="139">
        <v>3</v>
      </c>
      <c r="M43" s="139"/>
      <c r="N43" s="139">
        <v>-30</v>
      </c>
      <c r="O43" s="139">
        <v>4</v>
      </c>
      <c r="R43">
        <v>-2.1537500000000001</v>
      </c>
      <c r="S43">
        <f t="shared" si="0"/>
        <v>-3.1537500000000001</v>
      </c>
      <c r="U43">
        <v>42</v>
      </c>
    </row>
    <row r="44" spans="1:21" x14ac:dyDescent="0.3">
      <c r="A44" s="139">
        <v>28.940000000000012</v>
      </c>
      <c r="B44" s="139">
        <v>3.7</v>
      </c>
      <c r="C44" s="139">
        <v>3.7</v>
      </c>
      <c r="D44" s="139">
        <v>3.7</v>
      </c>
      <c r="E44" s="139">
        <v>3.7</v>
      </c>
      <c r="F44" s="139"/>
      <c r="G44" s="139">
        <v>5.360000000000003</v>
      </c>
      <c r="H44" s="139">
        <v>-31</v>
      </c>
      <c r="J44" s="139">
        <v>3.6800000000000015</v>
      </c>
      <c r="K44" s="139">
        <v>3</v>
      </c>
      <c r="L44" s="139">
        <v>3</v>
      </c>
      <c r="M44" s="139"/>
      <c r="N44" s="139">
        <v>-30</v>
      </c>
      <c r="O44" s="139">
        <v>4</v>
      </c>
      <c r="R44">
        <v>-2.1574999999999998</v>
      </c>
      <c r="S44">
        <f t="shared" si="0"/>
        <v>-3.1574999999999998</v>
      </c>
      <c r="U44">
        <v>43</v>
      </c>
    </row>
    <row r="45" spans="1:21" x14ac:dyDescent="0.3">
      <c r="A45" s="139">
        <v>29.010000000000012</v>
      </c>
      <c r="B45" s="139">
        <v>3.7</v>
      </c>
      <c r="C45" s="139">
        <v>3.7</v>
      </c>
      <c r="D45" s="139">
        <v>3.7</v>
      </c>
      <c r="E45" s="139">
        <v>3.7</v>
      </c>
      <c r="F45" s="139"/>
      <c r="G45" s="139">
        <v>5.4400000000000031</v>
      </c>
      <c r="H45" s="139">
        <v>-31</v>
      </c>
      <c r="J45" s="139">
        <v>3.7200000000000015</v>
      </c>
      <c r="K45" s="139">
        <v>3</v>
      </c>
      <c r="L45" s="139">
        <v>3</v>
      </c>
      <c r="M45" s="139"/>
      <c r="N45" s="139">
        <v>-30</v>
      </c>
      <c r="O45" s="139">
        <v>4</v>
      </c>
      <c r="R45">
        <v>-2.1612499999999999</v>
      </c>
      <c r="S45">
        <f t="shared" si="0"/>
        <v>-3.1612499999999999</v>
      </c>
      <c r="U45">
        <v>44</v>
      </c>
    </row>
    <row r="46" spans="1:21" x14ac:dyDescent="0.3">
      <c r="A46" s="139">
        <v>29.080000000000013</v>
      </c>
      <c r="B46" s="139">
        <v>3.7</v>
      </c>
      <c r="C46" s="139">
        <v>3.7</v>
      </c>
      <c r="D46" s="139">
        <v>3.7</v>
      </c>
      <c r="E46" s="139">
        <v>3.7</v>
      </c>
      <c r="F46" s="139"/>
      <c r="G46" s="139">
        <v>5.5200000000000031</v>
      </c>
      <c r="H46" s="139">
        <v>-31</v>
      </c>
      <c r="J46" s="139">
        <v>3.7600000000000016</v>
      </c>
      <c r="K46" s="139">
        <v>3</v>
      </c>
      <c r="L46" s="139">
        <v>3</v>
      </c>
      <c r="M46" s="139"/>
      <c r="N46" s="139">
        <v>-30</v>
      </c>
      <c r="O46" s="139">
        <v>4</v>
      </c>
      <c r="R46">
        <v>-2.165</v>
      </c>
      <c r="S46">
        <f t="shared" si="0"/>
        <v>-3.165</v>
      </c>
      <c r="U46">
        <v>45</v>
      </c>
    </row>
    <row r="47" spans="1:21" x14ac:dyDescent="0.3">
      <c r="A47" s="139">
        <v>29.150000000000013</v>
      </c>
      <c r="B47" s="139">
        <v>3.7</v>
      </c>
      <c r="C47" s="139">
        <v>3.7</v>
      </c>
      <c r="D47" s="139">
        <v>3.7</v>
      </c>
      <c r="E47" s="139">
        <v>3.7</v>
      </c>
      <c r="F47" s="139"/>
      <c r="G47" s="139">
        <v>5.6000000000000032</v>
      </c>
      <c r="H47" s="139">
        <v>-31</v>
      </c>
      <c r="J47" s="139">
        <v>3.8000000000000016</v>
      </c>
      <c r="K47" s="139">
        <v>3</v>
      </c>
      <c r="L47" s="139">
        <v>3</v>
      </c>
      <c r="M47" s="139"/>
      <c r="N47" s="139">
        <v>-30</v>
      </c>
      <c r="O47" s="139">
        <v>4</v>
      </c>
      <c r="R47">
        <v>-2.1687499999999997</v>
      </c>
      <c r="S47">
        <f t="shared" si="0"/>
        <v>-3.1687499999999997</v>
      </c>
      <c r="U47">
        <v>46</v>
      </c>
    </row>
    <row r="48" spans="1:21" x14ac:dyDescent="0.3">
      <c r="A48" s="139">
        <v>29.220000000000013</v>
      </c>
      <c r="B48" s="139">
        <v>3.7</v>
      </c>
      <c r="C48" s="139">
        <v>3.7</v>
      </c>
      <c r="D48" s="139">
        <v>3.7</v>
      </c>
      <c r="E48" s="139">
        <v>3.7</v>
      </c>
      <c r="F48" s="139"/>
      <c r="G48" s="139">
        <v>5.6800000000000033</v>
      </c>
      <c r="H48" s="139">
        <v>-31</v>
      </c>
      <c r="J48" s="139">
        <v>3.8400000000000016</v>
      </c>
      <c r="K48" s="139">
        <v>3</v>
      </c>
      <c r="L48" s="139">
        <v>3</v>
      </c>
      <c r="M48" s="139"/>
      <c r="N48" s="139">
        <v>-30</v>
      </c>
      <c r="O48" s="139">
        <v>4</v>
      </c>
      <c r="R48">
        <v>-2.1724999999999999</v>
      </c>
      <c r="S48">
        <f t="shared" si="0"/>
        <v>-3.1724999999999999</v>
      </c>
      <c r="U48">
        <v>47</v>
      </c>
    </row>
    <row r="49" spans="1:21" x14ac:dyDescent="0.3">
      <c r="A49" s="139">
        <v>29.290000000000013</v>
      </c>
      <c r="B49" s="139">
        <v>3.7</v>
      </c>
      <c r="C49" s="139">
        <v>3.7</v>
      </c>
      <c r="D49" s="139">
        <v>3.7</v>
      </c>
      <c r="E49" s="139">
        <v>3.7</v>
      </c>
      <c r="F49" s="139"/>
      <c r="G49" s="139">
        <v>5.7600000000000033</v>
      </c>
      <c r="H49" s="139">
        <v>-31</v>
      </c>
      <c r="J49" s="139">
        <v>3.8800000000000017</v>
      </c>
      <c r="K49" s="139">
        <v>3</v>
      </c>
      <c r="L49" s="139">
        <v>3</v>
      </c>
      <c r="M49" s="139"/>
      <c r="N49" s="139">
        <v>-30</v>
      </c>
      <c r="O49" s="139">
        <v>4</v>
      </c>
      <c r="R49">
        <v>-2.17625</v>
      </c>
      <c r="S49">
        <f t="shared" si="0"/>
        <v>-3.17625</v>
      </c>
      <c r="U49">
        <v>48</v>
      </c>
    </row>
    <row r="50" spans="1:21" x14ac:dyDescent="0.3">
      <c r="A50" s="139">
        <v>29.360000000000014</v>
      </c>
      <c r="B50" s="139">
        <v>3.7</v>
      </c>
      <c r="C50" s="139">
        <v>3.7</v>
      </c>
      <c r="D50" s="139">
        <v>3.7</v>
      </c>
      <c r="E50" s="139">
        <v>3.7</v>
      </c>
      <c r="F50" s="139"/>
      <c r="G50" s="139">
        <v>5.8400000000000034</v>
      </c>
      <c r="H50" s="139">
        <v>-31</v>
      </c>
      <c r="J50" s="139">
        <v>3.9200000000000017</v>
      </c>
      <c r="K50" s="139">
        <v>3</v>
      </c>
      <c r="L50" s="139">
        <v>3</v>
      </c>
      <c r="M50" s="139"/>
      <c r="N50" s="139">
        <v>-30</v>
      </c>
      <c r="O50" s="139">
        <v>4</v>
      </c>
      <c r="R50">
        <v>-2.1799999999999997</v>
      </c>
      <c r="S50">
        <f t="shared" si="0"/>
        <v>-3.1799999999999997</v>
      </c>
      <c r="U50">
        <v>49</v>
      </c>
    </row>
    <row r="51" spans="1:21" x14ac:dyDescent="0.3">
      <c r="A51" s="139">
        <v>29.430000000000014</v>
      </c>
      <c r="B51" s="139">
        <v>3.7</v>
      </c>
      <c r="C51" s="139">
        <v>3.7</v>
      </c>
      <c r="D51" s="139">
        <v>3.7</v>
      </c>
      <c r="E51" s="139">
        <v>3.7</v>
      </c>
      <c r="F51" s="139"/>
      <c r="G51" s="139">
        <v>5.9200000000000035</v>
      </c>
      <c r="H51" s="139">
        <v>-31</v>
      </c>
      <c r="J51" s="139">
        <v>3.9600000000000017</v>
      </c>
      <c r="K51" s="139">
        <v>3</v>
      </c>
      <c r="L51" s="139">
        <v>3</v>
      </c>
      <c r="M51" s="139"/>
      <c r="N51" s="139">
        <v>-30</v>
      </c>
      <c r="O51" s="139">
        <v>0</v>
      </c>
      <c r="R51">
        <v>-2.1837499999999999</v>
      </c>
      <c r="S51">
        <f t="shared" si="0"/>
        <v>-3.1837499999999999</v>
      </c>
      <c r="U51">
        <v>50</v>
      </c>
    </row>
    <row r="52" spans="1:21" x14ac:dyDescent="0.3">
      <c r="A52" s="139">
        <v>29.500000000000014</v>
      </c>
      <c r="B52" s="139">
        <v>3.7</v>
      </c>
      <c r="C52" s="139">
        <v>3.7</v>
      </c>
      <c r="D52" s="139">
        <v>3.7</v>
      </c>
      <c r="E52" s="139">
        <v>3.7</v>
      </c>
      <c r="F52" s="139"/>
      <c r="G52" s="139">
        <v>6.0000000000000036</v>
      </c>
      <c r="H52" s="139">
        <v>-31</v>
      </c>
      <c r="J52" s="139">
        <v>4.0000000000000018</v>
      </c>
      <c r="K52" s="139">
        <v>3</v>
      </c>
      <c r="L52" s="139">
        <v>3</v>
      </c>
      <c r="M52" s="139"/>
      <c r="N52" s="139">
        <v>-30</v>
      </c>
      <c r="O52" s="139">
        <v>3.2</v>
      </c>
      <c r="R52">
        <v>-2.1875</v>
      </c>
      <c r="S52">
        <f t="shared" si="0"/>
        <v>-3.1875</v>
      </c>
      <c r="U52">
        <v>51</v>
      </c>
    </row>
    <row r="53" spans="1:21" x14ac:dyDescent="0.3">
      <c r="A53" s="139">
        <v>29.570000000000014</v>
      </c>
      <c r="B53" s="139">
        <v>3.7</v>
      </c>
      <c r="C53" s="139">
        <v>3.7</v>
      </c>
      <c r="D53" s="139">
        <v>3.7</v>
      </c>
      <c r="E53" s="139">
        <v>3.7</v>
      </c>
      <c r="F53" s="139"/>
      <c r="G53" s="139">
        <v>6.0800000000000036</v>
      </c>
      <c r="H53" s="139">
        <v>-31</v>
      </c>
      <c r="J53" s="139">
        <v>4.0400000000000018</v>
      </c>
      <c r="K53" s="139">
        <v>3</v>
      </c>
      <c r="L53" s="139">
        <v>3</v>
      </c>
      <c r="M53" s="139"/>
      <c r="N53" s="139">
        <v>-30</v>
      </c>
      <c r="O53" s="139">
        <v>3.2</v>
      </c>
      <c r="R53">
        <v>-2.1912499999999997</v>
      </c>
      <c r="S53">
        <f t="shared" si="0"/>
        <v>-3.1912499999999997</v>
      </c>
      <c r="U53">
        <v>52</v>
      </c>
    </row>
    <row r="54" spans="1:21" x14ac:dyDescent="0.3">
      <c r="A54" s="139">
        <v>29.640000000000015</v>
      </c>
      <c r="B54" s="139">
        <v>3.7</v>
      </c>
      <c r="C54" s="139">
        <v>3.7</v>
      </c>
      <c r="D54" s="139">
        <v>3.7</v>
      </c>
      <c r="E54" s="139">
        <v>3.7</v>
      </c>
      <c r="F54" s="139"/>
      <c r="G54" s="139">
        <v>6.1600000000000037</v>
      </c>
      <c r="H54" s="139">
        <v>-31</v>
      </c>
      <c r="J54" s="139">
        <v>4.0800000000000018</v>
      </c>
      <c r="K54" s="139">
        <v>3</v>
      </c>
      <c r="L54" s="139">
        <v>3</v>
      </c>
      <c r="M54" s="139"/>
      <c r="N54" s="139">
        <v>-30</v>
      </c>
      <c r="O54" s="139">
        <v>3.2</v>
      </c>
      <c r="R54">
        <v>-2.1949999999999998</v>
      </c>
      <c r="S54">
        <f t="shared" si="0"/>
        <v>-3.1949999999999998</v>
      </c>
      <c r="U54">
        <v>53</v>
      </c>
    </row>
    <row r="55" spans="1:21" x14ac:dyDescent="0.3">
      <c r="A55" s="139">
        <v>29.710000000000015</v>
      </c>
      <c r="B55" s="139">
        <v>3.7</v>
      </c>
      <c r="C55" s="139">
        <v>3.7</v>
      </c>
      <c r="D55" s="139">
        <v>3.7</v>
      </c>
      <c r="E55" s="139">
        <v>3.7</v>
      </c>
      <c r="F55" s="139"/>
      <c r="G55" s="139">
        <v>6.2400000000000038</v>
      </c>
      <c r="H55" s="139">
        <v>-31</v>
      </c>
      <c r="J55" s="139">
        <v>4.1200000000000019</v>
      </c>
      <c r="K55" s="139">
        <v>3</v>
      </c>
      <c r="L55" s="139">
        <v>3</v>
      </c>
      <c r="M55" s="139"/>
      <c r="N55" s="139">
        <v>-30</v>
      </c>
      <c r="O55" s="139">
        <v>3.2</v>
      </c>
      <c r="R55">
        <v>-2.19875</v>
      </c>
      <c r="S55">
        <f t="shared" si="0"/>
        <v>-3.19875</v>
      </c>
      <c r="U55">
        <v>54</v>
      </c>
    </row>
    <row r="56" spans="1:21" x14ac:dyDescent="0.3">
      <c r="A56" s="139">
        <v>29.780000000000015</v>
      </c>
      <c r="B56" s="139">
        <v>3.7</v>
      </c>
      <c r="C56" s="139">
        <v>3.7</v>
      </c>
      <c r="D56" s="139">
        <v>3.7</v>
      </c>
      <c r="E56" s="139">
        <v>3.7</v>
      </c>
      <c r="F56" s="139"/>
      <c r="G56" s="139">
        <v>6.3200000000000038</v>
      </c>
      <c r="H56" s="139">
        <v>-31</v>
      </c>
      <c r="J56" s="139">
        <v>4.1600000000000019</v>
      </c>
      <c r="K56" s="139">
        <v>3</v>
      </c>
      <c r="L56" s="139">
        <v>3</v>
      </c>
      <c r="M56" s="139"/>
      <c r="N56" s="139">
        <v>-30</v>
      </c>
      <c r="O56" s="139">
        <v>3.2</v>
      </c>
      <c r="R56">
        <v>-2.2024999999999997</v>
      </c>
      <c r="S56">
        <f t="shared" si="0"/>
        <v>-3.2024999999999997</v>
      </c>
      <c r="U56">
        <v>55</v>
      </c>
    </row>
    <row r="57" spans="1:21" x14ac:dyDescent="0.3">
      <c r="A57" s="139">
        <v>29.850000000000016</v>
      </c>
      <c r="B57" s="139">
        <v>3.7</v>
      </c>
      <c r="C57" s="139">
        <v>3.7</v>
      </c>
      <c r="D57" s="139">
        <v>3.7</v>
      </c>
      <c r="E57" s="139">
        <v>3.7</v>
      </c>
      <c r="F57" s="139"/>
      <c r="G57" s="139">
        <v>6.4000000000000039</v>
      </c>
      <c r="H57" s="139">
        <v>-31</v>
      </c>
      <c r="J57" s="139">
        <v>4.200000000000002</v>
      </c>
      <c r="K57" s="139">
        <v>3</v>
      </c>
      <c r="L57" s="139">
        <v>3</v>
      </c>
      <c r="M57" s="139"/>
      <c r="N57" s="139">
        <v>-30</v>
      </c>
      <c r="O57" s="139">
        <v>3.2</v>
      </c>
      <c r="R57">
        <v>-2.2062499999999998</v>
      </c>
      <c r="S57">
        <f t="shared" si="0"/>
        <v>-3.2062499999999998</v>
      </c>
      <c r="U57">
        <v>56</v>
      </c>
    </row>
    <row r="58" spans="1:21" x14ac:dyDescent="0.3">
      <c r="A58" s="139">
        <v>29.920000000000016</v>
      </c>
      <c r="B58" s="139">
        <v>3.7</v>
      </c>
      <c r="C58" s="139">
        <v>3.7</v>
      </c>
      <c r="D58" s="139">
        <v>3.7</v>
      </c>
      <c r="E58" s="139">
        <v>3.7</v>
      </c>
      <c r="F58" s="139"/>
      <c r="G58" s="139">
        <v>6.480000000000004</v>
      </c>
      <c r="H58" s="139">
        <v>-31</v>
      </c>
      <c r="J58" s="139">
        <v>4.240000000000002</v>
      </c>
      <c r="K58" s="139">
        <v>3</v>
      </c>
      <c r="L58" s="139">
        <v>3</v>
      </c>
      <c r="M58" s="139"/>
      <c r="N58" s="139">
        <v>-30</v>
      </c>
      <c r="O58" s="139">
        <v>3.2</v>
      </c>
      <c r="R58">
        <v>-2.21</v>
      </c>
      <c r="S58">
        <f t="shared" si="0"/>
        <v>-3.21</v>
      </c>
      <c r="U58">
        <v>57</v>
      </c>
    </row>
    <row r="59" spans="1:21" x14ac:dyDescent="0.3">
      <c r="A59" s="139">
        <v>29.990000000000016</v>
      </c>
      <c r="B59" s="139">
        <v>3.7</v>
      </c>
      <c r="C59" s="139">
        <v>3.7</v>
      </c>
      <c r="D59" s="139">
        <v>3.7</v>
      </c>
      <c r="E59" s="139">
        <v>3.7</v>
      </c>
      <c r="F59" s="139"/>
      <c r="G59" s="139">
        <v>6.5600000000000041</v>
      </c>
      <c r="H59" s="139">
        <v>-31</v>
      </c>
      <c r="J59" s="139">
        <v>4.280000000000002</v>
      </c>
      <c r="K59" s="139">
        <v>3</v>
      </c>
      <c r="L59" s="139">
        <v>3</v>
      </c>
      <c r="M59" s="139"/>
      <c r="N59" s="139">
        <v>-30</v>
      </c>
      <c r="O59" s="139">
        <v>3.2</v>
      </c>
      <c r="R59">
        <v>-2.2137499999999997</v>
      </c>
      <c r="S59">
        <f t="shared" si="0"/>
        <v>-3.2137499999999997</v>
      </c>
      <c r="U59">
        <v>58</v>
      </c>
    </row>
    <row r="60" spans="1:21" x14ac:dyDescent="0.3">
      <c r="A60" s="139">
        <v>30.060000000000016</v>
      </c>
      <c r="B60" s="139">
        <v>3.7</v>
      </c>
      <c r="C60" s="139">
        <v>3.7</v>
      </c>
      <c r="D60" s="139">
        <v>3.7</v>
      </c>
      <c r="E60" s="139">
        <v>3.7</v>
      </c>
      <c r="F60" s="139"/>
      <c r="G60" s="139">
        <v>6.6400000000000041</v>
      </c>
      <c r="H60" s="139">
        <v>-31</v>
      </c>
      <c r="J60" s="139">
        <v>4.3200000000000021</v>
      </c>
      <c r="K60" s="139">
        <v>3</v>
      </c>
      <c r="L60" s="139">
        <v>3</v>
      </c>
      <c r="M60" s="139"/>
      <c r="N60" s="139">
        <v>-30</v>
      </c>
      <c r="O60" s="139">
        <v>3.2</v>
      </c>
      <c r="R60">
        <v>-2.2174999999999998</v>
      </c>
      <c r="S60">
        <f t="shared" si="0"/>
        <v>-3.2174999999999998</v>
      </c>
      <c r="U60">
        <v>59</v>
      </c>
    </row>
    <row r="61" spans="1:21" x14ac:dyDescent="0.3">
      <c r="A61" s="139">
        <v>30.130000000000017</v>
      </c>
      <c r="B61" s="139">
        <v>3.7</v>
      </c>
      <c r="C61" s="139">
        <v>3.7</v>
      </c>
      <c r="D61" s="139">
        <v>3.7</v>
      </c>
      <c r="E61" s="139">
        <v>3.7</v>
      </c>
      <c r="F61" s="139"/>
      <c r="G61" s="139">
        <v>6.7200000000000042</v>
      </c>
      <c r="H61" s="139">
        <v>-31</v>
      </c>
      <c r="J61" s="139">
        <v>4.3600000000000021</v>
      </c>
      <c r="K61" s="139">
        <v>3</v>
      </c>
      <c r="L61" s="139">
        <v>3</v>
      </c>
      <c r="M61" s="139"/>
      <c r="N61" s="139">
        <v>-30</v>
      </c>
      <c r="O61" s="139">
        <v>3.2</v>
      </c>
      <c r="R61">
        <v>-2.2212499999999999</v>
      </c>
      <c r="S61">
        <f t="shared" si="0"/>
        <v>-3.2212499999999999</v>
      </c>
      <c r="U61">
        <v>60</v>
      </c>
    </row>
    <row r="62" spans="1:21" x14ac:dyDescent="0.3">
      <c r="A62" s="139">
        <v>30.200000000000017</v>
      </c>
      <c r="B62" s="139">
        <v>3</v>
      </c>
      <c r="C62" s="139">
        <v>3</v>
      </c>
      <c r="D62" s="139">
        <v>3</v>
      </c>
      <c r="E62" s="139">
        <v>3</v>
      </c>
      <c r="F62" s="139"/>
      <c r="G62" s="139">
        <v>6.8000000000000043</v>
      </c>
      <c r="H62" s="139">
        <v>-31</v>
      </c>
      <c r="J62" s="139">
        <v>4.4000000000000021</v>
      </c>
      <c r="K62" s="139">
        <v>3</v>
      </c>
      <c r="L62" s="139">
        <v>3</v>
      </c>
      <c r="M62" s="139"/>
      <c r="N62" s="139">
        <v>-30</v>
      </c>
      <c r="O62" s="139">
        <v>3.2</v>
      </c>
      <c r="R62">
        <v>-2.2249999999999996</v>
      </c>
      <c r="S62">
        <f t="shared" si="0"/>
        <v>-3.2249999999999996</v>
      </c>
      <c r="U62">
        <v>61</v>
      </c>
    </row>
    <row r="63" spans="1:21" x14ac:dyDescent="0.3">
      <c r="A63" s="139">
        <v>30.270000000000017</v>
      </c>
      <c r="B63" s="139">
        <v>3</v>
      </c>
      <c r="C63" s="139">
        <v>3</v>
      </c>
      <c r="D63" s="139">
        <v>3</v>
      </c>
      <c r="E63" s="139">
        <v>3</v>
      </c>
      <c r="F63" s="139"/>
      <c r="G63" s="139">
        <v>6.8800000000000043</v>
      </c>
      <c r="H63" s="139">
        <v>-31</v>
      </c>
      <c r="J63" s="139">
        <v>4.4400000000000022</v>
      </c>
      <c r="K63" s="139">
        <v>3</v>
      </c>
      <c r="L63" s="139">
        <v>3</v>
      </c>
      <c r="M63" s="139"/>
      <c r="N63" s="139">
        <v>-30</v>
      </c>
      <c r="O63" s="139">
        <v>3.2</v>
      </c>
      <c r="R63">
        <v>-2.2287499999999998</v>
      </c>
      <c r="S63">
        <f t="shared" si="0"/>
        <v>-3.2287499999999998</v>
      </c>
      <c r="U63">
        <v>62</v>
      </c>
    </row>
    <row r="64" spans="1:21" x14ac:dyDescent="0.3">
      <c r="A64" s="139">
        <v>30.340000000000018</v>
      </c>
      <c r="B64" s="139">
        <v>3</v>
      </c>
      <c r="C64" s="139">
        <v>3</v>
      </c>
      <c r="D64" s="139">
        <v>3</v>
      </c>
      <c r="E64" s="139">
        <v>3</v>
      </c>
      <c r="F64" s="139"/>
      <c r="G64" s="139">
        <v>6.9600000000000044</v>
      </c>
      <c r="H64" s="139">
        <v>-31</v>
      </c>
      <c r="J64" s="139">
        <v>4.4800000000000022</v>
      </c>
      <c r="K64" s="139">
        <v>3</v>
      </c>
      <c r="L64" s="139">
        <v>3</v>
      </c>
      <c r="M64" s="139"/>
      <c r="N64" s="139">
        <v>-30</v>
      </c>
      <c r="O64" s="139">
        <v>3.2</v>
      </c>
      <c r="R64">
        <v>-2.2324999999999999</v>
      </c>
      <c r="S64">
        <f t="shared" si="0"/>
        <v>-3.2324999999999999</v>
      </c>
      <c r="U64">
        <v>63</v>
      </c>
    </row>
    <row r="65" spans="1:21" x14ac:dyDescent="0.3">
      <c r="A65" s="139">
        <v>30.410000000000018</v>
      </c>
      <c r="B65" s="139">
        <v>3</v>
      </c>
      <c r="C65" s="139">
        <v>3</v>
      </c>
      <c r="D65" s="139">
        <v>3</v>
      </c>
      <c r="E65" s="139">
        <v>3</v>
      </c>
      <c r="F65" s="139"/>
      <c r="G65" s="139">
        <v>7.0400000000000045</v>
      </c>
      <c r="H65" s="139">
        <v>-31</v>
      </c>
      <c r="J65" s="139">
        <v>4.5200000000000022</v>
      </c>
      <c r="K65" s="139">
        <v>3</v>
      </c>
      <c r="L65" s="139">
        <v>3</v>
      </c>
      <c r="M65" s="139"/>
      <c r="N65" s="139">
        <v>-30</v>
      </c>
      <c r="O65" s="139">
        <v>3.2</v>
      </c>
      <c r="R65">
        <v>-2.2362500000000001</v>
      </c>
      <c r="S65">
        <f t="shared" si="0"/>
        <v>-3.2362500000000001</v>
      </c>
      <c r="U65">
        <v>64</v>
      </c>
    </row>
    <row r="66" spans="1:21" x14ac:dyDescent="0.3">
      <c r="A66" s="139">
        <v>30.480000000000018</v>
      </c>
      <c r="B66" s="139">
        <v>3</v>
      </c>
      <c r="C66" s="139">
        <v>3</v>
      </c>
      <c r="D66" s="139">
        <v>3</v>
      </c>
      <c r="E66" s="139">
        <v>3</v>
      </c>
      <c r="F66" s="139"/>
      <c r="G66" s="139">
        <v>7.1200000000000045</v>
      </c>
      <c r="H66" s="139">
        <v>-31</v>
      </c>
      <c r="J66" s="139">
        <v>4.5600000000000023</v>
      </c>
      <c r="K66" s="139">
        <v>3</v>
      </c>
      <c r="L66" s="139">
        <v>3</v>
      </c>
      <c r="M66" s="139"/>
      <c r="N66" s="139">
        <v>-30</v>
      </c>
      <c r="O66" s="139">
        <v>3.2</v>
      </c>
      <c r="R66">
        <v>-2.2399999999999998</v>
      </c>
      <c r="S66">
        <f t="shared" si="0"/>
        <v>-3.2399999999999998</v>
      </c>
      <c r="U66">
        <v>65</v>
      </c>
    </row>
    <row r="67" spans="1:21" x14ac:dyDescent="0.3">
      <c r="A67" s="139">
        <v>30.550000000000018</v>
      </c>
      <c r="B67" s="139">
        <v>3</v>
      </c>
      <c r="C67" s="139">
        <v>3</v>
      </c>
      <c r="D67" s="139">
        <v>3</v>
      </c>
      <c r="E67" s="139">
        <v>3</v>
      </c>
      <c r="F67" s="139"/>
      <c r="G67" s="139">
        <v>7.2000000000000046</v>
      </c>
      <c r="H67" s="139">
        <v>-31</v>
      </c>
      <c r="J67" s="139">
        <v>4.6000000000000023</v>
      </c>
      <c r="K67" s="139">
        <v>3</v>
      </c>
      <c r="L67" s="139">
        <v>3</v>
      </c>
      <c r="M67" s="139"/>
      <c r="N67" s="139">
        <v>-30</v>
      </c>
      <c r="O67" s="139">
        <v>3.2</v>
      </c>
      <c r="R67">
        <v>-2.2437499999999999</v>
      </c>
      <c r="S67">
        <f t="shared" ref="S67:S130" si="3">$T$2*U67+$T$3</f>
        <v>-3.2437499999999999</v>
      </c>
      <c r="U67">
        <v>66</v>
      </c>
    </row>
    <row r="68" spans="1:21" x14ac:dyDescent="0.3">
      <c r="A68" s="139">
        <v>30.620000000000019</v>
      </c>
      <c r="B68" s="139">
        <v>3</v>
      </c>
      <c r="C68" s="139">
        <v>3</v>
      </c>
      <c r="D68" s="139">
        <v>3</v>
      </c>
      <c r="E68" s="139">
        <v>3</v>
      </c>
      <c r="F68" s="139"/>
      <c r="G68" s="139">
        <v>7.2800000000000047</v>
      </c>
      <c r="H68" s="139">
        <v>-31</v>
      </c>
      <c r="J68" s="139">
        <v>4.6400000000000023</v>
      </c>
      <c r="K68" s="139">
        <v>3</v>
      </c>
      <c r="L68" s="139">
        <v>3</v>
      </c>
      <c r="M68" s="139"/>
      <c r="N68" s="139">
        <v>-30</v>
      </c>
      <c r="O68" s="139">
        <v>3.2</v>
      </c>
      <c r="R68">
        <v>-2.2474999999999996</v>
      </c>
      <c r="S68">
        <f t="shared" si="3"/>
        <v>-3.2474999999999996</v>
      </c>
      <c r="U68">
        <v>67</v>
      </c>
    </row>
    <row r="69" spans="1:21" x14ac:dyDescent="0.3">
      <c r="A69" s="139">
        <v>30.690000000000019</v>
      </c>
      <c r="B69" s="139">
        <v>3</v>
      </c>
      <c r="C69" s="139">
        <v>3</v>
      </c>
      <c r="D69" s="139">
        <v>3</v>
      </c>
      <c r="E69" s="139">
        <v>3</v>
      </c>
      <c r="F69" s="139"/>
      <c r="G69" s="139">
        <v>7.3600000000000048</v>
      </c>
      <c r="H69" s="139">
        <v>-31</v>
      </c>
      <c r="J69" s="139">
        <v>4.6800000000000024</v>
      </c>
      <c r="K69" s="139">
        <v>3</v>
      </c>
      <c r="L69" s="139">
        <v>3</v>
      </c>
      <c r="M69" s="139"/>
      <c r="N69" s="139">
        <v>-30</v>
      </c>
      <c r="O69" s="139">
        <v>3.2</v>
      </c>
      <c r="R69">
        <v>-2.2512499999999998</v>
      </c>
      <c r="S69">
        <f t="shared" si="3"/>
        <v>-3.2512499999999998</v>
      </c>
      <c r="U69">
        <v>68</v>
      </c>
    </row>
    <row r="70" spans="1:21" x14ac:dyDescent="0.3">
      <c r="A70" s="139">
        <v>30.760000000000019</v>
      </c>
      <c r="B70" s="139">
        <v>3</v>
      </c>
      <c r="C70" s="139">
        <v>3</v>
      </c>
      <c r="D70" s="139">
        <v>3</v>
      </c>
      <c r="E70" s="139">
        <v>3</v>
      </c>
      <c r="F70" s="139"/>
      <c r="G70" s="139">
        <v>7.4400000000000048</v>
      </c>
      <c r="H70" s="139">
        <v>-31</v>
      </c>
      <c r="J70" s="139">
        <v>4.7200000000000024</v>
      </c>
      <c r="K70" s="139">
        <v>3</v>
      </c>
      <c r="L70" s="139">
        <v>3</v>
      </c>
      <c r="M70" s="139"/>
      <c r="N70" s="139">
        <v>-30</v>
      </c>
      <c r="O70" s="139">
        <v>3.2</v>
      </c>
      <c r="R70">
        <v>-2.2549999999999999</v>
      </c>
      <c r="S70">
        <f t="shared" si="3"/>
        <v>-3.2549999999999999</v>
      </c>
      <c r="U70">
        <v>69</v>
      </c>
    </row>
    <row r="71" spans="1:21" x14ac:dyDescent="0.3">
      <c r="A71" s="139">
        <v>30.83000000000002</v>
      </c>
      <c r="B71" s="139">
        <v>3</v>
      </c>
      <c r="C71" s="139">
        <v>3</v>
      </c>
      <c r="D71" s="139">
        <v>3</v>
      </c>
      <c r="E71" s="139">
        <v>3</v>
      </c>
      <c r="F71" s="139"/>
      <c r="G71" s="139">
        <v>7.5200000000000049</v>
      </c>
      <c r="H71" s="139">
        <v>-31</v>
      </c>
      <c r="J71" s="139">
        <v>4.7600000000000025</v>
      </c>
      <c r="K71" s="139">
        <v>3</v>
      </c>
      <c r="L71" s="139">
        <v>3</v>
      </c>
      <c r="M71" s="139"/>
      <c r="N71" s="139">
        <v>-30</v>
      </c>
      <c r="O71" s="139">
        <v>3.2</v>
      </c>
      <c r="R71">
        <v>-2.25875</v>
      </c>
      <c r="S71">
        <f t="shared" si="3"/>
        <v>-3.25875</v>
      </c>
      <c r="U71">
        <v>70</v>
      </c>
    </row>
    <row r="72" spans="1:21" x14ac:dyDescent="0.3">
      <c r="A72" s="139">
        <v>30.90000000000002</v>
      </c>
      <c r="B72" s="139">
        <v>3</v>
      </c>
      <c r="C72" s="139">
        <v>3</v>
      </c>
      <c r="D72" s="139">
        <v>3</v>
      </c>
      <c r="E72" s="139">
        <v>3</v>
      </c>
      <c r="F72" s="139"/>
      <c r="G72" s="139">
        <v>7.600000000000005</v>
      </c>
      <c r="H72" s="139">
        <v>-31</v>
      </c>
      <c r="J72" s="139">
        <v>4.8000000000000025</v>
      </c>
      <c r="K72" s="139">
        <v>3</v>
      </c>
      <c r="L72" s="139">
        <v>3</v>
      </c>
      <c r="M72" s="139"/>
      <c r="N72" s="139">
        <v>-30</v>
      </c>
      <c r="O72" s="139">
        <v>3.2</v>
      </c>
      <c r="R72">
        <v>-2.2624999999999997</v>
      </c>
      <c r="S72">
        <f t="shared" si="3"/>
        <v>-3.2624999999999997</v>
      </c>
      <c r="U72">
        <v>71</v>
      </c>
    </row>
    <row r="73" spans="1:21" x14ac:dyDescent="0.3">
      <c r="A73" s="139">
        <v>30.97000000000002</v>
      </c>
      <c r="B73" s="139">
        <v>3</v>
      </c>
      <c r="C73" s="139">
        <v>3</v>
      </c>
      <c r="D73" s="139">
        <v>3</v>
      </c>
      <c r="E73" s="139">
        <v>3</v>
      </c>
      <c r="F73" s="139"/>
      <c r="G73" s="139">
        <v>7.680000000000005</v>
      </c>
      <c r="H73" s="139">
        <v>-31</v>
      </c>
      <c r="J73" s="139">
        <v>4.8400000000000025</v>
      </c>
      <c r="K73" s="139">
        <v>3</v>
      </c>
      <c r="L73" s="139">
        <v>3</v>
      </c>
      <c r="M73" s="139"/>
      <c r="N73" s="139">
        <v>-30</v>
      </c>
      <c r="O73" s="139">
        <v>3.2</v>
      </c>
      <c r="R73">
        <v>-2.2662499999999999</v>
      </c>
      <c r="S73">
        <f t="shared" si="3"/>
        <v>-3.2662499999999999</v>
      </c>
      <c r="U73">
        <v>72</v>
      </c>
    </row>
    <row r="74" spans="1:21" x14ac:dyDescent="0.3">
      <c r="A74" s="139">
        <v>31.04000000000002</v>
      </c>
      <c r="B74" s="139">
        <v>3</v>
      </c>
      <c r="C74" s="139">
        <v>3</v>
      </c>
      <c r="D74" s="139">
        <v>3</v>
      </c>
      <c r="E74" s="139">
        <v>3</v>
      </c>
      <c r="F74" s="139"/>
      <c r="G74" s="139">
        <v>7.7600000000000051</v>
      </c>
      <c r="H74" s="139">
        <v>-31</v>
      </c>
      <c r="J74" s="139">
        <v>4.8800000000000026</v>
      </c>
      <c r="K74" s="139">
        <v>3</v>
      </c>
      <c r="L74" s="139">
        <v>3</v>
      </c>
      <c r="M74" s="139"/>
      <c r="N74" s="139">
        <v>-30</v>
      </c>
      <c r="O74" s="139">
        <v>3.2</v>
      </c>
      <c r="R74">
        <v>-2.27</v>
      </c>
      <c r="S74">
        <f t="shared" si="3"/>
        <v>-3.27</v>
      </c>
      <c r="U74">
        <v>73</v>
      </c>
    </row>
    <row r="75" spans="1:21" x14ac:dyDescent="0.3">
      <c r="A75" s="139">
        <v>31.110000000000021</v>
      </c>
      <c r="B75" s="139">
        <v>3</v>
      </c>
      <c r="C75" s="139">
        <v>3</v>
      </c>
      <c r="D75" s="139">
        <v>3</v>
      </c>
      <c r="E75" s="139">
        <v>3</v>
      </c>
      <c r="F75" s="139"/>
      <c r="G75" s="139">
        <v>7.8400000000000052</v>
      </c>
      <c r="H75" s="139">
        <v>-31</v>
      </c>
      <c r="J75" s="139">
        <v>4.9200000000000026</v>
      </c>
      <c r="K75" s="139">
        <v>3</v>
      </c>
      <c r="L75" s="139">
        <v>3</v>
      </c>
      <c r="M75" s="139"/>
      <c r="N75" s="139">
        <v>-30</v>
      </c>
      <c r="O75" s="139">
        <v>3.2</v>
      </c>
      <c r="R75">
        <v>-2.2737499999999997</v>
      </c>
      <c r="S75">
        <f t="shared" si="3"/>
        <v>-3.2737499999999997</v>
      </c>
      <c r="U75">
        <v>74</v>
      </c>
    </row>
    <row r="76" spans="1:21" x14ac:dyDescent="0.3">
      <c r="A76" s="139">
        <v>31.180000000000021</v>
      </c>
      <c r="B76" s="139">
        <v>3</v>
      </c>
      <c r="C76" s="139">
        <v>3</v>
      </c>
      <c r="D76" s="139">
        <v>3</v>
      </c>
      <c r="E76" s="139">
        <v>3</v>
      </c>
      <c r="F76" s="139"/>
      <c r="G76" s="139">
        <v>7.9200000000000053</v>
      </c>
      <c r="H76" s="139">
        <v>-31</v>
      </c>
      <c r="J76" s="139">
        <v>4.9600000000000026</v>
      </c>
      <c r="K76" s="139">
        <v>3</v>
      </c>
      <c r="L76" s="139">
        <v>3</v>
      </c>
      <c r="M76" s="139"/>
      <c r="N76" s="139">
        <v>-30</v>
      </c>
      <c r="O76" s="139">
        <v>3.2</v>
      </c>
      <c r="R76">
        <v>-2.2774999999999999</v>
      </c>
      <c r="S76">
        <f t="shared" si="3"/>
        <v>-3.2774999999999999</v>
      </c>
      <c r="U76">
        <v>75</v>
      </c>
    </row>
    <row r="77" spans="1:21" x14ac:dyDescent="0.3">
      <c r="A77" s="139">
        <v>31.250000000000021</v>
      </c>
      <c r="B77" s="139">
        <v>3</v>
      </c>
      <c r="C77" s="139">
        <v>3</v>
      </c>
      <c r="D77" s="139">
        <v>3</v>
      </c>
      <c r="E77" s="139">
        <v>3</v>
      </c>
      <c r="F77" s="139"/>
      <c r="G77" s="139">
        <v>8.0000000000000053</v>
      </c>
      <c r="H77" s="139">
        <v>-31</v>
      </c>
      <c r="J77" s="139">
        <v>5.0000000000000027</v>
      </c>
      <c r="K77" s="139">
        <v>3</v>
      </c>
      <c r="L77" s="139">
        <v>3</v>
      </c>
      <c r="M77" s="139"/>
      <c r="N77" s="139">
        <v>-30</v>
      </c>
      <c r="O77" s="139">
        <v>3.2</v>
      </c>
      <c r="R77">
        <v>-2.28125</v>
      </c>
      <c r="S77">
        <f t="shared" si="3"/>
        <v>-3.28125</v>
      </c>
      <c r="U77">
        <v>76</v>
      </c>
    </row>
    <row r="78" spans="1:21" x14ac:dyDescent="0.3">
      <c r="A78" s="139">
        <v>31.320000000000022</v>
      </c>
      <c r="B78" s="139">
        <v>3</v>
      </c>
      <c r="C78" s="139">
        <v>3</v>
      </c>
      <c r="D78" s="139">
        <v>3</v>
      </c>
      <c r="E78" s="139">
        <v>3</v>
      </c>
      <c r="F78" s="139"/>
      <c r="G78" s="139">
        <v>8.0800000000000054</v>
      </c>
      <c r="H78" s="139">
        <v>-31</v>
      </c>
      <c r="J78" s="139">
        <v>5.0400000000000027</v>
      </c>
      <c r="K78" s="139">
        <v>3</v>
      </c>
      <c r="L78" s="139">
        <v>3</v>
      </c>
      <c r="M78" s="139"/>
      <c r="N78" s="139">
        <v>-30</v>
      </c>
      <c r="O78" s="139">
        <v>3.2</v>
      </c>
      <c r="R78">
        <v>-2.2849999999999997</v>
      </c>
      <c r="S78">
        <f t="shared" si="3"/>
        <v>-3.2849999999999997</v>
      </c>
      <c r="U78">
        <v>77</v>
      </c>
    </row>
    <row r="79" spans="1:21" x14ac:dyDescent="0.3">
      <c r="A79" s="139">
        <v>31.390000000000022</v>
      </c>
      <c r="B79" s="139">
        <v>3</v>
      </c>
      <c r="C79" s="139">
        <v>3</v>
      </c>
      <c r="D79" s="139">
        <v>3</v>
      </c>
      <c r="E79" s="139">
        <v>3</v>
      </c>
      <c r="F79" s="139"/>
      <c r="G79" s="139">
        <v>8.1600000000000055</v>
      </c>
      <c r="H79" s="139">
        <v>-31</v>
      </c>
      <c r="J79" s="139">
        <v>5.0800000000000027</v>
      </c>
      <c r="K79" s="139">
        <v>3</v>
      </c>
      <c r="L79" s="139">
        <v>3</v>
      </c>
      <c r="M79" s="139"/>
      <c r="N79" s="139">
        <v>-30</v>
      </c>
      <c r="O79" s="139">
        <v>3.2</v>
      </c>
      <c r="R79">
        <v>-2.2887499999999998</v>
      </c>
      <c r="S79">
        <f t="shared" si="3"/>
        <v>-3.2887499999999998</v>
      </c>
      <c r="U79">
        <v>78</v>
      </c>
    </row>
    <row r="80" spans="1:21" x14ac:dyDescent="0.3">
      <c r="A80" s="139">
        <v>31.460000000000022</v>
      </c>
      <c r="B80" s="139">
        <v>3</v>
      </c>
      <c r="C80" s="139">
        <v>3</v>
      </c>
      <c r="D80" s="139">
        <v>3</v>
      </c>
      <c r="E80" s="139">
        <v>3</v>
      </c>
      <c r="F80" s="139"/>
      <c r="G80" s="139">
        <v>8.2400000000000055</v>
      </c>
      <c r="H80" s="139">
        <v>-31</v>
      </c>
      <c r="J80" s="139">
        <v>5.1200000000000028</v>
      </c>
      <c r="K80" s="139">
        <v>3</v>
      </c>
      <c r="L80" s="139">
        <v>3</v>
      </c>
      <c r="M80" s="139"/>
      <c r="N80" s="139">
        <v>-30</v>
      </c>
      <c r="O80" s="139">
        <v>3.2</v>
      </c>
      <c r="R80">
        <v>-2.2925</v>
      </c>
      <c r="S80">
        <f t="shared" si="3"/>
        <v>-3.2925</v>
      </c>
      <c r="U80">
        <v>79</v>
      </c>
    </row>
    <row r="81" spans="1:21" x14ac:dyDescent="0.3">
      <c r="A81" s="139">
        <v>31.530000000000022</v>
      </c>
      <c r="B81" s="139">
        <v>3</v>
      </c>
      <c r="C81" s="139">
        <v>3</v>
      </c>
      <c r="D81" s="139">
        <v>3</v>
      </c>
      <c r="E81" s="139">
        <v>3</v>
      </c>
      <c r="F81" s="139"/>
      <c r="G81" s="139">
        <v>8.3200000000000056</v>
      </c>
      <c r="H81" s="139">
        <v>-31</v>
      </c>
      <c r="J81" s="139">
        <v>5.1600000000000028</v>
      </c>
      <c r="K81" s="139">
        <v>3</v>
      </c>
      <c r="L81" s="139">
        <v>3</v>
      </c>
      <c r="M81" s="139"/>
      <c r="N81" s="139">
        <v>-30</v>
      </c>
      <c r="O81" s="139">
        <v>3.2</v>
      </c>
      <c r="R81">
        <v>-2.2962499999999997</v>
      </c>
      <c r="S81">
        <f t="shared" si="3"/>
        <v>-3.2962499999999997</v>
      </c>
      <c r="U81">
        <v>80</v>
      </c>
    </row>
    <row r="82" spans="1:21" x14ac:dyDescent="0.3">
      <c r="A82" s="139">
        <v>31.600000000000023</v>
      </c>
      <c r="B82" s="139">
        <v>3</v>
      </c>
      <c r="C82" s="139">
        <v>3</v>
      </c>
      <c r="D82" s="139">
        <v>3</v>
      </c>
      <c r="E82" s="139">
        <v>3</v>
      </c>
      <c r="F82" s="139"/>
      <c r="G82" s="139">
        <v>8.4000000000000057</v>
      </c>
      <c r="H82" s="139">
        <v>-31</v>
      </c>
      <c r="J82" s="139">
        <v>5.2000000000000028</v>
      </c>
      <c r="K82" s="139">
        <v>3</v>
      </c>
      <c r="L82" s="139">
        <v>3</v>
      </c>
      <c r="M82" s="139"/>
      <c r="N82" s="139">
        <v>-30</v>
      </c>
      <c r="O82" s="139">
        <v>3.2</v>
      </c>
      <c r="R82">
        <v>-2.2999999999999998</v>
      </c>
      <c r="S82">
        <f t="shared" si="3"/>
        <v>-3.3</v>
      </c>
      <c r="U82">
        <v>81</v>
      </c>
    </row>
    <row r="83" spans="1:21" x14ac:dyDescent="0.3">
      <c r="A83" s="139">
        <v>31.670000000000023</v>
      </c>
      <c r="B83" s="139">
        <v>3</v>
      </c>
      <c r="C83" s="139">
        <v>3</v>
      </c>
      <c r="D83" s="139">
        <v>3</v>
      </c>
      <c r="E83" s="139">
        <v>3</v>
      </c>
      <c r="F83" s="139"/>
      <c r="G83" s="139">
        <v>8.4800000000000058</v>
      </c>
      <c r="H83" s="139">
        <v>-31</v>
      </c>
      <c r="J83" s="139">
        <v>5.2400000000000029</v>
      </c>
      <c r="K83" s="139">
        <v>3</v>
      </c>
      <c r="L83" s="139">
        <v>3</v>
      </c>
      <c r="M83" s="139"/>
      <c r="N83" s="139">
        <v>-30</v>
      </c>
      <c r="O83" s="139">
        <v>3.2</v>
      </c>
      <c r="R83">
        <v>-2.30375</v>
      </c>
      <c r="S83">
        <f t="shared" si="3"/>
        <v>-3.30375</v>
      </c>
      <c r="U83">
        <v>82</v>
      </c>
    </row>
    <row r="84" spans="1:21" x14ac:dyDescent="0.3">
      <c r="A84" s="139">
        <v>31.740000000000023</v>
      </c>
      <c r="B84" s="139">
        <v>3</v>
      </c>
      <c r="C84" s="139">
        <v>3</v>
      </c>
      <c r="D84" s="139">
        <v>3</v>
      </c>
      <c r="E84" s="139">
        <v>3</v>
      </c>
      <c r="F84" s="139"/>
      <c r="G84" s="139">
        <v>8.5600000000000058</v>
      </c>
      <c r="H84" s="139">
        <v>-31</v>
      </c>
      <c r="J84" s="139">
        <v>5.2800000000000029</v>
      </c>
      <c r="K84" s="139">
        <v>3</v>
      </c>
      <c r="L84" s="139">
        <v>3</v>
      </c>
      <c r="M84" s="139"/>
      <c r="N84" s="139">
        <v>-30</v>
      </c>
      <c r="O84" s="139">
        <v>3.2</v>
      </c>
      <c r="R84">
        <v>-2.3074999999999997</v>
      </c>
      <c r="S84">
        <f t="shared" si="3"/>
        <v>-3.3074999999999997</v>
      </c>
      <c r="U84">
        <v>83</v>
      </c>
    </row>
    <row r="85" spans="1:21" x14ac:dyDescent="0.3">
      <c r="A85" s="139">
        <v>31.810000000000024</v>
      </c>
      <c r="B85" s="139">
        <v>3</v>
      </c>
      <c r="C85" s="139">
        <v>3</v>
      </c>
      <c r="D85" s="139">
        <v>3</v>
      </c>
      <c r="E85" s="139">
        <v>3</v>
      </c>
      <c r="F85" s="139"/>
      <c r="G85" s="139">
        <v>8.6400000000000059</v>
      </c>
      <c r="H85" s="139">
        <v>-31</v>
      </c>
      <c r="J85" s="139">
        <v>5.3200000000000029</v>
      </c>
      <c r="K85" s="139">
        <v>3</v>
      </c>
      <c r="L85" s="139">
        <v>3</v>
      </c>
      <c r="M85" s="139"/>
      <c r="N85" s="139">
        <v>-30</v>
      </c>
      <c r="O85" s="139">
        <v>3.2</v>
      </c>
      <c r="R85">
        <v>-2.3112499999999998</v>
      </c>
      <c r="S85">
        <f t="shared" si="3"/>
        <v>-3.3112499999999998</v>
      </c>
      <c r="U85">
        <v>84</v>
      </c>
    </row>
    <row r="86" spans="1:21" x14ac:dyDescent="0.3">
      <c r="A86" s="139">
        <v>31.880000000000024</v>
      </c>
      <c r="B86" s="139">
        <v>3</v>
      </c>
      <c r="C86" s="139">
        <v>3</v>
      </c>
      <c r="D86" s="139">
        <v>3</v>
      </c>
      <c r="E86" s="139">
        <v>3</v>
      </c>
      <c r="F86" s="139"/>
      <c r="G86" s="139">
        <v>8.720000000000006</v>
      </c>
      <c r="H86" s="139">
        <v>-31</v>
      </c>
      <c r="J86" s="139">
        <v>5.360000000000003</v>
      </c>
      <c r="K86" s="139">
        <v>3</v>
      </c>
      <c r="L86" s="139">
        <v>3</v>
      </c>
      <c r="M86" s="139"/>
      <c r="N86" s="139">
        <v>-30</v>
      </c>
      <c r="O86" s="139">
        <v>3.2</v>
      </c>
      <c r="R86">
        <v>-2.3149999999999999</v>
      </c>
      <c r="S86">
        <f t="shared" si="3"/>
        <v>-3.3149999999999999</v>
      </c>
      <c r="U86">
        <v>85</v>
      </c>
    </row>
    <row r="87" spans="1:21" x14ac:dyDescent="0.3">
      <c r="A87" s="139">
        <v>31.950000000000024</v>
      </c>
      <c r="B87" s="139">
        <v>3</v>
      </c>
      <c r="C87" s="139">
        <v>3</v>
      </c>
      <c r="D87" s="139">
        <v>3</v>
      </c>
      <c r="E87" s="139">
        <v>3</v>
      </c>
      <c r="F87" s="139"/>
      <c r="G87" s="139">
        <v>8.800000000000006</v>
      </c>
      <c r="H87" s="139">
        <v>-31</v>
      </c>
      <c r="J87" s="139">
        <v>5.400000000000003</v>
      </c>
      <c r="K87" s="139">
        <v>3</v>
      </c>
      <c r="L87" s="139">
        <v>3</v>
      </c>
      <c r="M87" s="139"/>
      <c r="N87" s="139">
        <v>-30</v>
      </c>
      <c r="O87" s="139">
        <v>3.2</v>
      </c>
      <c r="R87">
        <v>-2.3187499999999996</v>
      </c>
      <c r="S87">
        <f t="shared" si="3"/>
        <v>-3.3187499999999996</v>
      </c>
      <c r="U87">
        <v>86</v>
      </c>
    </row>
    <row r="88" spans="1:21" x14ac:dyDescent="0.3">
      <c r="A88" s="139">
        <v>32.020000000000024</v>
      </c>
      <c r="B88" s="139">
        <v>3</v>
      </c>
      <c r="C88" s="139">
        <v>3</v>
      </c>
      <c r="D88" s="139">
        <v>3</v>
      </c>
      <c r="E88" s="139">
        <v>3</v>
      </c>
      <c r="F88" s="139"/>
      <c r="G88" s="139">
        <v>8.8800000000000061</v>
      </c>
      <c r="H88" s="139">
        <v>-31</v>
      </c>
      <c r="J88" s="139">
        <v>5.4400000000000031</v>
      </c>
      <c r="K88" s="139">
        <v>3</v>
      </c>
      <c r="L88" s="139">
        <v>3</v>
      </c>
      <c r="M88" s="139"/>
      <c r="N88" s="139">
        <v>-30</v>
      </c>
      <c r="O88" s="139">
        <v>3.2</v>
      </c>
      <c r="R88">
        <v>-2.3224999999999998</v>
      </c>
      <c r="S88">
        <f t="shared" si="3"/>
        <v>-3.3224999999999998</v>
      </c>
      <c r="U88">
        <v>87</v>
      </c>
    </row>
    <row r="89" spans="1:21" x14ac:dyDescent="0.3">
      <c r="A89" s="139">
        <v>32.090000000000025</v>
      </c>
      <c r="B89" s="139">
        <v>3</v>
      </c>
      <c r="C89" s="139">
        <v>3</v>
      </c>
      <c r="D89" s="139">
        <v>3</v>
      </c>
      <c r="E89" s="139">
        <v>3</v>
      </c>
      <c r="F89" s="139"/>
      <c r="G89" s="139">
        <v>8.9600000000000062</v>
      </c>
      <c r="H89" s="139">
        <v>-31</v>
      </c>
      <c r="J89" s="139">
        <v>5.4800000000000031</v>
      </c>
      <c r="K89" s="139">
        <v>3</v>
      </c>
      <c r="L89" s="139">
        <v>3</v>
      </c>
      <c r="M89" s="139"/>
      <c r="N89" s="139">
        <v>-30</v>
      </c>
      <c r="O89" s="139">
        <v>3.2</v>
      </c>
      <c r="R89">
        <v>-2.3262499999999999</v>
      </c>
      <c r="S89">
        <f t="shared" si="3"/>
        <v>-3.3262499999999999</v>
      </c>
      <c r="U89">
        <v>88</v>
      </c>
    </row>
    <row r="90" spans="1:21" x14ac:dyDescent="0.3">
      <c r="A90" s="139">
        <v>32.160000000000025</v>
      </c>
      <c r="B90" s="139">
        <v>3</v>
      </c>
      <c r="C90" s="139">
        <v>3</v>
      </c>
      <c r="D90" s="139">
        <v>3</v>
      </c>
      <c r="E90" s="139">
        <v>3</v>
      </c>
      <c r="F90" s="139"/>
      <c r="G90" s="139">
        <v>9.0400000000000063</v>
      </c>
      <c r="H90" s="139">
        <v>-31</v>
      </c>
      <c r="J90" s="139">
        <v>5.5200000000000031</v>
      </c>
      <c r="K90" s="139">
        <v>3</v>
      </c>
      <c r="L90" s="139">
        <v>3</v>
      </c>
      <c r="M90" s="139"/>
      <c r="N90" s="139">
        <v>-30</v>
      </c>
      <c r="O90" s="139">
        <v>3.2</v>
      </c>
      <c r="R90">
        <v>-2.33</v>
      </c>
      <c r="S90">
        <f t="shared" si="3"/>
        <v>-3.33</v>
      </c>
      <c r="U90">
        <v>89</v>
      </c>
    </row>
    <row r="91" spans="1:21" x14ac:dyDescent="0.3">
      <c r="A91" s="139">
        <v>32.230000000000025</v>
      </c>
      <c r="B91" s="139">
        <v>3</v>
      </c>
      <c r="C91" s="139">
        <v>3</v>
      </c>
      <c r="D91" s="139">
        <v>3</v>
      </c>
      <c r="E91" s="139">
        <v>3</v>
      </c>
      <c r="F91" s="139"/>
      <c r="G91" s="139">
        <v>9.1200000000000063</v>
      </c>
      <c r="H91" s="139">
        <v>-31</v>
      </c>
      <c r="J91" s="139">
        <v>5.5600000000000032</v>
      </c>
      <c r="K91" s="139">
        <v>3</v>
      </c>
      <c r="L91" s="139">
        <v>3</v>
      </c>
      <c r="M91" s="139"/>
      <c r="N91" s="139">
        <v>-30</v>
      </c>
      <c r="O91" s="139">
        <v>3.2</v>
      </c>
      <c r="R91">
        <v>-2.3337499999999998</v>
      </c>
      <c r="S91">
        <f t="shared" si="3"/>
        <v>-3.3337499999999998</v>
      </c>
      <c r="U91">
        <v>90</v>
      </c>
    </row>
    <row r="92" spans="1:21" x14ac:dyDescent="0.3">
      <c r="A92" s="139">
        <v>32.300000000000026</v>
      </c>
      <c r="B92" s="139">
        <v>3</v>
      </c>
      <c r="C92" s="139">
        <v>3</v>
      </c>
      <c r="D92" s="139">
        <v>3</v>
      </c>
      <c r="E92" s="139">
        <v>3</v>
      </c>
      <c r="F92" s="139"/>
      <c r="G92" s="139">
        <v>9.2000000000000064</v>
      </c>
      <c r="H92" s="139">
        <v>-31</v>
      </c>
      <c r="J92" s="139">
        <v>5.6000000000000032</v>
      </c>
      <c r="K92" s="139">
        <v>3</v>
      </c>
      <c r="L92" s="139">
        <v>3</v>
      </c>
      <c r="M92" s="139"/>
      <c r="N92" s="139">
        <v>-30</v>
      </c>
      <c r="O92" s="139">
        <v>3.2</v>
      </c>
      <c r="R92">
        <v>-2.3374999999999999</v>
      </c>
      <c r="S92">
        <f t="shared" si="3"/>
        <v>-3.3374999999999999</v>
      </c>
      <c r="U92">
        <v>91</v>
      </c>
    </row>
    <row r="93" spans="1:21" x14ac:dyDescent="0.3">
      <c r="A93" s="139">
        <v>32.370000000000026</v>
      </c>
      <c r="B93" s="139">
        <v>3</v>
      </c>
      <c r="C93" s="139">
        <v>3</v>
      </c>
      <c r="D93" s="139">
        <v>3</v>
      </c>
      <c r="E93" s="139">
        <v>3</v>
      </c>
      <c r="F93" s="139"/>
      <c r="G93" s="139">
        <v>9.2800000000000065</v>
      </c>
      <c r="H93" s="139">
        <v>-31</v>
      </c>
      <c r="J93" s="139">
        <v>5.6400000000000032</v>
      </c>
      <c r="K93" s="139">
        <v>3</v>
      </c>
      <c r="L93" s="139">
        <v>3</v>
      </c>
      <c r="M93" s="139"/>
      <c r="N93" s="139">
        <v>-30</v>
      </c>
      <c r="O93" s="139">
        <v>3.2</v>
      </c>
      <c r="R93">
        <v>-2.3412499999999996</v>
      </c>
      <c r="S93">
        <f t="shared" si="3"/>
        <v>-3.3412499999999996</v>
      </c>
      <c r="U93">
        <v>92</v>
      </c>
    </row>
    <row r="94" spans="1:21" x14ac:dyDescent="0.3">
      <c r="A94" s="139">
        <v>32.440000000000026</v>
      </c>
      <c r="B94" s="139">
        <v>3</v>
      </c>
      <c r="C94" s="139">
        <v>3</v>
      </c>
      <c r="D94" s="139">
        <v>3</v>
      </c>
      <c r="E94" s="139">
        <v>3</v>
      </c>
      <c r="F94" s="139"/>
      <c r="G94" s="139">
        <v>9.3600000000000065</v>
      </c>
      <c r="H94" s="139">
        <v>-31</v>
      </c>
      <c r="J94" s="139">
        <v>5.6800000000000033</v>
      </c>
      <c r="K94" s="139">
        <v>3</v>
      </c>
      <c r="L94" s="139">
        <v>3</v>
      </c>
      <c r="M94" s="139"/>
      <c r="N94" s="139">
        <v>-30</v>
      </c>
      <c r="O94" s="139">
        <v>3.2</v>
      </c>
      <c r="R94">
        <v>-2.3449999999999998</v>
      </c>
      <c r="S94">
        <f t="shared" si="3"/>
        <v>-3.3449999999999998</v>
      </c>
      <c r="U94">
        <v>93</v>
      </c>
    </row>
    <row r="95" spans="1:21" x14ac:dyDescent="0.3">
      <c r="A95" s="139">
        <v>32.510000000000026</v>
      </c>
      <c r="B95" s="139">
        <v>3</v>
      </c>
      <c r="C95" s="139">
        <v>3</v>
      </c>
      <c r="D95" s="139">
        <v>3</v>
      </c>
      <c r="E95" s="139">
        <v>3</v>
      </c>
      <c r="F95" s="139"/>
      <c r="G95" s="139">
        <v>9.4400000000000066</v>
      </c>
      <c r="H95" s="139">
        <v>-31</v>
      </c>
      <c r="J95" s="139">
        <v>5.7200000000000033</v>
      </c>
      <c r="K95" s="139">
        <v>3</v>
      </c>
      <c r="L95" s="139">
        <v>3</v>
      </c>
      <c r="M95" s="139"/>
      <c r="N95" s="139">
        <v>-30</v>
      </c>
      <c r="O95" s="139">
        <v>3.2</v>
      </c>
      <c r="R95">
        <v>-2.3487499999999999</v>
      </c>
      <c r="S95">
        <f t="shared" si="3"/>
        <v>-3.3487499999999999</v>
      </c>
      <c r="U95">
        <v>94</v>
      </c>
    </row>
    <row r="96" spans="1:21" x14ac:dyDescent="0.3">
      <c r="A96" s="139">
        <v>32.580000000000027</v>
      </c>
      <c r="B96" s="139">
        <v>3</v>
      </c>
      <c r="C96" s="139">
        <v>3</v>
      </c>
      <c r="D96" s="139">
        <v>3</v>
      </c>
      <c r="E96" s="139">
        <v>3</v>
      </c>
      <c r="F96" s="139"/>
      <c r="G96" s="139">
        <v>9.5200000000000067</v>
      </c>
      <c r="H96" s="139">
        <v>-31</v>
      </c>
      <c r="J96" s="139">
        <v>5.7600000000000033</v>
      </c>
      <c r="K96" s="139">
        <v>3</v>
      </c>
      <c r="L96" s="139">
        <v>3</v>
      </c>
      <c r="M96" s="139"/>
      <c r="N96" s="139">
        <v>-30</v>
      </c>
      <c r="O96" s="139">
        <v>3.2</v>
      </c>
      <c r="R96">
        <v>-2.3525</v>
      </c>
      <c r="S96">
        <f t="shared" si="3"/>
        <v>-3.3525</v>
      </c>
      <c r="U96">
        <v>95</v>
      </c>
    </row>
    <row r="97" spans="1:21" x14ac:dyDescent="0.3">
      <c r="A97" s="139">
        <v>32.650000000000027</v>
      </c>
      <c r="B97" s="139">
        <v>3</v>
      </c>
      <c r="C97" s="139">
        <v>3</v>
      </c>
      <c r="D97" s="139">
        <v>3</v>
      </c>
      <c r="E97" s="139">
        <v>3</v>
      </c>
      <c r="F97" s="139"/>
      <c r="G97" s="139">
        <v>9.6000000000000068</v>
      </c>
      <c r="H97" s="139">
        <v>-31</v>
      </c>
      <c r="J97" s="139">
        <v>5.8000000000000034</v>
      </c>
      <c r="K97" s="139">
        <v>3</v>
      </c>
      <c r="L97" s="139">
        <v>3</v>
      </c>
      <c r="M97" s="139"/>
      <c r="N97" s="139">
        <v>-30</v>
      </c>
      <c r="O97" s="139">
        <v>3.2</v>
      </c>
      <c r="R97">
        <v>-2.3562499999999997</v>
      </c>
      <c r="S97">
        <f t="shared" si="3"/>
        <v>-3.3562499999999997</v>
      </c>
      <c r="U97">
        <v>96</v>
      </c>
    </row>
    <row r="98" spans="1:21" x14ac:dyDescent="0.3">
      <c r="A98" s="139">
        <v>32.720000000000027</v>
      </c>
      <c r="B98" s="139">
        <v>3</v>
      </c>
      <c r="C98" s="139">
        <v>3</v>
      </c>
      <c r="D98" s="139">
        <v>3</v>
      </c>
      <c r="E98" s="139">
        <v>3</v>
      </c>
      <c r="F98" s="139"/>
      <c r="G98" s="139">
        <v>9.6800000000000068</v>
      </c>
      <c r="H98" s="139">
        <v>-31</v>
      </c>
      <c r="J98" s="139">
        <v>5.8400000000000034</v>
      </c>
      <c r="K98" s="139">
        <v>3</v>
      </c>
      <c r="L98" s="139">
        <v>3</v>
      </c>
      <c r="M98" s="139"/>
      <c r="N98" s="139">
        <v>-30</v>
      </c>
      <c r="O98" s="139">
        <v>3.2</v>
      </c>
      <c r="R98">
        <v>-2.36</v>
      </c>
      <c r="S98">
        <f t="shared" si="3"/>
        <v>-3.36</v>
      </c>
      <c r="U98">
        <v>97</v>
      </c>
    </row>
    <row r="99" spans="1:21" x14ac:dyDescent="0.3">
      <c r="A99" s="139">
        <v>32.790000000000028</v>
      </c>
      <c r="B99" s="139">
        <v>3</v>
      </c>
      <c r="C99" s="139">
        <v>3</v>
      </c>
      <c r="D99" s="139">
        <v>3</v>
      </c>
      <c r="E99" s="139">
        <v>3</v>
      </c>
      <c r="F99" s="139"/>
      <c r="G99" s="139">
        <v>9.7600000000000069</v>
      </c>
      <c r="H99" s="139">
        <v>-31</v>
      </c>
      <c r="J99" s="139">
        <v>5.8800000000000034</v>
      </c>
      <c r="K99" s="139">
        <v>3</v>
      </c>
      <c r="L99" s="139">
        <v>3</v>
      </c>
      <c r="M99" s="139"/>
      <c r="N99" s="139">
        <v>-30</v>
      </c>
      <c r="O99" s="139">
        <v>3.2</v>
      </c>
      <c r="R99">
        <v>-2.36375</v>
      </c>
      <c r="S99">
        <f t="shared" si="3"/>
        <v>-3.36375</v>
      </c>
      <c r="U99">
        <v>98</v>
      </c>
    </row>
    <row r="100" spans="1:21" x14ac:dyDescent="0.3">
      <c r="A100" s="139">
        <v>32.860000000000028</v>
      </c>
      <c r="B100" s="139">
        <v>3</v>
      </c>
      <c r="C100" s="139">
        <v>3</v>
      </c>
      <c r="D100" s="139">
        <v>3</v>
      </c>
      <c r="E100" s="139">
        <v>3</v>
      </c>
      <c r="F100" s="139"/>
      <c r="G100" s="139">
        <v>9.840000000000007</v>
      </c>
      <c r="H100" s="139">
        <v>-31</v>
      </c>
      <c r="J100" s="139">
        <v>5.9200000000000035</v>
      </c>
      <c r="K100" s="139">
        <v>3</v>
      </c>
      <c r="L100" s="139">
        <v>3</v>
      </c>
      <c r="M100" s="139"/>
      <c r="N100" s="139">
        <v>-30</v>
      </c>
      <c r="O100" s="139">
        <v>3.2</v>
      </c>
      <c r="R100">
        <v>-2.3674999999999997</v>
      </c>
      <c r="S100">
        <f t="shared" si="3"/>
        <v>-3.3674999999999997</v>
      </c>
      <c r="U100">
        <v>99</v>
      </c>
    </row>
    <row r="101" spans="1:21" x14ac:dyDescent="0.3">
      <c r="A101" s="139">
        <v>32.930000000000028</v>
      </c>
      <c r="B101" s="139">
        <v>3</v>
      </c>
      <c r="C101" s="139">
        <v>3</v>
      </c>
      <c r="D101" s="139">
        <v>3</v>
      </c>
      <c r="E101" s="139">
        <v>3</v>
      </c>
      <c r="F101" s="139"/>
      <c r="G101" s="139">
        <v>9.920000000000007</v>
      </c>
      <c r="H101" s="139">
        <v>-31</v>
      </c>
      <c r="J101" s="139">
        <v>5.9600000000000035</v>
      </c>
      <c r="K101" s="139">
        <v>3</v>
      </c>
      <c r="L101" s="139">
        <v>3</v>
      </c>
      <c r="M101" s="139"/>
      <c r="N101" s="139">
        <v>-30</v>
      </c>
      <c r="O101" s="139">
        <v>3.2</v>
      </c>
      <c r="R101">
        <v>-2.3712499999999999</v>
      </c>
      <c r="S101">
        <f t="shared" si="3"/>
        <v>-3.3712499999999999</v>
      </c>
      <c r="U101">
        <v>100</v>
      </c>
    </row>
    <row r="102" spans="1:21" x14ac:dyDescent="0.3">
      <c r="A102" s="139">
        <v>33.000000000000028</v>
      </c>
      <c r="B102" s="139">
        <v>3</v>
      </c>
      <c r="C102" s="139">
        <v>3</v>
      </c>
      <c r="D102" s="139">
        <v>3</v>
      </c>
      <c r="E102" s="139">
        <v>3</v>
      </c>
      <c r="F102" s="139"/>
      <c r="G102" s="139">
        <v>10.000000000000007</v>
      </c>
      <c r="H102" s="139">
        <v>-31</v>
      </c>
      <c r="J102" s="139">
        <v>6.0000000000000036</v>
      </c>
      <c r="K102" s="139">
        <v>3</v>
      </c>
      <c r="L102" s="139">
        <v>3</v>
      </c>
      <c r="M102" s="139"/>
      <c r="N102" s="139">
        <v>-30</v>
      </c>
      <c r="O102" s="139">
        <v>3.2</v>
      </c>
      <c r="R102">
        <v>-2.375</v>
      </c>
      <c r="S102">
        <f t="shared" si="3"/>
        <v>-3.375</v>
      </c>
      <c r="U102">
        <v>101</v>
      </c>
    </row>
    <row r="103" spans="1:21" x14ac:dyDescent="0.3">
      <c r="A103" s="139">
        <v>33.070000000000029</v>
      </c>
      <c r="B103" s="139">
        <v>3</v>
      </c>
      <c r="C103" s="139">
        <v>3</v>
      </c>
      <c r="D103" s="139">
        <v>3</v>
      </c>
      <c r="E103" s="139">
        <v>3</v>
      </c>
      <c r="F103" s="139"/>
      <c r="G103" s="139">
        <v>10.080000000000007</v>
      </c>
      <c r="H103" s="139">
        <v>-31</v>
      </c>
      <c r="J103" s="139">
        <v>6.0400000000000036</v>
      </c>
      <c r="K103" s="139">
        <v>3</v>
      </c>
      <c r="L103" s="139">
        <v>3</v>
      </c>
      <c r="M103" s="139"/>
      <c r="N103" s="139">
        <v>-30</v>
      </c>
      <c r="O103" s="139">
        <v>3.2</v>
      </c>
      <c r="R103">
        <v>-2.3787499999999997</v>
      </c>
      <c r="S103">
        <f t="shared" si="3"/>
        <v>-3.3787499999999997</v>
      </c>
      <c r="U103">
        <v>102</v>
      </c>
    </row>
    <row r="104" spans="1:21" x14ac:dyDescent="0.3">
      <c r="A104" s="139">
        <v>33.140000000000029</v>
      </c>
      <c r="B104" s="139">
        <v>3</v>
      </c>
      <c r="C104" s="139">
        <v>3</v>
      </c>
      <c r="D104" s="139">
        <v>3</v>
      </c>
      <c r="E104" s="139">
        <v>3</v>
      </c>
      <c r="F104" s="139"/>
      <c r="G104" s="139">
        <v>10.160000000000007</v>
      </c>
      <c r="H104" s="139">
        <v>-31</v>
      </c>
      <c r="J104" s="139">
        <v>6.0800000000000036</v>
      </c>
      <c r="K104" s="139">
        <v>3</v>
      </c>
      <c r="L104" s="139">
        <v>3</v>
      </c>
      <c r="M104" s="139"/>
      <c r="N104" s="139">
        <v>-30</v>
      </c>
      <c r="O104" s="139">
        <v>3.2</v>
      </c>
      <c r="R104">
        <v>-2.3824999999999998</v>
      </c>
      <c r="S104">
        <f t="shared" si="3"/>
        <v>-3.3824999999999998</v>
      </c>
      <c r="U104">
        <v>103</v>
      </c>
    </row>
    <row r="105" spans="1:21" x14ac:dyDescent="0.3">
      <c r="A105" s="139">
        <v>33.210000000000029</v>
      </c>
      <c r="B105" s="139">
        <v>3</v>
      </c>
      <c r="C105" s="139">
        <v>3</v>
      </c>
      <c r="D105" s="139">
        <v>3</v>
      </c>
      <c r="E105" s="139">
        <v>3</v>
      </c>
      <c r="F105" s="139"/>
      <c r="G105" s="139">
        <v>10.240000000000007</v>
      </c>
      <c r="H105" s="139">
        <v>-31</v>
      </c>
      <c r="J105" s="139">
        <v>6.1200000000000037</v>
      </c>
      <c r="K105" s="139">
        <v>3</v>
      </c>
      <c r="L105" s="139">
        <v>3</v>
      </c>
      <c r="M105" s="139"/>
      <c r="N105" s="139">
        <v>-30</v>
      </c>
      <c r="O105" s="139">
        <v>3.2</v>
      </c>
      <c r="R105">
        <v>-2.38625</v>
      </c>
      <c r="S105">
        <f t="shared" si="3"/>
        <v>-3.38625</v>
      </c>
      <c r="U105">
        <v>104</v>
      </c>
    </row>
    <row r="106" spans="1:21" x14ac:dyDescent="0.3">
      <c r="A106" s="139">
        <v>33.28000000000003</v>
      </c>
      <c r="B106" s="139">
        <v>3</v>
      </c>
      <c r="C106" s="139">
        <v>3</v>
      </c>
      <c r="D106" s="139">
        <v>3</v>
      </c>
      <c r="E106" s="139">
        <v>3</v>
      </c>
      <c r="F106" s="139"/>
      <c r="G106" s="139">
        <v>10.320000000000007</v>
      </c>
      <c r="H106" s="139">
        <v>-31</v>
      </c>
      <c r="J106" s="139">
        <v>6.1600000000000037</v>
      </c>
      <c r="K106" s="139">
        <v>3</v>
      </c>
      <c r="L106" s="139">
        <v>3</v>
      </c>
      <c r="M106" s="139"/>
      <c r="N106" s="139">
        <v>-30</v>
      </c>
      <c r="O106" s="139">
        <v>3.2</v>
      </c>
      <c r="R106">
        <v>-2.3899999999999997</v>
      </c>
      <c r="S106">
        <f t="shared" si="3"/>
        <v>-3.3899999999999997</v>
      </c>
      <c r="U106">
        <v>105</v>
      </c>
    </row>
    <row r="107" spans="1:21" x14ac:dyDescent="0.3">
      <c r="A107" s="139">
        <v>33.35000000000003</v>
      </c>
      <c r="B107" s="139">
        <v>3</v>
      </c>
      <c r="C107" s="139">
        <v>3</v>
      </c>
      <c r="D107" s="139">
        <v>3</v>
      </c>
      <c r="E107" s="139">
        <v>3</v>
      </c>
      <c r="F107" s="139"/>
      <c r="G107" s="139">
        <v>10.400000000000007</v>
      </c>
      <c r="H107" s="139">
        <v>-31</v>
      </c>
      <c r="J107" s="139">
        <v>6.2000000000000037</v>
      </c>
      <c r="K107" s="139">
        <v>3</v>
      </c>
      <c r="L107" s="139">
        <v>3</v>
      </c>
      <c r="M107" s="139"/>
      <c r="N107" s="139">
        <v>-30</v>
      </c>
      <c r="O107" s="139">
        <v>3.2</v>
      </c>
      <c r="R107">
        <v>-2.3937499999999998</v>
      </c>
      <c r="S107">
        <f t="shared" si="3"/>
        <v>-3.3937499999999998</v>
      </c>
      <c r="U107">
        <v>106</v>
      </c>
    </row>
    <row r="108" spans="1:21" x14ac:dyDescent="0.3">
      <c r="A108" s="139">
        <v>33.42000000000003</v>
      </c>
      <c r="B108" s="139">
        <v>3</v>
      </c>
      <c r="C108" s="139">
        <v>3</v>
      </c>
      <c r="D108" s="139">
        <v>3</v>
      </c>
      <c r="E108" s="139">
        <v>3</v>
      </c>
      <c r="F108" s="139"/>
      <c r="G108" s="139">
        <v>10.480000000000008</v>
      </c>
      <c r="H108" s="139">
        <v>-31</v>
      </c>
      <c r="J108" s="139">
        <v>6.2400000000000038</v>
      </c>
      <c r="K108" s="139">
        <v>3</v>
      </c>
      <c r="L108" s="139">
        <v>3</v>
      </c>
      <c r="M108" s="139"/>
      <c r="N108" s="139">
        <v>-30</v>
      </c>
      <c r="O108" s="139">
        <v>3.2</v>
      </c>
      <c r="R108">
        <v>-2.3975</v>
      </c>
      <c r="S108">
        <f t="shared" si="3"/>
        <v>-3.3975</v>
      </c>
      <c r="U108">
        <v>107</v>
      </c>
    </row>
    <row r="109" spans="1:21" x14ac:dyDescent="0.3">
      <c r="A109" s="139">
        <v>33.49000000000003</v>
      </c>
      <c r="B109" s="139">
        <v>3</v>
      </c>
      <c r="C109" s="139">
        <v>3</v>
      </c>
      <c r="D109" s="139">
        <v>3</v>
      </c>
      <c r="E109" s="139">
        <v>3</v>
      </c>
      <c r="F109" s="139"/>
      <c r="G109" s="139">
        <v>10.560000000000008</v>
      </c>
      <c r="H109" s="139">
        <v>-31</v>
      </c>
      <c r="J109" s="139">
        <v>6.2800000000000038</v>
      </c>
      <c r="K109" s="139">
        <v>3</v>
      </c>
      <c r="L109" s="139">
        <v>3</v>
      </c>
      <c r="M109" s="139"/>
      <c r="N109" s="139">
        <v>-30</v>
      </c>
      <c r="O109" s="139">
        <v>3.2</v>
      </c>
      <c r="R109">
        <v>-2.4012499999999997</v>
      </c>
      <c r="S109">
        <f t="shared" si="3"/>
        <v>-3.4012499999999997</v>
      </c>
      <c r="U109">
        <v>108</v>
      </c>
    </row>
    <row r="110" spans="1:21" x14ac:dyDescent="0.3">
      <c r="A110" s="139">
        <v>33.560000000000031</v>
      </c>
      <c r="B110" s="139">
        <v>3</v>
      </c>
      <c r="C110" s="139">
        <v>3</v>
      </c>
      <c r="D110" s="139">
        <v>3</v>
      </c>
      <c r="E110" s="139">
        <v>3</v>
      </c>
      <c r="F110" s="139"/>
      <c r="G110" s="139">
        <v>10.640000000000008</v>
      </c>
      <c r="H110" s="139">
        <v>-31</v>
      </c>
      <c r="J110" s="139">
        <v>6.3200000000000038</v>
      </c>
      <c r="K110" s="139">
        <v>3</v>
      </c>
      <c r="L110" s="139">
        <v>3</v>
      </c>
      <c r="M110" s="139"/>
      <c r="N110" s="139">
        <v>-30</v>
      </c>
      <c r="O110" s="139">
        <v>3.2</v>
      </c>
      <c r="R110">
        <v>-2.4049999999999998</v>
      </c>
      <c r="S110">
        <f t="shared" si="3"/>
        <v>-3.4049999999999998</v>
      </c>
      <c r="U110">
        <v>109</v>
      </c>
    </row>
    <row r="111" spans="1:21" x14ac:dyDescent="0.3">
      <c r="A111" s="139">
        <v>33.630000000000031</v>
      </c>
      <c r="B111" s="139">
        <v>3</v>
      </c>
      <c r="C111" s="139">
        <v>3</v>
      </c>
      <c r="D111" s="139">
        <v>3</v>
      </c>
      <c r="E111" s="139">
        <v>3</v>
      </c>
      <c r="F111" s="139"/>
      <c r="G111" s="139">
        <v>10.720000000000008</v>
      </c>
      <c r="H111" s="139">
        <v>-31</v>
      </c>
      <c r="J111" s="139">
        <v>6.3600000000000039</v>
      </c>
      <c r="K111" s="139">
        <v>3</v>
      </c>
      <c r="L111" s="139">
        <v>3</v>
      </c>
      <c r="M111" s="139"/>
      <c r="N111" s="139">
        <v>-30</v>
      </c>
      <c r="O111" s="139">
        <v>3.2</v>
      </c>
      <c r="R111">
        <v>-2.4087499999999999</v>
      </c>
      <c r="S111">
        <f t="shared" si="3"/>
        <v>-3.4087499999999999</v>
      </c>
      <c r="U111">
        <v>110</v>
      </c>
    </row>
    <row r="112" spans="1:21" x14ac:dyDescent="0.3">
      <c r="A112" s="139">
        <v>33.700000000000031</v>
      </c>
      <c r="B112" s="139">
        <v>3</v>
      </c>
      <c r="C112" s="139">
        <v>3</v>
      </c>
      <c r="D112" s="139">
        <v>3</v>
      </c>
      <c r="E112" s="139">
        <v>3</v>
      </c>
      <c r="F112" s="139"/>
      <c r="G112" s="139">
        <v>10.800000000000008</v>
      </c>
      <c r="H112" s="139">
        <v>-31</v>
      </c>
      <c r="J112" s="139">
        <v>6.4000000000000039</v>
      </c>
      <c r="K112" s="139">
        <v>3</v>
      </c>
      <c r="L112" s="139">
        <v>3</v>
      </c>
      <c r="M112" s="139"/>
      <c r="N112" s="139">
        <v>-30</v>
      </c>
      <c r="O112" s="139">
        <v>3.2</v>
      </c>
      <c r="R112">
        <v>-2.4124999999999996</v>
      </c>
      <c r="S112">
        <f t="shared" si="3"/>
        <v>-3.4124999999999996</v>
      </c>
      <c r="U112">
        <v>111</v>
      </c>
    </row>
    <row r="113" spans="1:21" x14ac:dyDescent="0.3">
      <c r="A113" s="139">
        <v>33.770000000000032</v>
      </c>
      <c r="B113" s="139">
        <v>3</v>
      </c>
      <c r="C113" s="139">
        <v>3</v>
      </c>
      <c r="D113" s="139">
        <v>3</v>
      </c>
      <c r="E113" s="139">
        <v>3</v>
      </c>
      <c r="F113" s="139"/>
      <c r="G113" s="139">
        <v>10.880000000000008</v>
      </c>
      <c r="H113" s="139">
        <v>-31</v>
      </c>
      <c r="J113" s="139">
        <v>6.4400000000000039</v>
      </c>
      <c r="K113" s="139">
        <v>3</v>
      </c>
      <c r="L113" s="139">
        <v>3</v>
      </c>
      <c r="M113" s="139"/>
      <c r="N113" s="139">
        <v>-30</v>
      </c>
      <c r="O113" s="139">
        <v>3.2</v>
      </c>
      <c r="R113">
        <v>-2.4162499999999998</v>
      </c>
      <c r="S113">
        <f t="shared" si="3"/>
        <v>-3.4162499999999998</v>
      </c>
      <c r="U113">
        <v>112</v>
      </c>
    </row>
    <row r="114" spans="1:21" x14ac:dyDescent="0.3">
      <c r="A114" s="139">
        <v>33.840000000000032</v>
      </c>
      <c r="B114" s="139">
        <v>3</v>
      </c>
      <c r="C114" s="139">
        <v>3</v>
      </c>
      <c r="D114" s="139">
        <v>3</v>
      </c>
      <c r="E114" s="139">
        <v>3</v>
      </c>
      <c r="F114" s="139"/>
      <c r="G114" s="139">
        <v>10.960000000000008</v>
      </c>
      <c r="H114" s="139">
        <v>-31</v>
      </c>
      <c r="J114" s="139">
        <v>6.480000000000004</v>
      </c>
      <c r="K114" s="139">
        <v>3</v>
      </c>
      <c r="L114" s="139">
        <v>3</v>
      </c>
      <c r="M114" s="139"/>
      <c r="N114" s="139">
        <v>-30</v>
      </c>
      <c r="O114" s="139">
        <v>3.2</v>
      </c>
      <c r="R114">
        <v>-2.42</v>
      </c>
      <c r="S114">
        <f t="shared" si="3"/>
        <v>-3.42</v>
      </c>
      <c r="U114">
        <v>113</v>
      </c>
    </row>
    <row r="115" spans="1:21" x14ac:dyDescent="0.3">
      <c r="A115" s="139">
        <v>33.910000000000032</v>
      </c>
      <c r="B115" s="139">
        <v>3</v>
      </c>
      <c r="C115" s="139">
        <v>3</v>
      </c>
      <c r="D115" s="139">
        <v>3</v>
      </c>
      <c r="E115" s="139">
        <v>3</v>
      </c>
      <c r="F115" s="139"/>
      <c r="G115" s="139">
        <v>11.040000000000008</v>
      </c>
      <c r="H115" s="139">
        <v>-31</v>
      </c>
      <c r="J115" s="139">
        <v>6.520000000000004</v>
      </c>
      <c r="K115" s="139">
        <v>3</v>
      </c>
      <c r="L115" s="139">
        <v>3</v>
      </c>
      <c r="M115" s="139"/>
      <c r="N115" s="139">
        <v>-30</v>
      </c>
      <c r="O115" s="139">
        <v>3.2</v>
      </c>
      <c r="R115">
        <v>-2.4237500000000001</v>
      </c>
      <c r="S115">
        <f t="shared" si="3"/>
        <v>-3.4237500000000001</v>
      </c>
      <c r="U115">
        <v>114</v>
      </c>
    </row>
    <row r="116" spans="1:21" x14ac:dyDescent="0.3">
      <c r="A116" s="139">
        <v>33.980000000000032</v>
      </c>
      <c r="B116" s="139">
        <v>3</v>
      </c>
      <c r="C116" s="139">
        <v>3</v>
      </c>
      <c r="D116" s="139">
        <v>3</v>
      </c>
      <c r="E116" s="139">
        <v>3</v>
      </c>
      <c r="F116" s="139"/>
      <c r="G116" s="139">
        <v>11.120000000000008</v>
      </c>
      <c r="H116" s="139">
        <v>-31</v>
      </c>
      <c r="J116" s="139">
        <v>6.5600000000000041</v>
      </c>
      <c r="K116" s="139">
        <v>3</v>
      </c>
      <c r="L116" s="139">
        <v>3</v>
      </c>
      <c r="M116" s="139"/>
      <c r="N116" s="139">
        <v>-30</v>
      </c>
      <c r="O116" s="139">
        <v>3.2</v>
      </c>
      <c r="R116">
        <v>-2.4274999999999998</v>
      </c>
      <c r="S116">
        <f t="shared" si="3"/>
        <v>-3.4274999999999998</v>
      </c>
      <c r="U116">
        <v>115</v>
      </c>
    </row>
    <row r="117" spans="1:21" x14ac:dyDescent="0.3">
      <c r="A117" s="139">
        <v>34.050000000000033</v>
      </c>
      <c r="B117" s="139">
        <v>3</v>
      </c>
      <c r="C117" s="139">
        <v>3</v>
      </c>
      <c r="D117" s="139">
        <v>3</v>
      </c>
      <c r="E117" s="139">
        <v>3</v>
      </c>
      <c r="F117" s="139"/>
      <c r="G117" s="139">
        <v>11.200000000000008</v>
      </c>
      <c r="H117" s="139">
        <v>-31</v>
      </c>
      <c r="J117" s="139">
        <v>6.6000000000000041</v>
      </c>
      <c r="K117" s="139">
        <v>3</v>
      </c>
      <c r="L117" s="139">
        <v>3</v>
      </c>
      <c r="M117" s="139"/>
      <c r="N117" s="139">
        <v>-30</v>
      </c>
      <c r="O117" s="139">
        <v>3.2</v>
      </c>
      <c r="R117">
        <v>-2.4312499999999999</v>
      </c>
      <c r="S117">
        <f t="shared" si="3"/>
        <v>-3.4312499999999999</v>
      </c>
      <c r="U117">
        <v>116</v>
      </c>
    </row>
    <row r="118" spans="1:21" x14ac:dyDescent="0.3">
      <c r="A118" s="139">
        <v>34.120000000000033</v>
      </c>
      <c r="B118" s="139">
        <v>3</v>
      </c>
      <c r="C118" s="139">
        <v>3</v>
      </c>
      <c r="D118" s="139">
        <v>3</v>
      </c>
      <c r="E118" s="139">
        <v>3</v>
      </c>
      <c r="F118" s="139"/>
      <c r="G118" s="139">
        <v>11.280000000000008</v>
      </c>
      <c r="H118" s="139">
        <v>-31</v>
      </c>
      <c r="J118" s="139">
        <v>6.6400000000000041</v>
      </c>
      <c r="K118" s="139">
        <v>3</v>
      </c>
      <c r="L118" s="139">
        <v>3</v>
      </c>
      <c r="M118" s="139"/>
      <c r="N118" s="139">
        <v>-30</v>
      </c>
      <c r="O118" s="139">
        <v>3.2</v>
      </c>
      <c r="R118">
        <v>-2.4349999999999996</v>
      </c>
      <c r="S118">
        <f t="shared" si="3"/>
        <v>-3.4349999999999996</v>
      </c>
      <c r="U118">
        <v>117</v>
      </c>
    </row>
    <row r="119" spans="1:21" x14ac:dyDescent="0.3">
      <c r="A119" s="139">
        <v>34.190000000000033</v>
      </c>
      <c r="B119" s="139">
        <v>3</v>
      </c>
      <c r="C119" s="139">
        <v>3</v>
      </c>
      <c r="D119" s="139">
        <v>3</v>
      </c>
      <c r="E119" s="139">
        <v>3</v>
      </c>
      <c r="F119" s="139"/>
      <c r="G119" s="139">
        <v>11.360000000000008</v>
      </c>
      <c r="H119" s="139">
        <v>-31</v>
      </c>
      <c r="J119" s="139">
        <v>6.6800000000000042</v>
      </c>
      <c r="K119" s="139">
        <v>3</v>
      </c>
      <c r="L119" s="139">
        <v>3</v>
      </c>
      <c r="M119" s="139"/>
      <c r="N119" s="139">
        <v>-30</v>
      </c>
      <c r="O119" s="139">
        <v>3.2</v>
      </c>
      <c r="R119">
        <v>-2.4387499999999998</v>
      </c>
      <c r="S119">
        <f t="shared" si="3"/>
        <v>-3.4387499999999998</v>
      </c>
      <c r="U119">
        <v>118</v>
      </c>
    </row>
    <row r="120" spans="1:21" x14ac:dyDescent="0.3">
      <c r="A120" s="139">
        <v>34.260000000000034</v>
      </c>
      <c r="B120" s="139">
        <v>3</v>
      </c>
      <c r="C120" s="139">
        <v>3</v>
      </c>
      <c r="D120" s="139">
        <v>3</v>
      </c>
      <c r="E120" s="139">
        <v>3</v>
      </c>
      <c r="F120" s="139"/>
      <c r="G120" s="139">
        <v>11.440000000000008</v>
      </c>
      <c r="H120" s="139">
        <v>-31</v>
      </c>
      <c r="J120" s="139">
        <v>6.7200000000000042</v>
      </c>
      <c r="K120" s="139">
        <v>3</v>
      </c>
      <c r="L120" s="139">
        <v>3</v>
      </c>
      <c r="M120" s="139"/>
      <c r="N120" s="139">
        <v>-30</v>
      </c>
      <c r="O120" s="139">
        <v>3.2</v>
      </c>
      <c r="R120">
        <v>-2.4424999999999999</v>
      </c>
      <c r="S120">
        <f t="shared" si="3"/>
        <v>-3.4424999999999999</v>
      </c>
      <c r="U120">
        <v>119</v>
      </c>
    </row>
    <row r="121" spans="1:21" x14ac:dyDescent="0.3">
      <c r="A121" s="139">
        <v>34.330000000000034</v>
      </c>
      <c r="B121" s="139">
        <v>3</v>
      </c>
      <c r="C121" s="139">
        <v>3</v>
      </c>
      <c r="D121" s="139">
        <v>3</v>
      </c>
      <c r="E121" s="139">
        <v>3</v>
      </c>
      <c r="F121" s="139"/>
      <c r="G121" s="139">
        <v>11.520000000000008</v>
      </c>
      <c r="H121" s="139">
        <v>-31</v>
      </c>
      <c r="J121" s="139">
        <v>6.7600000000000042</v>
      </c>
      <c r="K121" s="139">
        <v>3</v>
      </c>
      <c r="L121" s="139">
        <v>3</v>
      </c>
      <c r="M121" s="139"/>
      <c r="N121" s="139">
        <v>-30</v>
      </c>
      <c r="O121" s="139">
        <v>3.2</v>
      </c>
      <c r="R121">
        <v>-2.44625</v>
      </c>
      <c r="S121">
        <f t="shared" si="3"/>
        <v>-3.44625</v>
      </c>
      <c r="U121">
        <v>120</v>
      </c>
    </row>
    <row r="122" spans="1:21" x14ac:dyDescent="0.3">
      <c r="A122" s="139">
        <v>34.400000000000034</v>
      </c>
      <c r="B122" s="139">
        <v>3</v>
      </c>
      <c r="C122" s="139">
        <v>3</v>
      </c>
      <c r="D122" s="139">
        <v>3</v>
      </c>
      <c r="E122" s="139">
        <v>3</v>
      </c>
      <c r="F122" s="139"/>
      <c r="G122" s="139">
        <v>11.600000000000009</v>
      </c>
      <c r="H122" s="139">
        <v>-31</v>
      </c>
      <c r="J122" s="139">
        <v>6.8000000000000043</v>
      </c>
      <c r="K122" s="139">
        <v>2</v>
      </c>
      <c r="L122" s="139">
        <v>2</v>
      </c>
      <c r="M122" s="139"/>
      <c r="N122" s="139">
        <v>-30</v>
      </c>
      <c r="O122" s="139">
        <v>3.2</v>
      </c>
      <c r="R122">
        <v>-2.4499999999999997</v>
      </c>
      <c r="S122">
        <f t="shared" si="3"/>
        <v>-3.4499999999999997</v>
      </c>
      <c r="U122">
        <v>121</v>
      </c>
    </row>
    <row r="123" spans="1:21" x14ac:dyDescent="0.3">
      <c r="A123" s="139">
        <v>34.470000000000034</v>
      </c>
      <c r="B123" s="139">
        <v>3</v>
      </c>
      <c r="C123" s="139">
        <v>3</v>
      </c>
      <c r="D123" s="139">
        <v>3</v>
      </c>
      <c r="E123" s="139">
        <v>3</v>
      </c>
      <c r="F123" s="139"/>
      <c r="G123" s="139">
        <v>11.680000000000009</v>
      </c>
      <c r="H123" s="139">
        <v>-31</v>
      </c>
      <c r="J123" s="139">
        <v>6.8400000000000043</v>
      </c>
      <c r="K123" s="139">
        <v>2</v>
      </c>
      <c r="L123" s="139">
        <v>2</v>
      </c>
      <c r="M123" s="139"/>
      <c r="N123" s="139">
        <v>-30</v>
      </c>
      <c r="O123" s="139">
        <v>3.2</v>
      </c>
      <c r="R123">
        <v>-2.4537499999999999</v>
      </c>
      <c r="S123">
        <f t="shared" si="3"/>
        <v>-3.4537499999999999</v>
      </c>
      <c r="U123">
        <v>122</v>
      </c>
    </row>
    <row r="124" spans="1:21" x14ac:dyDescent="0.3">
      <c r="A124" s="139">
        <v>34.540000000000035</v>
      </c>
      <c r="B124" s="139">
        <v>3</v>
      </c>
      <c r="C124" s="139">
        <v>3</v>
      </c>
      <c r="D124" s="139">
        <v>3</v>
      </c>
      <c r="E124" s="139">
        <v>3</v>
      </c>
      <c r="F124" s="139"/>
      <c r="G124" s="139">
        <v>11.760000000000009</v>
      </c>
      <c r="H124" s="139">
        <v>-31</v>
      </c>
      <c r="J124" s="139">
        <v>6.8800000000000043</v>
      </c>
      <c r="K124" s="139">
        <v>2</v>
      </c>
      <c r="L124" s="139">
        <v>2</v>
      </c>
      <c r="M124" s="139"/>
      <c r="N124" s="139">
        <v>-30</v>
      </c>
      <c r="O124" s="139">
        <v>3.2</v>
      </c>
      <c r="R124">
        <v>-2.4575</v>
      </c>
      <c r="S124">
        <f t="shared" si="3"/>
        <v>-3.4575</v>
      </c>
      <c r="U124">
        <v>123</v>
      </c>
    </row>
    <row r="125" spans="1:21" x14ac:dyDescent="0.3">
      <c r="A125" s="139">
        <v>34.610000000000035</v>
      </c>
      <c r="B125" s="139">
        <v>3</v>
      </c>
      <c r="C125" s="139">
        <v>3</v>
      </c>
      <c r="D125" s="139">
        <v>3</v>
      </c>
      <c r="E125" s="139">
        <v>3</v>
      </c>
      <c r="F125" s="139"/>
      <c r="G125" s="139">
        <v>11.840000000000009</v>
      </c>
      <c r="H125" s="139">
        <v>-31</v>
      </c>
      <c r="J125" s="139">
        <v>6.9200000000000044</v>
      </c>
      <c r="K125" s="139">
        <v>2</v>
      </c>
      <c r="L125" s="139">
        <v>2</v>
      </c>
      <c r="M125" s="139"/>
      <c r="N125" s="139">
        <v>-30</v>
      </c>
      <c r="O125" s="139">
        <v>3.2</v>
      </c>
      <c r="R125">
        <v>-2.4612499999999997</v>
      </c>
      <c r="S125">
        <f t="shared" si="3"/>
        <v>-3.4612499999999997</v>
      </c>
      <c r="U125">
        <v>124</v>
      </c>
    </row>
    <row r="126" spans="1:21" x14ac:dyDescent="0.3">
      <c r="A126" s="139">
        <v>34.680000000000035</v>
      </c>
      <c r="B126" s="139">
        <v>3</v>
      </c>
      <c r="C126" s="139">
        <v>3</v>
      </c>
      <c r="D126" s="139">
        <v>3</v>
      </c>
      <c r="E126" s="139">
        <v>3</v>
      </c>
      <c r="F126" s="139"/>
      <c r="G126" s="139">
        <v>11.920000000000009</v>
      </c>
      <c r="H126" s="139">
        <v>-31</v>
      </c>
      <c r="J126" s="139">
        <v>6.9600000000000044</v>
      </c>
      <c r="K126" s="139">
        <v>2</v>
      </c>
      <c r="L126" s="139">
        <v>2</v>
      </c>
      <c r="M126" s="139"/>
      <c r="N126" s="139">
        <v>-30</v>
      </c>
      <c r="O126" s="139">
        <v>3.2</v>
      </c>
      <c r="R126">
        <v>-2.4649999999999999</v>
      </c>
      <c r="S126">
        <f t="shared" si="3"/>
        <v>-3.4649999999999999</v>
      </c>
      <c r="U126">
        <v>125</v>
      </c>
    </row>
    <row r="127" spans="1:21" x14ac:dyDescent="0.3">
      <c r="A127" s="139">
        <v>34.750000000000036</v>
      </c>
      <c r="B127" s="139">
        <v>3</v>
      </c>
      <c r="C127" s="139">
        <v>3</v>
      </c>
      <c r="D127" s="139">
        <v>3</v>
      </c>
      <c r="E127" s="139">
        <v>3</v>
      </c>
      <c r="F127" s="139"/>
      <c r="G127" s="139">
        <v>12.000000000000009</v>
      </c>
      <c r="H127" s="139">
        <v>-31</v>
      </c>
      <c r="J127" s="139">
        <v>7.0000000000000044</v>
      </c>
      <c r="K127" s="139">
        <v>2</v>
      </c>
      <c r="L127" s="139">
        <v>2</v>
      </c>
      <c r="M127" s="139"/>
      <c r="N127" s="139">
        <v>-30</v>
      </c>
      <c r="O127" s="139">
        <v>3.2</v>
      </c>
      <c r="R127">
        <v>-2.46875</v>
      </c>
      <c r="S127">
        <f t="shared" si="3"/>
        <v>-3.46875</v>
      </c>
      <c r="U127">
        <v>126</v>
      </c>
    </row>
    <row r="128" spans="1:21" x14ac:dyDescent="0.3">
      <c r="A128" s="139">
        <v>34.820000000000036</v>
      </c>
      <c r="B128" s="139">
        <v>3</v>
      </c>
      <c r="C128" s="139">
        <v>3</v>
      </c>
      <c r="D128" s="139">
        <v>3</v>
      </c>
      <c r="E128" s="139">
        <v>3</v>
      </c>
      <c r="F128" s="139"/>
      <c r="G128" s="139">
        <v>12.080000000000009</v>
      </c>
      <c r="H128" s="139">
        <v>-31</v>
      </c>
      <c r="J128" s="139">
        <v>7.0400000000000045</v>
      </c>
      <c r="K128" s="139">
        <v>2</v>
      </c>
      <c r="L128" s="139">
        <v>2</v>
      </c>
      <c r="M128" s="139"/>
      <c r="N128" s="139">
        <v>-30</v>
      </c>
      <c r="O128" s="139">
        <v>3.2</v>
      </c>
      <c r="R128">
        <v>-2.4724999999999997</v>
      </c>
      <c r="S128">
        <f t="shared" si="3"/>
        <v>-3.4724999999999997</v>
      </c>
      <c r="U128">
        <v>127</v>
      </c>
    </row>
    <row r="129" spans="1:21" x14ac:dyDescent="0.3">
      <c r="A129" s="139">
        <v>34.890000000000036</v>
      </c>
      <c r="B129" s="139">
        <v>3</v>
      </c>
      <c r="C129" s="139">
        <v>3</v>
      </c>
      <c r="D129" s="139">
        <v>3</v>
      </c>
      <c r="E129" s="139">
        <v>3</v>
      </c>
      <c r="F129" s="139"/>
      <c r="G129" s="139">
        <v>12.160000000000009</v>
      </c>
      <c r="H129" s="139">
        <v>-31</v>
      </c>
      <c r="J129" s="139">
        <v>7.0800000000000045</v>
      </c>
      <c r="K129" s="139">
        <v>2</v>
      </c>
      <c r="L129" s="139">
        <v>2</v>
      </c>
      <c r="M129" s="139"/>
      <c r="N129" s="139">
        <v>-30</v>
      </c>
      <c r="O129" s="139">
        <v>3.2</v>
      </c>
      <c r="R129">
        <v>-2.4762499999999998</v>
      </c>
      <c r="S129">
        <f t="shared" si="3"/>
        <v>-3.4762499999999998</v>
      </c>
      <c r="U129">
        <v>128</v>
      </c>
    </row>
    <row r="130" spans="1:21" x14ac:dyDescent="0.3">
      <c r="A130" s="139">
        <v>34.960000000000036</v>
      </c>
      <c r="B130" s="139">
        <v>3</v>
      </c>
      <c r="C130" s="139">
        <v>3</v>
      </c>
      <c r="D130" s="139">
        <v>3</v>
      </c>
      <c r="E130" s="139">
        <v>3</v>
      </c>
      <c r="F130" s="139"/>
      <c r="G130" s="139">
        <v>12.240000000000009</v>
      </c>
      <c r="H130" s="139">
        <v>-31</v>
      </c>
      <c r="J130" s="139">
        <v>7.1200000000000045</v>
      </c>
      <c r="K130" s="139">
        <v>2</v>
      </c>
      <c r="L130" s="139">
        <v>2</v>
      </c>
      <c r="M130" s="139"/>
      <c r="N130" s="139">
        <v>-30</v>
      </c>
      <c r="O130" s="139">
        <v>3.2</v>
      </c>
      <c r="R130">
        <v>-2.48</v>
      </c>
      <c r="S130">
        <f t="shared" si="3"/>
        <v>-3.48</v>
      </c>
      <c r="U130">
        <v>129</v>
      </c>
    </row>
    <row r="131" spans="1:21" x14ac:dyDescent="0.3">
      <c r="A131" s="139">
        <v>35.030000000000037</v>
      </c>
      <c r="B131" s="139">
        <v>3</v>
      </c>
      <c r="C131" s="139">
        <v>3</v>
      </c>
      <c r="D131" s="139">
        <v>3</v>
      </c>
      <c r="E131" s="139">
        <v>3</v>
      </c>
      <c r="F131" s="139"/>
      <c r="G131" s="139">
        <v>12.320000000000009</v>
      </c>
      <c r="H131" s="139">
        <v>-31</v>
      </c>
      <c r="J131" s="139">
        <v>7.1600000000000046</v>
      </c>
      <c r="K131" s="139">
        <v>2</v>
      </c>
      <c r="L131" s="139">
        <v>2</v>
      </c>
      <c r="M131" s="139"/>
      <c r="N131" s="139">
        <v>-30</v>
      </c>
      <c r="O131" s="139">
        <v>3.2</v>
      </c>
      <c r="R131">
        <v>-2.4837499999999997</v>
      </c>
      <c r="S131">
        <f t="shared" ref="S131:S194" si="4">$T$2*U131+$T$3</f>
        <v>-3.4837499999999997</v>
      </c>
      <c r="U131">
        <v>130</v>
      </c>
    </row>
    <row r="132" spans="1:21" x14ac:dyDescent="0.3">
      <c r="A132" s="139">
        <v>35.100000000000037</v>
      </c>
      <c r="B132" s="139">
        <v>3</v>
      </c>
      <c r="C132" s="139">
        <v>3</v>
      </c>
      <c r="D132" s="139">
        <v>3</v>
      </c>
      <c r="E132" s="139">
        <v>3</v>
      </c>
      <c r="F132" s="139"/>
      <c r="G132" s="139">
        <v>12.400000000000009</v>
      </c>
      <c r="H132" s="139">
        <v>-31</v>
      </c>
      <c r="J132" s="139">
        <v>7.2000000000000046</v>
      </c>
      <c r="K132" s="139">
        <v>2</v>
      </c>
      <c r="L132" s="139">
        <v>2</v>
      </c>
      <c r="M132" s="139"/>
      <c r="N132" s="139">
        <v>-30</v>
      </c>
      <c r="O132" s="139">
        <v>3.2</v>
      </c>
      <c r="R132">
        <v>-2.4874999999999998</v>
      </c>
      <c r="S132">
        <f t="shared" si="4"/>
        <v>-3.4874999999999998</v>
      </c>
      <c r="U132">
        <v>131</v>
      </c>
    </row>
    <row r="133" spans="1:21" x14ac:dyDescent="0.3">
      <c r="A133" s="139">
        <v>35.170000000000037</v>
      </c>
      <c r="B133" s="139">
        <v>3</v>
      </c>
      <c r="C133" s="139">
        <v>3</v>
      </c>
      <c r="D133" s="139">
        <v>3</v>
      </c>
      <c r="E133" s="139">
        <v>3</v>
      </c>
      <c r="F133" s="139"/>
      <c r="G133" s="139">
        <v>12.480000000000009</v>
      </c>
      <c r="H133" s="139">
        <v>-31</v>
      </c>
      <c r="J133" s="139">
        <v>7.2400000000000047</v>
      </c>
      <c r="K133" s="139">
        <v>2</v>
      </c>
      <c r="L133" s="139">
        <v>2</v>
      </c>
      <c r="M133" s="139"/>
      <c r="N133" s="139">
        <v>-30</v>
      </c>
      <c r="O133" s="139">
        <v>3.2</v>
      </c>
      <c r="R133">
        <v>-2.49125</v>
      </c>
      <c r="S133">
        <f t="shared" si="4"/>
        <v>-3.49125</v>
      </c>
      <c r="U133">
        <v>132</v>
      </c>
    </row>
    <row r="134" spans="1:21" x14ac:dyDescent="0.3">
      <c r="A134" s="139">
        <v>35.240000000000038</v>
      </c>
      <c r="B134" s="139">
        <v>3</v>
      </c>
      <c r="C134" s="139">
        <v>3</v>
      </c>
      <c r="D134" s="139">
        <v>3</v>
      </c>
      <c r="E134" s="139">
        <v>3</v>
      </c>
      <c r="F134" s="139"/>
      <c r="G134" s="139">
        <v>12.560000000000009</v>
      </c>
      <c r="H134" s="139">
        <v>-31</v>
      </c>
      <c r="J134" s="139">
        <v>7.2800000000000047</v>
      </c>
      <c r="K134" s="139">
        <v>2</v>
      </c>
      <c r="L134" s="139">
        <v>2</v>
      </c>
      <c r="M134" s="139"/>
      <c r="N134" s="139">
        <v>-30</v>
      </c>
      <c r="O134" s="139">
        <v>3.2</v>
      </c>
      <c r="R134">
        <v>-2.4949999999999997</v>
      </c>
      <c r="S134">
        <f t="shared" si="4"/>
        <v>-3.4949999999999997</v>
      </c>
      <c r="U134">
        <v>133</v>
      </c>
    </row>
    <row r="135" spans="1:21" x14ac:dyDescent="0.3">
      <c r="A135" s="139">
        <v>35.310000000000038</v>
      </c>
      <c r="B135" s="139">
        <v>3</v>
      </c>
      <c r="C135" s="139">
        <v>3</v>
      </c>
      <c r="D135" s="139">
        <v>3</v>
      </c>
      <c r="E135" s="139">
        <v>3</v>
      </c>
      <c r="F135" s="139"/>
      <c r="G135" s="139">
        <v>12.640000000000009</v>
      </c>
      <c r="H135" s="139">
        <v>-31</v>
      </c>
      <c r="J135" s="139">
        <v>7.3200000000000047</v>
      </c>
      <c r="K135" s="139">
        <v>2</v>
      </c>
      <c r="L135" s="139">
        <v>2</v>
      </c>
      <c r="M135" s="139"/>
      <c r="N135" s="139">
        <v>-30</v>
      </c>
      <c r="O135" s="139">
        <v>3.2</v>
      </c>
      <c r="R135">
        <v>-2.4987499999999998</v>
      </c>
      <c r="S135">
        <f t="shared" si="4"/>
        <v>-3.4987499999999998</v>
      </c>
      <c r="U135">
        <v>134</v>
      </c>
    </row>
    <row r="136" spans="1:21" x14ac:dyDescent="0.3">
      <c r="A136" s="139">
        <v>35.380000000000038</v>
      </c>
      <c r="B136" s="139">
        <v>3</v>
      </c>
      <c r="C136" s="139">
        <v>3</v>
      </c>
      <c r="D136" s="139">
        <v>3</v>
      </c>
      <c r="E136" s="139">
        <v>3</v>
      </c>
      <c r="F136" s="139"/>
      <c r="G136" s="139">
        <v>12.72000000000001</v>
      </c>
      <c r="H136" s="139">
        <v>-31</v>
      </c>
      <c r="J136" s="139">
        <v>7.3600000000000048</v>
      </c>
      <c r="K136" s="139">
        <v>2</v>
      </c>
      <c r="L136" s="139">
        <v>2</v>
      </c>
      <c r="M136" s="139"/>
      <c r="N136" s="139">
        <v>-30</v>
      </c>
      <c r="O136" s="139">
        <v>3.2</v>
      </c>
      <c r="R136">
        <v>-2.5024999999999999</v>
      </c>
      <c r="S136">
        <f t="shared" si="4"/>
        <v>-3.5024999999999999</v>
      </c>
      <c r="U136">
        <v>135</v>
      </c>
    </row>
    <row r="137" spans="1:21" x14ac:dyDescent="0.3">
      <c r="A137" s="139">
        <v>35.450000000000038</v>
      </c>
      <c r="B137" s="139">
        <v>3</v>
      </c>
      <c r="C137" s="139">
        <v>3</v>
      </c>
      <c r="D137" s="139">
        <v>3</v>
      </c>
      <c r="E137" s="139">
        <v>3</v>
      </c>
      <c r="F137" s="139"/>
      <c r="G137" s="139">
        <v>12.80000000000001</v>
      </c>
      <c r="H137" s="139">
        <v>-31</v>
      </c>
      <c r="J137" s="139">
        <v>7.4000000000000048</v>
      </c>
      <c r="K137" s="139">
        <v>2</v>
      </c>
      <c r="L137" s="139">
        <v>2</v>
      </c>
      <c r="M137" s="139"/>
      <c r="N137" s="139">
        <v>-30</v>
      </c>
      <c r="O137" s="139">
        <v>3.2</v>
      </c>
      <c r="R137">
        <v>-2.5062499999999996</v>
      </c>
      <c r="S137">
        <f t="shared" si="4"/>
        <v>-3.5062499999999996</v>
      </c>
      <c r="U137">
        <v>136</v>
      </c>
    </row>
    <row r="138" spans="1:21" x14ac:dyDescent="0.3">
      <c r="A138" s="139">
        <v>35.520000000000039</v>
      </c>
      <c r="B138" s="139">
        <v>3</v>
      </c>
      <c r="C138" s="139">
        <v>3</v>
      </c>
      <c r="D138" s="139">
        <v>3</v>
      </c>
      <c r="E138" s="139">
        <v>3</v>
      </c>
      <c r="F138" s="139"/>
      <c r="G138" s="139">
        <v>12.88000000000001</v>
      </c>
      <c r="H138" s="139">
        <v>-31</v>
      </c>
      <c r="J138" s="139">
        <v>7.4400000000000048</v>
      </c>
      <c r="K138" s="139">
        <v>2</v>
      </c>
      <c r="L138" s="139">
        <v>2</v>
      </c>
      <c r="M138" s="139"/>
      <c r="N138" s="139">
        <v>-30</v>
      </c>
      <c r="O138" s="139">
        <v>3.2</v>
      </c>
      <c r="R138">
        <v>-2.5099999999999998</v>
      </c>
      <c r="S138">
        <f t="shared" si="4"/>
        <v>-3.51</v>
      </c>
      <c r="U138">
        <v>137</v>
      </c>
    </row>
    <row r="139" spans="1:21" x14ac:dyDescent="0.3">
      <c r="A139" s="139">
        <v>35.590000000000039</v>
      </c>
      <c r="B139" s="139">
        <v>3</v>
      </c>
      <c r="C139" s="139">
        <v>3</v>
      </c>
      <c r="D139" s="139">
        <v>3</v>
      </c>
      <c r="E139" s="139">
        <v>3</v>
      </c>
      <c r="F139" s="139"/>
      <c r="G139" s="139">
        <v>12.96000000000001</v>
      </c>
      <c r="H139" s="139">
        <v>-31</v>
      </c>
      <c r="J139" s="139">
        <v>7.4800000000000049</v>
      </c>
      <c r="K139" s="139">
        <v>2</v>
      </c>
      <c r="L139" s="139">
        <v>2</v>
      </c>
      <c r="M139" s="139"/>
      <c r="N139" s="139">
        <v>-30</v>
      </c>
      <c r="O139" s="139">
        <v>3.2</v>
      </c>
      <c r="R139">
        <v>-2.5137499999999999</v>
      </c>
      <c r="S139">
        <f t="shared" si="4"/>
        <v>-3.5137499999999999</v>
      </c>
      <c r="U139">
        <v>138</v>
      </c>
    </row>
    <row r="140" spans="1:21" x14ac:dyDescent="0.3">
      <c r="A140" s="139">
        <v>35.660000000000039</v>
      </c>
      <c r="B140" s="139">
        <v>3</v>
      </c>
      <c r="C140" s="139">
        <v>3</v>
      </c>
      <c r="D140" s="139">
        <v>3</v>
      </c>
      <c r="E140" s="139">
        <v>3</v>
      </c>
      <c r="F140" s="139"/>
      <c r="G140" s="139">
        <v>13.04000000000001</v>
      </c>
      <c r="H140" s="139">
        <v>-31</v>
      </c>
      <c r="J140" s="139">
        <v>7.5200000000000049</v>
      </c>
      <c r="K140" s="139">
        <v>2</v>
      </c>
      <c r="L140" s="139">
        <v>2</v>
      </c>
      <c r="M140" s="139"/>
      <c r="N140" s="139">
        <v>-30</v>
      </c>
      <c r="O140" s="139">
        <v>3.2</v>
      </c>
      <c r="R140">
        <v>-2.5175000000000001</v>
      </c>
      <c r="S140">
        <f t="shared" si="4"/>
        <v>-3.5175000000000001</v>
      </c>
      <c r="U140">
        <v>139</v>
      </c>
    </row>
    <row r="141" spans="1:21" x14ac:dyDescent="0.3">
      <c r="A141" s="139">
        <v>35.73000000000004</v>
      </c>
      <c r="B141" s="139">
        <v>3</v>
      </c>
      <c r="C141" s="139">
        <v>3</v>
      </c>
      <c r="D141" s="139">
        <v>3</v>
      </c>
      <c r="E141" s="139">
        <v>3</v>
      </c>
      <c r="F141" s="139"/>
      <c r="G141" s="139">
        <v>13.12000000000001</v>
      </c>
      <c r="H141" s="139">
        <v>-31</v>
      </c>
      <c r="J141" s="139">
        <v>7.5600000000000049</v>
      </c>
      <c r="K141" s="139">
        <v>2</v>
      </c>
      <c r="L141" s="139">
        <v>2</v>
      </c>
      <c r="M141" s="139"/>
      <c r="N141" s="139">
        <v>-30</v>
      </c>
      <c r="O141" s="139">
        <v>3.2</v>
      </c>
      <c r="R141">
        <v>-2.5212499999999998</v>
      </c>
      <c r="S141">
        <f t="shared" si="4"/>
        <v>-3.5212499999999998</v>
      </c>
      <c r="U141">
        <v>140</v>
      </c>
    </row>
    <row r="142" spans="1:21" x14ac:dyDescent="0.3">
      <c r="A142" s="139">
        <v>35.80000000000004</v>
      </c>
      <c r="B142" s="139">
        <v>3</v>
      </c>
      <c r="C142" s="139">
        <v>3</v>
      </c>
      <c r="D142" s="139">
        <v>3</v>
      </c>
      <c r="E142" s="139">
        <v>3</v>
      </c>
      <c r="F142" s="139"/>
      <c r="G142" s="139">
        <v>13.20000000000001</v>
      </c>
      <c r="H142" s="139">
        <v>-31</v>
      </c>
      <c r="J142" s="139">
        <v>7.600000000000005</v>
      </c>
      <c r="K142" s="139">
        <v>2</v>
      </c>
      <c r="L142" s="139">
        <v>2</v>
      </c>
      <c r="M142" s="139"/>
      <c r="N142" s="139">
        <v>-30</v>
      </c>
      <c r="O142" s="139">
        <v>3.2</v>
      </c>
      <c r="R142">
        <v>-2.5249999999999999</v>
      </c>
      <c r="S142">
        <f t="shared" si="4"/>
        <v>-3.5249999999999999</v>
      </c>
      <c r="U142">
        <v>141</v>
      </c>
    </row>
    <row r="143" spans="1:21" x14ac:dyDescent="0.3">
      <c r="A143" s="139">
        <v>35.87000000000004</v>
      </c>
      <c r="B143" s="139">
        <v>3</v>
      </c>
      <c r="C143" s="139">
        <v>3</v>
      </c>
      <c r="D143" s="139">
        <v>3</v>
      </c>
      <c r="E143" s="139">
        <v>3</v>
      </c>
      <c r="F143" s="139"/>
      <c r="G143" s="139">
        <v>13.28000000000001</v>
      </c>
      <c r="H143" s="139">
        <v>-31</v>
      </c>
      <c r="J143" s="139">
        <v>7.640000000000005</v>
      </c>
      <c r="K143" s="139">
        <v>2</v>
      </c>
      <c r="L143" s="139">
        <v>2</v>
      </c>
      <c r="M143" s="139"/>
      <c r="N143" s="139">
        <v>-30</v>
      </c>
      <c r="O143" s="139">
        <v>3.2</v>
      </c>
      <c r="R143">
        <v>-2.5287499999999996</v>
      </c>
      <c r="S143">
        <f t="shared" si="4"/>
        <v>-3.5287499999999996</v>
      </c>
      <c r="U143">
        <v>142</v>
      </c>
    </row>
    <row r="144" spans="1:21" x14ac:dyDescent="0.3">
      <c r="A144" s="139">
        <v>35.94000000000004</v>
      </c>
      <c r="B144" s="139">
        <v>3</v>
      </c>
      <c r="C144" s="139">
        <v>3</v>
      </c>
      <c r="D144" s="139">
        <v>3</v>
      </c>
      <c r="E144" s="139">
        <v>3</v>
      </c>
      <c r="F144" s="139"/>
      <c r="G144" s="139">
        <v>13.36000000000001</v>
      </c>
      <c r="H144" s="139">
        <v>-31</v>
      </c>
      <c r="J144" s="139">
        <v>7.680000000000005</v>
      </c>
      <c r="K144" s="139">
        <v>2</v>
      </c>
      <c r="L144" s="139">
        <v>2</v>
      </c>
      <c r="M144" s="139"/>
      <c r="N144" s="139">
        <v>-30</v>
      </c>
      <c r="O144" s="139">
        <v>3.2</v>
      </c>
      <c r="R144">
        <v>-2.5324999999999998</v>
      </c>
      <c r="S144">
        <f t="shared" si="4"/>
        <v>-3.5324999999999998</v>
      </c>
      <c r="U144">
        <v>143</v>
      </c>
    </row>
    <row r="145" spans="1:21" x14ac:dyDescent="0.3">
      <c r="A145" s="139">
        <v>36.010000000000041</v>
      </c>
      <c r="B145" s="139">
        <v>3</v>
      </c>
      <c r="C145" s="139">
        <v>3</v>
      </c>
      <c r="D145" s="139">
        <v>3</v>
      </c>
      <c r="E145" s="139">
        <v>3</v>
      </c>
      <c r="F145" s="139"/>
      <c r="G145" s="139">
        <v>13.44000000000001</v>
      </c>
      <c r="H145" s="139">
        <v>-31</v>
      </c>
      <c r="J145" s="139">
        <v>7.7200000000000051</v>
      </c>
      <c r="K145" s="139">
        <v>2</v>
      </c>
      <c r="L145" s="139">
        <v>2</v>
      </c>
      <c r="M145" s="139"/>
      <c r="N145" s="139">
        <v>-30</v>
      </c>
      <c r="O145" s="139">
        <v>3.2</v>
      </c>
      <c r="R145">
        <v>-2.5362499999999999</v>
      </c>
      <c r="S145">
        <f t="shared" si="4"/>
        <v>-3.5362499999999999</v>
      </c>
      <c r="U145">
        <v>144</v>
      </c>
    </row>
    <row r="146" spans="1:21" x14ac:dyDescent="0.3">
      <c r="A146" s="139">
        <v>36.080000000000041</v>
      </c>
      <c r="B146" s="139">
        <v>3</v>
      </c>
      <c r="C146" s="139">
        <v>3</v>
      </c>
      <c r="D146" s="139">
        <v>3</v>
      </c>
      <c r="E146" s="139">
        <v>3</v>
      </c>
      <c r="F146" s="139"/>
      <c r="G146" s="139">
        <v>13.52000000000001</v>
      </c>
      <c r="H146" s="139">
        <v>-31</v>
      </c>
      <c r="J146" s="139">
        <v>7.7600000000000051</v>
      </c>
      <c r="K146" s="139">
        <v>2</v>
      </c>
      <c r="L146" s="139">
        <v>2</v>
      </c>
      <c r="M146" s="139"/>
      <c r="N146" s="139">
        <v>-30</v>
      </c>
      <c r="O146" s="139">
        <v>3.2</v>
      </c>
      <c r="R146">
        <v>-2.54</v>
      </c>
      <c r="S146">
        <f t="shared" si="4"/>
        <v>-3.54</v>
      </c>
      <c r="U146">
        <v>145</v>
      </c>
    </row>
    <row r="147" spans="1:21" x14ac:dyDescent="0.3">
      <c r="A147" s="139">
        <v>36.150000000000041</v>
      </c>
      <c r="B147" s="139">
        <v>3</v>
      </c>
      <c r="C147" s="139">
        <v>3</v>
      </c>
      <c r="D147" s="139">
        <v>3</v>
      </c>
      <c r="E147" s="139">
        <v>3</v>
      </c>
      <c r="F147" s="139"/>
      <c r="G147" s="139">
        <v>13.60000000000001</v>
      </c>
      <c r="H147" s="139">
        <v>-31</v>
      </c>
      <c r="J147" s="139">
        <v>7.8000000000000052</v>
      </c>
      <c r="K147" s="139">
        <v>2</v>
      </c>
      <c r="L147" s="139">
        <v>2</v>
      </c>
      <c r="M147" s="139"/>
      <c r="N147" s="139">
        <v>-30</v>
      </c>
      <c r="O147" s="139">
        <v>3.2</v>
      </c>
      <c r="R147">
        <v>-2.5437499999999997</v>
      </c>
      <c r="S147">
        <f t="shared" si="4"/>
        <v>-3.5437499999999997</v>
      </c>
      <c r="U147">
        <v>146</v>
      </c>
    </row>
    <row r="148" spans="1:21" x14ac:dyDescent="0.3">
      <c r="A148" s="139">
        <v>36.220000000000041</v>
      </c>
      <c r="B148" s="139">
        <v>3</v>
      </c>
      <c r="C148" s="139">
        <v>3</v>
      </c>
      <c r="D148" s="139">
        <v>3</v>
      </c>
      <c r="E148" s="139">
        <v>3</v>
      </c>
      <c r="F148" s="139"/>
      <c r="G148" s="139">
        <v>13.68000000000001</v>
      </c>
      <c r="H148" s="139">
        <v>-31</v>
      </c>
      <c r="J148" s="139">
        <v>7.8400000000000052</v>
      </c>
      <c r="K148" s="139">
        <v>2</v>
      </c>
      <c r="L148" s="139">
        <v>2</v>
      </c>
      <c r="M148" s="139"/>
      <c r="N148" s="139">
        <v>-30</v>
      </c>
      <c r="O148" s="139">
        <v>3.2</v>
      </c>
      <c r="R148">
        <v>-2.5474999999999999</v>
      </c>
      <c r="S148">
        <f t="shared" si="4"/>
        <v>-3.5474999999999999</v>
      </c>
      <c r="U148">
        <v>147</v>
      </c>
    </row>
    <row r="149" spans="1:21" x14ac:dyDescent="0.3">
      <c r="A149" s="139">
        <v>36.290000000000042</v>
      </c>
      <c r="B149" s="139">
        <v>3</v>
      </c>
      <c r="C149" s="139">
        <v>3</v>
      </c>
      <c r="D149" s="139">
        <v>3</v>
      </c>
      <c r="E149" s="139">
        <v>3</v>
      </c>
      <c r="F149" s="139"/>
      <c r="G149" s="139">
        <v>13.76000000000001</v>
      </c>
      <c r="H149" s="139">
        <v>-31</v>
      </c>
      <c r="J149" s="139">
        <v>7.8800000000000052</v>
      </c>
      <c r="K149" s="139">
        <v>2</v>
      </c>
      <c r="L149" s="139">
        <v>2</v>
      </c>
      <c r="M149" s="139"/>
      <c r="N149" s="139">
        <v>-30</v>
      </c>
      <c r="O149" s="139">
        <v>3.2</v>
      </c>
      <c r="R149">
        <v>-2.5512499999999996</v>
      </c>
      <c r="S149">
        <f t="shared" si="4"/>
        <v>-3.5512499999999996</v>
      </c>
      <c r="U149">
        <v>148</v>
      </c>
    </row>
    <row r="150" spans="1:21" x14ac:dyDescent="0.3">
      <c r="A150" s="139">
        <v>36.360000000000042</v>
      </c>
      <c r="B150" s="139">
        <v>3</v>
      </c>
      <c r="C150" s="139">
        <v>3</v>
      </c>
      <c r="D150" s="139">
        <v>3</v>
      </c>
      <c r="E150" s="139">
        <v>3</v>
      </c>
      <c r="F150" s="139"/>
      <c r="G150" s="139">
        <v>13.840000000000011</v>
      </c>
      <c r="H150" s="139">
        <v>-31</v>
      </c>
      <c r="J150" s="139">
        <v>7.9200000000000053</v>
      </c>
      <c r="K150" s="139">
        <v>2</v>
      </c>
      <c r="L150" s="139">
        <v>2</v>
      </c>
      <c r="M150" s="139"/>
      <c r="N150" s="139">
        <v>-30</v>
      </c>
      <c r="O150" s="139">
        <v>3.2</v>
      </c>
      <c r="R150">
        <v>-2.5549999999999997</v>
      </c>
      <c r="S150">
        <f t="shared" si="4"/>
        <v>-3.5549999999999997</v>
      </c>
      <c r="U150">
        <v>149</v>
      </c>
    </row>
    <row r="151" spans="1:21" x14ac:dyDescent="0.3">
      <c r="A151" s="139">
        <v>36.430000000000042</v>
      </c>
      <c r="B151" s="139">
        <v>3</v>
      </c>
      <c r="C151" s="139">
        <v>3</v>
      </c>
      <c r="D151" s="139">
        <v>3</v>
      </c>
      <c r="E151" s="139">
        <v>3</v>
      </c>
      <c r="F151" s="139"/>
      <c r="G151" s="139">
        <v>13.920000000000011</v>
      </c>
      <c r="H151" s="139">
        <v>-31</v>
      </c>
      <c r="J151" s="139">
        <v>7.9600000000000053</v>
      </c>
      <c r="K151" s="139">
        <v>2</v>
      </c>
      <c r="L151" s="139">
        <v>2</v>
      </c>
      <c r="M151" s="139"/>
      <c r="N151" s="139">
        <v>-30</v>
      </c>
      <c r="O151" s="139">
        <v>3.2</v>
      </c>
      <c r="R151">
        <v>-2.5587499999999999</v>
      </c>
      <c r="S151">
        <f t="shared" si="4"/>
        <v>-3.5587499999999999</v>
      </c>
      <c r="U151">
        <v>150</v>
      </c>
    </row>
    <row r="152" spans="1:21" x14ac:dyDescent="0.3">
      <c r="A152" s="139">
        <v>36.500000000000043</v>
      </c>
      <c r="B152" s="139">
        <v>3</v>
      </c>
      <c r="C152" s="139">
        <v>3</v>
      </c>
      <c r="D152" s="139">
        <v>3</v>
      </c>
      <c r="E152" s="139">
        <v>3</v>
      </c>
      <c r="F152" s="139"/>
      <c r="G152" s="139">
        <v>14.000000000000011</v>
      </c>
      <c r="H152" s="139">
        <v>-31</v>
      </c>
      <c r="J152" s="139">
        <v>8.0000000000000053</v>
      </c>
      <c r="K152" s="139">
        <v>2</v>
      </c>
      <c r="L152" s="139">
        <v>2</v>
      </c>
      <c r="M152" s="139"/>
      <c r="N152" s="139">
        <v>-30</v>
      </c>
      <c r="O152" s="139">
        <v>3.2</v>
      </c>
      <c r="R152">
        <v>-2.5625</v>
      </c>
      <c r="S152">
        <f t="shared" si="4"/>
        <v>-3.5625</v>
      </c>
      <c r="U152">
        <v>151</v>
      </c>
    </row>
    <row r="153" spans="1:21" x14ac:dyDescent="0.3">
      <c r="A153" s="139">
        <v>36.570000000000043</v>
      </c>
      <c r="B153" s="139">
        <v>3</v>
      </c>
      <c r="C153" s="139">
        <v>3</v>
      </c>
      <c r="D153" s="139">
        <v>3</v>
      </c>
      <c r="E153" s="139">
        <v>3</v>
      </c>
      <c r="F153" s="139"/>
      <c r="G153" s="139">
        <v>14.080000000000011</v>
      </c>
      <c r="H153" s="139">
        <v>-31</v>
      </c>
      <c r="J153" s="139">
        <v>8.0400000000000045</v>
      </c>
      <c r="K153" s="139">
        <v>2</v>
      </c>
      <c r="L153" s="139">
        <v>2</v>
      </c>
      <c r="M153" s="139"/>
      <c r="N153" s="139">
        <v>-30</v>
      </c>
      <c r="O153" s="139">
        <v>3.2</v>
      </c>
      <c r="R153">
        <v>-2.5662499999999997</v>
      </c>
      <c r="S153">
        <f t="shared" si="4"/>
        <v>-3.5662499999999997</v>
      </c>
      <c r="U153">
        <v>152</v>
      </c>
    </row>
    <row r="154" spans="1:21" x14ac:dyDescent="0.3">
      <c r="A154" s="139">
        <v>36.640000000000043</v>
      </c>
      <c r="B154" s="139">
        <v>3</v>
      </c>
      <c r="C154" s="139">
        <v>3</v>
      </c>
      <c r="D154" s="139">
        <v>3</v>
      </c>
      <c r="E154" s="139">
        <v>3</v>
      </c>
      <c r="F154" s="139"/>
      <c r="G154" s="139">
        <v>14.160000000000011</v>
      </c>
      <c r="H154" s="139">
        <v>-31</v>
      </c>
      <c r="J154" s="139">
        <v>8.0800000000000036</v>
      </c>
      <c r="K154" s="139">
        <v>2</v>
      </c>
      <c r="L154" s="139">
        <v>2</v>
      </c>
      <c r="M154" s="139"/>
      <c r="N154" s="139">
        <v>-30</v>
      </c>
      <c r="O154" s="139">
        <v>3.2</v>
      </c>
      <c r="R154">
        <v>-2.57</v>
      </c>
      <c r="S154">
        <f t="shared" si="4"/>
        <v>-3.57</v>
      </c>
      <c r="U154">
        <v>153</v>
      </c>
    </row>
    <row r="155" spans="1:21" x14ac:dyDescent="0.3">
      <c r="A155" s="139">
        <v>36.710000000000043</v>
      </c>
      <c r="B155" s="139">
        <v>3</v>
      </c>
      <c r="C155" s="139">
        <v>3</v>
      </c>
      <c r="D155" s="139">
        <v>3</v>
      </c>
      <c r="E155" s="139">
        <v>3</v>
      </c>
      <c r="F155" s="139"/>
      <c r="G155" s="139">
        <v>14.240000000000011</v>
      </c>
      <c r="H155" s="139">
        <v>-31</v>
      </c>
      <c r="J155" s="139">
        <v>8.1200000000000028</v>
      </c>
      <c r="K155" s="139">
        <v>2</v>
      </c>
      <c r="L155" s="139">
        <v>2</v>
      </c>
      <c r="M155" s="139"/>
      <c r="N155" s="139">
        <v>-30</v>
      </c>
      <c r="O155" s="139">
        <v>3.2</v>
      </c>
      <c r="R155">
        <v>-2.57375</v>
      </c>
      <c r="S155">
        <f t="shared" si="4"/>
        <v>-3.57375</v>
      </c>
      <c r="U155">
        <v>154</v>
      </c>
    </row>
    <row r="156" spans="1:21" x14ac:dyDescent="0.3">
      <c r="A156" s="139">
        <v>36.780000000000044</v>
      </c>
      <c r="B156" s="139">
        <v>3</v>
      </c>
      <c r="C156" s="139">
        <v>3</v>
      </c>
      <c r="D156" s="139">
        <v>3</v>
      </c>
      <c r="E156" s="139">
        <v>3</v>
      </c>
      <c r="F156" s="139"/>
      <c r="G156" s="139">
        <v>14.320000000000011</v>
      </c>
      <c r="H156" s="139">
        <v>-31</v>
      </c>
      <c r="J156" s="139">
        <v>8.1600000000000019</v>
      </c>
      <c r="K156" s="139">
        <v>2</v>
      </c>
      <c r="L156" s="139">
        <v>2</v>
      </c>
      <c r="M156" s="139"/>
      <c r="N156" s="139">
        <v>-30</v>
      </c>
      <c r="O156" s="139">
        <v>3.2</v>
      </c>
      <c r="R156">
        <v>-2.5774999999999997</v>
      </c>
      <c r="S156">
        <f t="shared" si="4"/>
        <v>-3.5774999999999997</v>
      </c>
      <c r="U156">
        <v>155</v>
      </c>
    </row>
    <row r="157" spans="1:21" x14ac:dyDescent="0.3">
      <c r="A157" s="139">
        <v>36.850000000000044</v>
      </c>
      <c r="B157" s="139">
        <v>3</v>
      </c>
      <c r="C157" s="139">
        <v>3</v>
      </c>
      <c r="D157" s="139">
        <v>3</v>
      </c>
      <c r="E157" s="139">
        <v>3</v>
      </c>
      <c r="F157" s="139"/>
      <c r="G157" s="139">
        <v>14.400000000000011</v>
      </c>
      <c r="H157" s="139">
        <v>-31</v>
      </c>
      <c r="J157" s="139">
        <v>8.2000000000000011</v>
      </c>
      <c r="K157" s="139">
        <v>2</v>
      </c>
      <c r="L157" s="139">
        <v>2</v>
      </c>
      <c r="M157" s="139"/>
      <c r="N157" s="139">
        <v>-30</v>
      </c>
      <c r="O157" s="139">
        <v>2</v>
      </c>
      <c r="R157">
        <v>-2.5812499999999998</v>
      </c>
      <c r="S157">
        <f t="shared" si="4"/>
        <v>-3.5812499999999998</v>
      </c>
      <c r="U157">
        <v>156</v>
      </c>
    </row>
    <row r="158" spans="1:21" x14ac:dyDescent="0.3">
      <c r="A158" s="139">
        <v>36.920000000000044</v>
      </c>
      <c r="B158" s="139">
        <v>3</v>
      </c>
      <c r="C158" s="139">
        <v>3</v>
      </c>
      <c r="D158" s="139">
        <v>3</v>
      </c>
      <c r="E158" s="139">
        <v>3</v>
      </c>
      <c r="F158" s="139"/>
      <c r="G158" s="139">
        <v>14.480000000000011</v>
      </c>
      <c r="H158" s="139">
        <v>-31</v>
      </c>
      <c r="J158" s="139">
        <v>8.24</v>
      </c>
      <c r="K158" s="139">
        <v>2</v>
      </c>
      <c r="L158" s="139">
        <v>2</v>
      </c>
      <c r="M158" s="139"/>
      <c r="N158" s="139">
        <v>-30</v>
      </c>
      <c r="O158" s="139">
        <v>2</v>
      </c>
      <c r="R158">
        <v>-2.585</v>
      </c>
      <c r="S158">
        <f t="shared" si="4"/>
        <v>-3.585</v>
      </c>
      <c r="U158">
        <v>157</v>
      </c>
    </row>
    <row r="159" spans="1:21" x14ac:dyDescent="0.3">
      <c r="A159" s="139">
        <v>36.990000000000045</v>
      </c>
      <c r="B159" s="139">
        <v>3</v>
      </c>
      <c r="C159" s="139">
        <v>3</v>
      </c>
      <c r="D159" s="139">
        <v>3</v>
      </c>
      <c r="E159" s="139">
        <v>3</v>
      </c>
      <c r="F159" s="139"/>
      <c r="G159" s="139">
        <v>14.560000000000011</v>
      </c>
      <c r="H159" s="139">
        <v>-31</v>
      </c>
      <c r="J159" s="139">
        <v>8.2799999999999994</v>
      </c>
      <c r="K159" s="139">
        <v>2</v>
      </c>
      <c r="L159" s="139">
        <v>2</v>
      </c>
      <c r="M159" s="139"/>
      <c r="N159" s="139">
        <v>-30</v>
      </c>
      <c r="O159" s="139">
        <v>2</v>
      </c>
      <c r="R159">
        <v>-2.5887500000000001</v>
      </c>
      <c r="S159">
        <f t="shared" si="4"/>
        <v>-3.5887500000000001</v>
      </c>
      <c r="U159">
        <v>158</v>
      </c>
    </row>
    <row r="160" spans="1:21" x14ac:dyDescent="0.3">
      <c r="A160" s="139">
        <v>37.060000000000045</v>
      </c>
      <c r="B160" s="139">
        <v>3</v>
      </c>
      <c r="C160" s="139">
        <v>3</v>
      </c>
      <c r="D160" s="139">
        <v>3</v>
      </c>
      <c r="E160" s="139">
        <v>3</v>
      </c>
      <c r="F160" s="139"/>
      <c r="G160" s="139">
        <v>14.640000000000011</v>
      </c>
      <c r="H160" s="139">
        <v>-31</v>
      </c>
      <c r="J160" s="139">
        <v>8.3199999999999985</v>
      </c>
      <c r="K160" s="139">
        <v>2</v>
      </c>
      <c r="L160" s="139">
        <v>2</v>
      </c>
      <c r="M160" s="139"/>
      <c r="N160" s="139">
        <v>-30</v>
      </c>
      <c r="O160" s="139">
        <v>2</v>
      </c>
      <c r="R160">
        <v>-2.5924999999999998</v>
      </c>
      <c r="S160">
        <f t="shared" si="4"/>
        <v>-3.5924999999999998</v>
      </c>
      <c r="U160">
        <v>159</v>
      </c>
    </row>
    <row r="161" spans="1:21" x14ac:dyDescent="0.3">
      <c r="A161" s="139">
        <v>37.130000000000045</v>
      </c>
      <c r="B161" s="139">
        <v>3</v>
      </c>
      <c r="C161" s="139">
        <v>3</v>
      </c>
      <c r="D161" s="139">
        <v>3</v>
      </c>
      <c r="E161" s="139">
        <v>3</v>
      </c>
      <c r="F161" s="139"/>
      <c r="G161" s="139">
        <v>14.720000000000011</v>
      </c>
      <c r="H161" s="139">
        <v>-31</v>
      </c>
      <c r="J161" s="139">
        <v>8.3599999999999977</v>
      </c>
      <c r="K161" s="139">
        <v>2</v>
      </c>
      <c r="L161" s="139">
        <v>2</v>
      </c>
      <c r="M161" s="139"/>
      <c r="N161" s="139">
        <v>-30</v>
      </c>
      <c r="O161" s="139">
        <v>2</v>
      </c>
      <c r="R161">
        <v>-2.5962499999999999</v>
      </c>
      <c r="S161">
        <f t="shared" si="4"/>
        <v>-3.5962499999999999</v>
      </c>
      <c r="U161">
        <v>160</v>
      </c>
    </row>
    <row r="162" spans="1:21" x14ac:dyDescent="0.3">
      <c r="A162" s="139">
        <v>37.200000000000045</v>
      </c>
      <c r="B162" s="139">
        <v>3</v>
      </c>
      <c r="C162" s="139">
        <v>3</v>
      </c>
      <c r="D162" s="139">
        <v>3</v>
      </c>
      <c r="E162" s="139">
        <v>3</v>
      </c>
      <c r="F162" s="139"/>
      <c r="G162" s="139">
        <v>14.800000000000011</v>
      </c>
      <c r="H162" s="139">
        <v>-31</v>
      </c>
      <c r="J162" s="139">
        <v>8.3999999999999968</v>
      </c>
      <c r="K162" s="139">
        <v>2</v>
      </c>
      <c r="L162" s="139">
        <v>2</v>
      </c>
      <c r="M162" s="139"/>
      <c r="N162" s="139">
        <v>-30</v>
      </c>
      <c r="O162" s="139">
        <v>2</v>
      </c>
      <c r="R162">
        <v>-2.5999999999999996</v>
      </c>
      <c r="S162">
        <f t="shared" si="4"/>
        <v>-3.5999999999999996</v>
      </c>
      <c r="U162">
        <v>161</v>
      </c>
    </row>
    <row r="163" spans="1:21" x14ac:dyDescent="0.3">
      <c r="A163" s="139">
        <v>37.270000000000046</v>
      </c>
      <c r="B163" s="139">
        <v>3</v>
      </c>
      <c r="C163" s="139">
        <v>3</v>
      </c>
      <c r="D163" s="139">
        <v>3</v>
      </c>
      <c r="E163" s="139">
        <v>3</v>
      </c>
      <c r="F163" s="139"/>
      <c r="G163" s="139">
        <v>14.880000000000011</v>
      </c>
      <c r="H163" s="139">
        <v>-31</v>
      </c>
      <c r="J163" s="139">
        <v>8.4399999999999959</v>
      </c>
      <c r="K163" s="139">
        <v>2</v>
      </c>
      <c r="L163" s="139">
        <v>2</v>
      </c>
      <c r="M163" s="139"/>
      <c r="N163" s="139">
        <v>-30</v>
      </c>
      <c r="O163" s="139">
        <v>2</v>
      </c>
      <c r="R163">
        <v>-2.6037499999999998</v>
      </c>
      <c r="S163">
        <f t="shared" si="4"/>
        <v>-3.6037499999999998</v>
      </c>
      <c r="U163">
        <v>162</v>
      </c>
    </row>
    <row r="164" spans="1:21" x14ac:dyDescent="0.3">
      <c r="A164" s="139">
        <v>37.340000000000046</v>
      </c>
      <c r="B164" s="139">
        <v>3</v>
      </c>
      <c r="C164" s="139">
        <v>3</v>
      </c>
      <c r="D164" s="139">
        <v>3</v>
      </c>
      <c r="E164" s="139">
        <v>3</v>
      </c>
      <c r="F164" s="139"/>
      <c r="G164" s="139">
        <v>14.960000000000012</v>
      </c>
      <c r="H164" s="139">
        <v>-31</v>
      </c>
      <c r="J164" s="139">
        <v>8.4799999999999951</v>
      </c>
      <c r="K164" s="139">
        <v>2</v>
      </c>
      <c r="L164" s="139">
        <v>2</v>
      </c>
      <c r="M164" s="139"/>
      <c r="N164" s="139">
        <v>-30</v>
      </c>
      <c r="O164" s="139">
        <v>2</v>
      </c>
      <c r="R164">
        <v>-2.6074999999999999</v>
      </c>
      <c r="S164">
        <f t="shared" si="4"/>
        <v>-3.6074999999999999</v>
      </c>
      <c r="U164">
        <v>163</v>
      </c>
    </row>
    <row r="165" spans="1:21" x14ac:dyDescent="0.3">
      <c r="A165" s="139">
        <v>37.410000000000046</v>
      </c>
      <c r="B165" s="139">
        <v>3</v>
      </c>
      <c r="C165" s="139">
        <v>3</v>
      </c>
      <c r="D165" s="139">
        <v>3</v>
      </c>
      <c r="E165" s="139">
        <v>3</v>
      </c>
      <c r="F165" s="139"/>
      <c r="G165" s="139">
        <v>15.040000000000012</v>
      </c>
      <c r="H165" s="139">
        <v>-31</v>
      </c>
      <c r="J165" s="139">
        <v>8.5199999999999942</v>
      </c>
      <c r="K165" s="139">
        <v>2</v>
      </c>
      <c r="L165" s="139">
        <v>2</v>
      </c>
      <c r="M165" s="139"/>
      <c r="N165" s="139">
        <v>-30</v>
      </c>
      <c r="O165" s="139">
        <v>2</v>
      </c>
      <c r="R165">
        <v>-2.6112500000000001</v>
      </c>
      <c r="S165">
        <f t="shared" si="4"/>
        <v>-3.6112500000000001</v>
      </c>
      <c r="U165">
        <v>164</v>
      </c>
    </row>
    <row r="166" spans="1:21" x14ac:dyDescent="0.3">
      <c r="A166" s="139">
        <v>37.480000000000047</v>
      </c>
      <c r="B166" s="139">
        <v>3</v>
      </c>
      <c r="C166" s="139">
        <v>3</v>
      </c>
      <c r="D166" s="139">
        <v>3</v>
      </c>
      <c r="E166" s="139">
        <v>3</v>
      </c>
      <c r="F166" s="139"/>
      <c r="G166" s="139">
        <v>15.120000000000012</v>
      </c>
      <c r="H166" s="139">
        <v>-31</v>
      </c>
      <c r="J166" s="139">
        <v>8.5599999999999934</v>
      </c>
      <c r="K166" s="139">
        <v>2</v>
      </c>
      <c r="L166" s="139">
        <v>2</v>
      </c>
      <c r="M166" s="139"/>
      <c r="N166" s="139">
        <v>-30</v>
      </c>
      <c r="O166" s="139">
        <v>2</v>
      </c>
      <c r="R166">
        <v>-2.6149999999999998</v>
      </c>
      <c r="S166">
        <f t="shared" si="4"/>
        <v>-3.6149999999999998</v>
      </c>
      <c r="U166">
        <v>165</v>
      </c>
    </row>
    <row r="167" spans="1:21" x14ac:dyDescent="0.3">
      <c r="A167" s="139">
        <v>37.550000000000047</v>
      </c>
      <c r="B167" s="139">
        <v>3</v>
      </c>
      <c r="C167" s="139">
        <v>3</v>
      </c>
      <c r="D167" s="139">
        <v>3</v>
      </c>
      <c r="E167" s="139">
        <v>3</v>
      </c>
      <c r="F167" s="139"/>
      <c r="G167" s="139">
        <v>15.200000000000012</v>
      </c>
      <c r="H167" s="139">
        <v>-31</v>
      </c>
      <c r="J167" s="139">
        <v>8.5999999999999925</v>
      </c>
      <c r="K167" s="139">
        <v>2</v>
      </c>
      <c r="L167" s="139">
        <v>2</v>
      </c>
      <c r="M167" s="139"/>
      <c r="N167" s="139">
        <v>-30</v>
      </c>
      <c r="O167" s="139">
        <v>2</v>
      </c>
      <c r="R167">
        <v>-2.6187499999999999</v>
      </c>
      <c r="S167">
        <f t="shared" si="4"/>
        <v>-3.6187499999999999</v>
      </c>
      <c r="U167">
        <v>166</v>
      </c>
    </row>
    <row r="168" spans="1:21" x14ac:dyDescent="0.3">
      <c r="A168" s="139">
        <v>37.620000000000047</v>
      </c>
      <c r="B168" s="139">
        <v>3</v>
      </c>
      <c r="C168" s="139">
        <v>3</v>
      </c>
      <c r="D168" s="139">
        <v>3</v>
      </c>
      <c r="E168" s="139">
        <v>3</v>
      </c>
      <c r="F168" s="139"/>
      <c r="G168" s="139">
        <v>15.280000000000012</v>
      </c>
      <c r="H168" s="139">
        <v>-31</v>
      </c>
      <c r="J168" s="139">
        <v>8.6399999999999917</v>
      </c>
      <c r="K168" s="139">
        <v>2</v>
      </c>
      <c r="L168" s="139">
        <v>2</v>
      </c>
      <c r="M168" s="139"/>
      <c r="N168" s="139">
        <v>-30</v>
      </c>
      <c r="O168" s="139">
        <v>2</v>
      </c>
      <c r="R168">
        <v>-2.6224999999999996</v>
      </c>
      <c r="S168">
        <f t="shared" si="4"/>
        <v>-3.6224999999999996</v>
      </c>
      <c r="U168">
        <v>167</v>
      </c>
    </row>
    <row r="169" spans="1:21" x14ac:dyDescent="0.3">
      <c r="A169" s="139">
        <v>37.690000000000047</v>
      </c>
      <c r="B169" s="139">
        <v>3</v>
      </c>
      <c r="C169" s="139">
        <v>3</v>
      </c>
      <c r="D169" s="139">
        <v>3</v>
      </c>
      <c r="E169" s="139">
        <v>3</v>
      </c>
      <c r="F169" s="139"/>
      <c r="G169" s="139">
        <v>15.360000000000012</v>
      </c>
      <c r="H169" s="139">
        <v>-31</v>
      </c>
      <c r="J169" s="139">
        <v>8.6799999999999908</v>
      </c>
      <c r="K169" s="139">
        <v>2</v>
      </c>
      <c r="L169" s="139">
        <v>2</v>
      </c>
      <c r="M169" s="139"/>
      <c r="N169" s="139">
        <v>-30</v>
      </c>
      <c r="O169" s="139">
        <v>2</v>
      </c>
      <c r="R169">
        <v>-2.6262499999999998</v>
      </c>
      <c r="S169">
        <f t="shared" si="4"/>
        <v>-3.6262499999999998</v>
      </c>
      <c r="U169">
        <v>168</v>
      </c>
    </row>
    <row r="170" spans="1:21" x14ac:dyDescent="0.3">
      <c r="A170" s="139">
        <v>37.760000000000048</v>
      </c>
      <c r="B170" s="139">
        <v>3</v>
      </c>
      <c r="C170" s="139">
        <v>3</v>
      </c>
      <c r="D170" s="139">
        <v>3</v>
      </c>
      <c r="E170" s="139">
        <v>3</v>
      </c>
      <c r="F170" s="139"/>
      <c r="G170" s="139">
        <v>15.440000000000012</v>
      </c>
      <c r="H170" s="139">
        <v>-31</v>
      </c>
      <c r="J170" s="139">
        <v>8.71999999999999</v>
      </c>
      <c r="K170" s="139">
        <v>2</v>
      </c>
      <c r="L170" s="139">
        <v>2</v>
      </c>
      <c r="M170" s="139"/>
      <c r="N170" s="139">
        <v>-30</v>
      </c>
      <c r="O170" s="139">
        <v>2</v>
      </c>
      <c r="R170">
        <v>-2.63</v>
      </c>
      <c r="S170">
        <f t="shared" si="4"/>
        <v>-3.63</v>
      </c>
      <c r="U170">
        <v>169</v>
      </c>
    </row>
    <row r="171" spans="1:21" x14ac:dyDescent="0.3">
      <c r="A171" s="139">
        <v>37.830000000000048</v>
      </c>
      <c r="B171" s="139">
        <v>3</v>
      </c>
      <c r="C171" s="139">
        <v>3</v>
      </c>
      <c r="D171" s="139">
        <v>3</v>
      </c>
      <c r="E171" s="139">
        <v>3</v>
      </c>
      <c r="F171" s="139"/>
      <c r="G171" s="139">
        <v>15.520000000000012</v>
      </c>
      <c r="H171" s="139">
        <v>-31</v>
      </c>
      <c r="J171" s="139">
        <v>8.7599999999999891</v>
      </c>
      <c r="K171" s="139">
        <v>2</v>
      </c>
      <c r="L171" s="139">
        <v>2</v>
      </c>
      <c r="M171" s="139"/>
      <c r="N171" s="139">
        <v>-30</v>
      </c>
      <c r="O171" s="139">
        <v>2</v>
      </c>
      <c r="R171">
        <v>-2.63375</v>
      </c>
      <c r="S171">
        <f t="shared" si="4"/>
        <v>-3.63375</v>
      </c>
      <c r="U171">
        <v>170</v>
      </c>
    </row>
    <row r="172" spans="1:21" x14ac:dyDescent="0.3">
      <c r="A172" s="139">
        <v>37.900000000000048</v>
      </c>
      <c r="B172" s="139">
        <v>3</v>
      </c>
      <c r="C172" s="139">
        <v>3</v>
      </c>
      <c r="D172" s="139">
        <v>3</v>
      </c>
      <c r="E172" s="139">
        <v>3</v>
      </c>
      <c r="F172" s="139"/>
      <c r="G172" s="139">
        <v>15.600000000000012</v>
      </c>
      <c r="H172" s="139">
        <v>-31</v>
      </c>
      <c r="J172" s="139">
        <v>8.7999999999999883</v>
      </c>
      <c r="K172" s="139">
        <v>2</v>
      </c>
      <c r="L172" s="139">
        <v>2</v>
      </c>
      <c r="M172" s="139"/>
      <c r="N172" s="139">
        <v>-30</v>
      </c>
      <c r="O172" s="139">
        <v>2</v>
      </c>
      <c r="R172">
        <v>-2.6374999999999997</v>
      </c>
      <c r="S172">
        <f t="shared" si="4"/>
        <v>-3.6374999999999997</v>
      </c>
      <c r="U172">
        <v>171</v>
      </c>
    </row>
    <row r="173" spans="1:21" x14ac:dyDescent="0.3">
      <c r="A173" s="139">
        <v>37.970000000000049</v>
      </c>
      <c r="B173" s="139">
        <v>3</v>
      </c>
      <c r="C173" s="139">
        <v>3</v>
      </c>
      <c r="D173" s="139">
        <v>3</v>
      </c>
      <c r="E173" s="139">
        <v>3</v>
      </c>
      <c r="F173" s="139"/>
      <c r="G173" s="139">
        <v>15.680000000000012</v>
      </c>
      <c r="H173" s="139">
        <v>-31</v>
      </c>
      <c r="J173" s="139">
        <v>8.8399999999999874</v>
      </c>
      <c r="K173" s="139">
        <v>2</v>
      </c>
      <c r="L173" s="139">
        <v>2</v>
      </c>
      <c r="M173" s="139"/>
      <c r="N173" s="139">
        <v>-30</v>
      </c>
      <c r="O173" s="139">
        <v>2</v>
      </c>
      <c r="R173">
        <v>-2.6412499999999999</v>
      </c>
      <c r="S173">
        <f t="shared" si="4"/>
        <v>-3.6412499999999999</v>
      </c>
      <c r="U173">
        <v>172</v>
      </c>
    </row>
    <row r="174" spans="1:21" x14ac:dyDescent="0.3">
      <c r="A174" s="139">
        <v>38.040000000000049</v>
      </c>
      <c r="B174" s="139">
        <v>3</v>
      </c>
      <c r="C174" s="139">
        <v>3</v>
      </c>
      <c r="D174" s="139">
        <v>3</v>
      </c>
      <c r="E174" s="139">
        <v>3</v>
      </c>
      <c r="F174" s="139"/>
      <c r="G174" s="139">
        <v>15.760000000000012</v>
      </c>
      <c r="H174" s="139">
        <v>-31</v>
      </c>
      <c r="J174" s="139">
        <v>8.8799999999999866</v>
      </c>
      <c r="K174" s="139">
        <v>2</v>
      </c>
      <c r="L174" s="139">
        <v>2</v>
      </c>
      <c r="M174" s="139"/>
      <c r="N174" s="139">
        <v>-30</v>
      </c>
      <c r="O174" s="139">
        <v>2</v>
      </c>
      <c r="R174">
        <v>-2.6449999999999996</v>
      </c>
      <c r="S174">
        <f t="shared" si="4"/>
        <v>-3.6449999999999996</v>
      </c>
      <c r="U174">
        <v>173</v>
      </c>
    </row>
    <row r="175" spans="1:21" x14ac:dyDescent="0.3">
      <c r="A175" s="139">
        <v>38.110000000000049</v>
      </c>
      <c r="B175" s="139">
        <v>3</v>
      </c>
      <c r="C175" s="139">
        <v>3</v>
      </c>
      <c r="D175" s="139">
        <v>3</v>
      </c>
      <c r="E175" s="139">
        <v>3</v>
      </c>
      <c r="F175" s="139"/>
      <c r="G175" s="139">
        <v>15.840000000000012</v>
      </c>
      <c r="H175" s="139">
        <v>-31</v>
      </c>
      <c r="J175" s="139">
        <v>8.9199999999999857</v>
      </c>
      <c r="K175" s="139">
        <v>2</v>
      </c>
      <c r="L175" s="139">
        <v>2</v>
      </c>
      <c r="M175" s="139"/>
      <c r="N175" s="139">
        <v>-30</v>
      </c>
      <c r="O175" s="139">
        <v>2</v>
      </c>
      <c r="R175">
        <v>-2.6487499999999997</v>
      </c>
      <c r="S175">
        <f t="shared" si="4"/>
        <v>-3.6487499999999997</v>
      </c>
      <c r="U175">
        <v>174</v>
      </c>
    </row>
    <row r="176" spans="1:21" x14ac:dyDescent="0.3">
      <c r="A176" s="139">
        <v>38.180000000000049</v>
      </c>
      <c r="B176" s="139">
        <v>3</v>
      </c>
      <c r="C176" s="139">
        <v>3</v>
      </c>
      <c r="D176" s="139">
        <v>3</v>
      </c>
      <c r="E176" s="139">
        <v>3</v>
      </c>
      <c r="F176" s="139"/>
      <c r="G176" s="139">
        <v>15.920000000000012</v>
      </c>
      <c r="H176" s="139">
        <v>-31</v>
      </c>
      <c r="J176" s="139">
        <v>8.9599999999999849</v>
      </c>
      <c r="K176" s="139">
        <v>2</v>
      </c>
      <c r="L176" s="139">
        <v>2</v>
      </c>
      <c r="M176" s="139"/>
      <c r="N176" s="139">
        <v>-30</v>
      </c>
      <c r="O176" s="139">
        <v>2</v>
      </c>
      <c r="R176">
        <v>-2.6524999999999999</v>
      </c>
      <c r="S176">
        <f t="shared" si="4"/>
        <v>-3.6524999999999999</v>
      </c>
      <c r="U176">
        <v>175</v>
      </c>
    </row>
    <row r="177" spans="1:21" x14ac:dyDescent="0.3">
      <c r="A177" s="139">
        <v>38.25000000000005</v>
      </c>
      <c r="B177" s="139">
        <v>3</v>
      </c>
      <c r="C177" s="139">
        <v>3</v>
      </c>
      <c r="D177" s="139">
        <v>3</v>
      </c>
      <c r="E177" s="139">
        <v>3</v>
      </c>
      <c r="F177" s="139"/>
      <c r="G177" s="139">
        <v>16.000000000000011</v>
      </c>
      <c r="H177" s="139">
        <v>-31</v>
      </c>
      <c r="J177" s="139">
        <v>8.999999999999984</v>
      </c>
      <c r="K177" s="139">
        <v>2</v>
      </c>
      <c r="L177" s="139">
        <v>2</v>
      </c>
      <c r="M177" s="139"/>
      <c r="N177" s="139">
        <v>-30</v>
      </c>
      <c r="O177" s="139">
        <v>2</v>
      </c>
      <c r="R177">
        <v>-2.65625</v>
      </c>
      <c r="S177">
        <f t="shared" si="4"/>
        <v>-3.65625</v>
      </c>
      <c r="U177">
        <v>176</v>
      </c>
    </row>
    <row r="178" spans="1:21" x14ac:dyDescent="0.3">
      <c r="A178" s="139">
        <v>38.32000000000005</v>
      </c>
      <c r="B178" s="139">
        <v>3</v>
      </c>
      <c r="C178" s="139">
        <v>3</v>
      </c>
      <c r="D178" s="139">
        <v>3</v>
      </c>
      <c r="E178" s="139">
        <v>3</v>
      </c>
      <c r="F178" s="139"/>
      <c r="G178" s="139">
        <v>16.080000000000009</v>
      </c>
      <c r="H178" s="139">
        <v>-31</v>
      </c>
      <c r="J178" s="139">
        <v>9.0399999999999832</v>
      </c>
      <c r="K178" s="139">
        <v>2</v>
      </c>
      <c r="L178" s="139">
        <v>2</v>
      </c>
      <c r="M178" s="139"/>
      <c r="N178" s="139">
        <v>-30</v>
      </c>
      <c r="O178" s="139">
        <v>2</v>
      </c>
      <c r="R178">
        <v>-2.6599999999999997</v>
      </c>
      <c r="S178">
        <f t="shared" si="4"/>
        <v>-3.6599999999999997</v>
      </c>
      <c r="U178">
        <v>177</v>
      </c>
    </row>
    <row r="179" spans="1:21" x14ac:dyDescent="0.3">
      <c r="A179" s="139">
        <v>38.39000000000005</v>
      </c>
      <c r="B179" s="139">
        <v>3</v>
      </c>
      <c r="C179" s="139">
        <v>3</v>
      </c>
      <c r="D179" s="139">
        <v>3</v>
      </c>
      <c r="E179" s="139">
        <v>3</v>
      </c>
      <c r="F179" s="139"/>
      <c r="G179" s="139">
        <v>16.160000000000007</v>
      </c>
      <c r="H179" s="139">
        <v>-31</v>
      </c>
      <c r="J179" s="139">
        <v>9.0799999999999823</v>
      </c>
      <c r="K179" s="139">
        <v>2</v>
      </c>
      <c r="L179" s="139">
        <v>2</v>
      </c>
      <c r="M179" s="139"/>
      <c r="N179" s="139">
        <v>-30</v>
      </c>
      <c r="O179" s="139">
        <v>2</v>
      </c>
      <c r="R179">
        <v>-2.6637499999999998</v>
      </c>
      <c r="S179">
        <f t="shared" si="4"/>
        <v>-3.6637499999999998</v>
      </c>
      <c r="U179">
        <v>178</v>
      </c>
    </row>
    <row r="180" spans="1:21" x14ac:dyDescent="0.3">
      <c r="A180" s="139">
        <v>38.460000000000051</v>
      </c>
      <c r="B180" s="139">
        <v>3</v>
      </c>
      <c r="C180" s="139">
        <v>3</v>
      </c>
      <c r="D180" s="139">
        <v>3</v>
      </c>
      <c r="E180" s="139">
        <v>3</v>
      </c>
      <c r="F180" s="139"/>
      <c r="G180" s="139">
        <v>16.240000000000006</v>
      </c>
      <c r="H180" s="139">
        <v>-31</v>
      </c>
      <c r="J180" s="139">
        <v>9.1199999999999815</v>
      </c>
      <c r="K180" s="139">
        <v>2</v>
      </c>
      <c r="L180" s="139">
        <v>2</v>
      </c>
      <c r="M180" s="139"/>
      <c r="N180" s="139">
        <v>-30</v>
      </c>
      <c r="O180" s="139">
        <v>2</v>
      </c>
      <c r="R180">
        <v>-2.6675</v>
      </c>
      <c r="S180">
        <f t="shared" si="4"/>
        <v>-3.6675</v>
      </c>
      <c r="U180">
        <v>179</v>
      </c>
    </row>
    <row r="181" spans="1:21" x14ac:dyDescent="0.3">
      <c r="A181" s="139">
        <v>38.530000000000051</v>
      </c>
      <c r="B181" s="139">
        <v>3</v>
      </c>
      <c r="C181" s="139">
        <v>3</v>
      </c>
      <c r="D181" s="139">
        <v>3</v>
      </c>
      <c r="E181" s="139">
        <v>3</v>
      </c>
      <c r="F181" s="139"/>
      <c r="G181" s="139">
        <v>16.320000000000004</v>
      </c>
      <c r="H181" s="139">
        <v>-31</v>
      </c>
      <c r="J181" s="139">
        <v>9.1599999999999806</v>
      </c>
      <c r="K181" s="139">
        <v>2</v>
      </c>
      <c r="L181" s="139">
        <v>2</v>
      </c>
      <c r="M181" s="139"/>
      <c r="N181" s="139">
        <v>-30</v>
      </c>
      <c r="O181" s="139">
        <v>2</v>
      </c>
      <c r="R181">
        <v>-2.6712499999999997</v>
      </c>
      <c r="S181">
        <f t="shared" si="4"/>
        <v>-3.6712499999999997</v>
      </c>
      <c r="U181">
        <v>180</v>
      </c>
    </row>
    <row r="182" spans="1:21" x14ac:dyDescent="0.3">
      <c r="A182" s="139">
        <v>38.600000000000051</v>
      </c>
      <c r="B182" s="139">
        <v>3</v>
      </c>
      <c r="C182" s="139">
        <v>3</v>
      </c>
      <c r="D182" s="139">
        <v>3</v>
      </c>
      <c r="E182" s="139">
        <v>3</v>
      </c>
      <c r="F182" s="139"/>
      <c r="G182" s="139">
        <v>16.400000000000002</v>
      </c>
      <c r="H182" s="139">
        <v>-31</v>
      </c>
      <c r="J182" s="139">
        <v>9.1999999999999797</v>
      </c>
      <c r="K182" s="139">
        <v>2</v>
      </c>
      <c r="L182" s="139">
        <v>2</v>
      </c>
      <c r="M182" s="139"/>
      <c r="N182" s="139">
        <v>-30</v>
      </c>
      <c r="O182" s="139">
        <v>2</v>
      </c>
      <c r="R182">
        <v>-2.6749999999999998</v>
      </c>
      <c r="S182">
        <f t="shared" si="4"/>
        <v>-3.6749999999999998</v>
      </c>
      <c r="U182">
        <v>181</v>
      </c>
    </row>
    <row r="183" spans="1:21" x14ac:dyDescent="0.3">
      <c r="A183" s="139">
        <v>38.670000000000051</v>
      </c>
      <c r="B183" s="139">
        <v>3</v>
      </c>
      <c r="C183" s="139">
        <v>3</v>
      </c>
      <c r="D183" s="139">
        <v>3</v>
      </c>
      <c r="E183" s="139">
        <v>3</v>
      </c>
      <c r="F183" s="139"/>
      <c r="G183" s="139">
        <v>16.48</v>
      </c>
      <c r="H183" s="139">
        <v>-31</v>
      </c>
      <c r="J183" s="139">
        <v>9.2399999999999789</v>
      </c>
      <c r="K183" s="139">
        <v>2</v>
      </c>
      <c r="L183" s="139">
        <v>2</v>
      </c>
      <c r="M183" s="139"/>
      <c r="N183" s="139">
        <v>-30</v>
      </c>
      <c r="O183" s="139">
        <v>2</v>
      </c>
      <c r="R183">
        <v>-2.67875</v>
      </c>
      <c r="S183">
        <f t="shared" si="4"/>
        <v>-3.67875</v>
      </c>
      <c r="U183">
        <v>182</v>
      </c>
    </row>
    <row r="184" spans="1:21" x14ac:dyDescent="0.3">
      <c r="A184" s="139">
        <v>38.740000000000052</v>
      </c>
      <c r="B184" s="139">
        <v>3</v>
      </c>
      <c r="C184" s="139">
        <v>3</v>
      </c>
      <c r="D184" s="139">
        <v>3</v>
      </c>
      <c r="E184" s="139">
        <v>3</v>
      </c>
      <c r="F184" s="139"/>
      <c r="G184" s="139">
        <v>16.559999999999999</v>
      </c>
      <c r="H184" s="139">
        <v>-31</v>
      </c>
      <c r="J184" s="139">
        <v>9.279999999999978</v>
      </c>
      <c r="K184" s="139">
        <v>2</v>
      </c>
      <c r="L184" s="139">
        <v>2</v>
      </c>
      <c r="M184" s="139"/>
      <c r="N184" s="139">
        <v>-30</v>
      </c>
      <c r="O184" s="139">
        <v>2</v>
      </c>
      <c r="R184">
        <v>-2.6825000000000001</v>
      </c>
      <c r="S184">
        <f t="shared" si="4"/>
        <v>-3.6825000000000001</v>
      </c>
      <c r="U184">
        <v>183</v>
      </c>
    </row>
    <row r="185" spans="1:21" x14ac:dyDescent="0.3">
      <c r="A185" s="139">
        <v>38.810000000000052</v>
      </c>
      <c r="B185" s="139">
        <v>3</v>
      </c>
      <c r="C185" s="139">
        <v>3</v>
      </c>
      <c r="D185" s="139">
        <v>3</v>
      </c>
      <c r="E185" s="139">
        <v>3</v>
      </c>
      <c r="F185" s="139"/>
      <c r="G185" s="139">
        <v>16.639999999999997</v>
      </c>
      <c r="H185" s="139">
        <v>-31</v>
      </c>
      <c r="J185" s="139">
        <v>9.3199999999999772</v>
      </c>
      <c r="K185" s="139">
        <v>2</v>
      </c>
      <c r="L185" s="139">
        <v>2</v>
      </c>
      <c r="M185" s="139"/>
      <c r="N185" s="139">
        <v>-30</v>
      </c>
      <c r="O185" s="139">
        <v>2</v>
      </c>
      <c r="R185">
        <v>-2.6862499999999998</v>
      </c>
      <c r="S185">
        <f t="shared" si="4"/>
        <v>-3.6862499999999998</v>
      </c>
      <c r="U185">
        <v>184</v>
      </c>
    </row>
    <row r="186" spans="1:21" x14ac:dyDescent="0.3">
      <c r="A186" s="139">
        <v>38.880000000000052</v>
      </c>
      <c r="B186" s="139">
        <v>3</v>
      </c>
      <c r="C186" s="139">
        <v>3</v>
      </c>
      <c r="D186" s="139">
        <v>3</v>
      </c>
      <c r="E186" s="139">
        <v>3</v>
      </c>
      <c r="F186" s="139"/>
      <c r="G186" s="139">
        <v>16.719999999999995</v>
      </c>
      <c r="H186" s="139">
        <v>-31</v>
      </c>
      <c r="J186" s="139">
        <v>9.3599999999999763</v>
      </c>
      <c r="K186" s="139">
        <v>2</v>
      </c>
      <c r="L186" s="139">
        <v>2</v>
      </c>
      <c r="M186" s="139"/>
      <c r="N186" s="139">
        <v>-30</v>
      </c>
      <c r="O186" s="139">
        <v>2</v>
      </c>
      <c r="R186">
        <v>-2.69</v>
      </c>
      <c r="S186">
        <f t="shared" si="4"/>
        <v>-3.69</v>
      </c>
      <c r="U186">
        <v>185</v>
      </c>
    </row>
    <row r="187" spans="1:21" x14ac:dyDescent="0.3">
      <c r="A187" s="139">
        <v>38.950000000000053</v>
      </c>
      <c r="B187" s="139">
        <v>3</v>
      </c>
      <c r="C187" s="139">
        <v>3</v>
      </c>
      <c r="D187" s="139">
        <v>3</v>
      </c>
      <c r="E187" s="139">
        <v>3</v>
      </c>
      <c r="F187" s="139"/>
      <c r="G187" s="139">
        <v>16.799999999999994</v>
      </c>
      <c r="H187" s="139">
        <v>-31</v>
      </c>
      <c r="J187" s="139">
        <v>9.3999999999999755</v>
      </c>
      <c r="K187" s="139">
        <v>2</v>
      </c>
      <c r="L187" s="139">
        <v>2</v>
      </c>
      <c r="M187" s="139"/>
      <c r="N187" s="139">
        <v>-30</v>
      </c>
      <c r="O187" s="139">
        <v>2</v>
      </c>
      <c r="R187">
        <v>-2.6937499999999996</v>
      </c>
      <c r="S187">
        <f t="shared" si="4"/>
        <v>-3.6937499999999996</v>
      </c>
      <c r="U187">
        <v>186</v>
      </c>
    </row>
    <row r="188" spans="1:21" x14ac:dyDescent="0.3">
      <c r="A188" s="139">
        <v>39.020000000000053</v>
      </c>
      <c r="B188" s="139">
        <v>3</v>
      </c>
      <c r="C188" s="139">
        <v>3</v>
      </c>
      <c r="D188" s="139">
        <v>3</v>
      </c>
      <c r="E188" s="139">
        <v>3</v>
      </c>
      <c r="F188" s="139"/>
      <c r="G188" s="139">
        <v>16.879999999999992</v>
      </c>
      <c r="H188" s="139">
        <v>-31</v>
      </c>
      <c r="J188" s="139">
        <v>9.4399999999999746</v>
      </c>
      <c r="K188" s="139">
        <v>2</v>
      </c>
      <c r="L188" s="139">
        <v>2</v>
      </c>
      <c r="M188" s="139"/>
      <c r="N188" s="139">
        <v>-30</v>
      </c>
      <c r="O188" s="139">
        <v>2</v>
      </c>
      <c r="R188">
        <v>-2.6974999999999998</v>
      </c>
      <c r="S188">
        <f t="shared" si="4"/>
        <v>-3.6974999999999998</v>
      </c>
      <c r="U188">
        <v>187</v>
      </c>
    </row>
    <row r="189" spans="1:21" x14ac:dyDescent="0.3">
      <c r="A189" s="139">
        <v>39.090000000000053</v>
      </c>
      <c r="B189" s="139">
        <v>3</v>
      </c>
      <c r="C189" s="139">
        <v>3</v>
      </c>
      <c r="D189" s="139">
        <v>3</v>
      </c>
      <c r="E189" s="139">
        <v>3</v>
      </c>
      <c r="F189" s="139"/>
      <c r="G189" s="139">
        <v>16.95999999999999</v>
      </c>
      <c r="H189" s="139">
        <v>-31</v>
      </c>
      <c r="J189" s="139">
        <v>9.4799999999999738</v>
      </c>
      <c r="K189" s="139">
        <v>2</v>
      </c>
      <c r="L189" s="139">
        <v>2</v>
      </c>
      <c r="M189" s="139"/>
      <c r="N189" s="139">
        <v>-30</v>
      </c>
      <c r="O189" s="139">
        <v>2</v>
      </c>
      <c r="R189">
        <v>-2.7012499999999999</v>
      </c>
      <c r="S189">
        <f t="shared" si="4"/>
        <v>-3.7012499999999999</v>
      </c>
      <c r="U189">
        <v>188</v>
      </c>
    </row>
    <row r="190" spans="1:21" x14ac:dyDescent="0.3">
      <c r="A190" s="139">
        <v>39.160000000000053</v>
      </c>
      <c r="B190" s="139">
        <v>3</v>
      </c>
      <c r="C190" s="139">
        <v>3</v>
      </c>
      <c r="D190" s="139">
        <v>3</v>
      </c>
      <c r="E190" s="139">
        <v>3</v>
      </c>
      <c r="F190" s="139"/>
      <c r="G190" s="139">
        <v>17.039999999999988</v>
      </c>
      <c r="H190" s="139">
        <v>-31</v>
      </c>
      <c r="J190" s="139">
        <v>9.5199999999999729</v>
      </c>
      <c r="K190" s="139">
        <v>2</v>
      </c>
      <c r="L190" s="139">
        <v>2</v>
      </c>
      <c r="M190" s="139"/>
      <c r="N190" s="139">
        <v>-30</v>
      </c>
      <c r="O190" s="139">
        <v>2</v>
      </c>
      <c r="R190">
        <v>-2.7050000000000001</v>
      </c>
      <c r="S190">
        <f t="shared" si="4"/>
        <v>-3.7050000000000001</v>
      </c>
      <c r="U190">
        <v>189</v>
      </c>
    </row>
    <row r="191" spans="1:21" x14ac:dyDescent="0.3">
      <c r="A191" s="139">
        <v>39.230000000000054</v>
      </c>
      <c r="B191" s="139">
        <v>3</v>
      </c>
      <c r="C191" s="139">
        <v>3</v>
      </c>
      <c r="D191" s="139">
        <v>3</v>
      </c>
      <c r="E191" s="139">
        <v>3</v>
      </c>
      <c r="F191" s="139"/>
      <c r="G191" s="139">
        <v>17.119999999999987</v>
      </c>
      <c r="H191" s="139">
        <v>-31</v>
      </c>
      <c r="J191" s="139">
        <v>9.5599999999999721</v>
      </c>
      <c r="K191" s="139">
        <v>2</v>
      </c>
      <c r="L191" s="139">
        <v>2</v>
      </c>
      <c r="M191" s="139"/>
      <c r="N191" s="139">
        <v>-30</v>
      </c>
      <c r="O191" s="139">
        <v>2</v>
      </c>
      <c r="R191">
        <v>-2.7087499999999998</v>
      </c>
      <c r="S191">
        <f t="shared" si="4"/>
        <v>-3.7087499999999998</v>
      </c>
      <c r="U191">
        <v>190</v>
      </c>
    </row>
    <row r="192" spans="1:21" x14ac:dyDescent="0.3">
      <c r="A192" s="139">
        <v>39.300000000000054</v>
      </c>
      <c r="B192" s="139">
        <v>3</v>
      </c>
      <c r="C192" s="139">
        <v>3</v>
      </c>
      <c r="D192" s="139">
        <v>3</v>
      </c>
      <c r="E192" s="139">
        <v>3</v>
      </c>
      <c r="F192" s="139"/>
      <c r="G192" s="139">
        <v>17.199999999999985</v>
      </c>
      <c r="H192" s="139">
        <v>-31</v>
      </c>
      <c r="J192" s="139">
        <v>9.5999999999999712</v>
      </c>
      <c r="K192" s="139">
        <v>2</v>
      </c>
      <c r="L192" s="139">
        <v>2</v>
      </c>
      <c r="M192" s="139"/>
      <c r="N192" s="139">
        <v>-30</v>
      </c>
      <c r="O192" s="139">
        <v>2</v>
      </c>
      <c r="R192">
        <v>-2.7124999999999999</v>
      </c>
      <c r="S192">
        <f t="shared" si="4"/>
        <v>-3.7124999999999999</v>
      </c>
      <c r="U192">
        <v>191</v>
      </c>
    </row>
    <row r="193" spans="1:21" x14ac:dyDescent="0.3">
      <c r="A193" s="139">
        <v>39.370000000000054</v>
      </c>
      <c r="B193" s="139">
        <v>3</v>
      </c>
      <c r="C193" s="139">
        <v>3</v>
      </c>
      <c r="D193" s="139">
        <v>3</v>
      </c>
      <c r="E193" s="139">
        <v>3</v>
      </c>
      <c r="F193" s="139"/>
      <c r="G193" s="139">
        <v>17.279999999999983</v>
      </c>
      <c r="H193" s="139">
        <v>-31</v>
      </c>
      <c r="J193" s="139">
        <v>9.6399999999999704</v>
      </c>
      <c r="K193" s="139">
        <v>2</v>
      </c>
      <c r="L193" s="139">
        <v>2</v>
      </c>
      <c r="M193" s="139"/>
      <c r="N193" s="139">
        <v>-30</v>
      </c>
      <c r="O193" s="139">
        <v>2</v>
      </c>
      <c r="R193">
        <v>-2.7162499999999996</v>
      </c>
      <c r="S193">
        <f t="shared" si="4"/>
        <v>-3.7162499999999996</v>
      </c>
      <c r="U193">
        <v>192</v>
      </c>
    </row>
    <row r="194" spans="1:21" x14ac:dyDescent="0.3">
      <c r="A194" s="139">
        <v>39.440000000000055</v>
      </c>
      <c r="B194" s="139">
        <v>3</v>
      </c>
      <c r="C194" s="139">
        <v>3</v>
      </c>
      <c r="D194" s="139">
        <v>3</v>
      </c>
      <c r="E194" s="139">
        <v>3</v>
      </c>
      <c r="F194" s="139"/>
      <c r="G194" s="139">
        <v>17.359999999999982</v>
      </c>
      <c r="H194" s="139">
        <v>-31</v>
      </c>
      <c r="J194" s="139">
        <v>9.6799999999999695</v>
      </c>
      <c r="K194" s="139">
        <v>2</v>
      </c>
      <c r="L194" s="139">
        <v>2</v>
      </c>
      <c r="M194" s="139"/>
      <c r="N194" s="139">
        <v>-30</v>
      </c>
      <c r="O194" s="139">
        <v>2</v>
      </c>
      <c r="R194">
        <v>-2.7199999999999998</v>
      </c>
      <c r="S194">
        <f t="shared" si="4"/>
        <v>-3.7199999999999998</v>
      </c>
      <c r="U194">
        <v>193</v>
      </c>
    </row>
    <row r="195" spans="1:21" x14ac:dyDescent="0.3">
      <c r="A195" s="139">
        <v>39.510000000000055</v>
      </c>
      <c r="B195" s="139">
        <v>3</v>
      </c>
      <c r="C195" s="139">
        <v>3</v>
      </c>
      <c r="D195" s="139">
        <v>3</v>
      </c>
      <c r="E195" s="139">
        <v>3</v>
      </c>
      <c r="F195" s="139"/>
      <c r="G195" s="139">
        <v>17.43999999999998</v>
      </c>
      <c r="H195" s="139">
        <v>-31</v>
      </c>
      <c r="J195" s="139">
        <v>9.7199999999999687</v>
      </c>
      <c r="K195" s="139">
        <v>2</v>
      </c>
      <c r="L195" s="139">
        <v>2</v>
      </c>
      <c r="M195" s="139"/>
      <c r="N195" s="139">
        <v>-30</v>
      </c>
      <c r="O195" s="139">
        <v>2</v>
      </c>
      <c r="R195">
        <v>-2.7237499999999999</v>
      </c>
      <c r="S195">
        <f t="shared" ref="S195:S258" si="5">$T$2*U195+$T$3</f>
        <v>-3.7237499999999999</v>
      </c>
      <c r="U195">
        <v>194</v>
      </c>
    </row>
    <row r="196" spans="1:21" x14ac:dyDescent="0.3">
      <c r="A196" s="139">
        <v>39.580000000000055</v>
      </c>
      <c r="B196" s="139">
        <v>3</v>
      </c>
      <c r="C196" s="139">
        <v>3</v>
      </c>
      <c r="D196" s="139">
        <v>3</v>
      </c>
      <c r="E196" s="139">
        <v>3</v>
      </c>
      <c r="F196" s="139"/>
      <c r="G196" s="139">
        <v>17.519999999999978</v>
      </c>
      <c r="H196" s="139">
        <v>-31</v>
      </c>
      <c r="J196" s="139">
        <v>9.7599999999999678</v>
      </c>
      <c r="K196" s="139">
        <v>2</v>
      </c>
      <c r="L196" s="139">
        <v>2</v>
      </c>
      <c r="M196" s="139"/>
      <c r="N196" s="139">
        <v>-30</v>
      </c>
      <c r="O196" s="139">
        <v>2</v>
      </c>
      <c r="R196">
        <v>-2.7275</v>
      </c>
      <c r="S196">
        <f t="shared" si="5"/>
        <v>-3.7275</v>
      </c>
      <c r="U196">
        <v>195</v>
      </c>
    </row>
    <row r="197" spans="1:21" x14ac:dyDescent="0.3">
      <c r="A197" s="139">
        <v>39.650000000000055</v>
      </c>
      <c r="B197" s="139">
        <v>3</v>
      </c>
      <c r="C197" s="139">
        <v>3</v>
      </c>
      <c r="D197" s="139">
        <v>3</v>
      </c>
      <c r="E197" s="139">
        <v>3</v>
      </c>
      <c r="F197" s="139"/>
      <c r="G197" s="139">
        <v>17.599999999999977</v>
      </c>
      <c r="H197" s="139">
        <v>-31</v>
      </c>
      <c r="J197" s="139">
        <v>9.799999999999967</v>
      </c>
      <c r="K197" s="139">
        <v>2</v>
      </c>
      <c r="L197" s="139">
        <v>2</v>
      </c>
      <c r="M197" s="139"/>
      <c r="N197" s="139">
        <v>-30</v>
      </c>
      <c r="O197" s="139">
        <v>2</v>
      </c>
      <c r="R197">
        <v>-2.7312499999999997</v>
      </c>
      <c r="S197">
        <f t="shared" si="5"/>
        <v>-3.7312499999999997</v>
      </c>
      <c r="U197">
        <v>196</v>
      </c>
    </row>
    <row r="198" spans="1:21" x14ac:dyDescent="0.3">
      <c r="A198" s="139">
        <v>39.720000000000056</v>
      </c>
      <c r="B198" s="139">
        <v>3</v>
      </c>
      <c r="C198" s="139">
        <v>3</v>
      </c>
      <c r="D198" s="139">
        <v>3</v>
      </c>
      <c r="E198" s="139">
        <v>3</v>
      </c>
      <c r="F198" s="139"/>
      <c r="G198" s="139">
        <v>17.679999999999975</v>
      </c>
      <c r="H198" s="139">
        <v>-31</v>
      </c>
      <c r="J198" s="139">
        <v>9.8399999999999661</v>
      </c>
      <c r="K198" s="139">
        <v>2</v>
      </c>
      <c r="L198" s="139">
        <v>2</v>
      </c>
      <c r="M198" s="139"/>
      <c r="N198" s="139">
        <v>-30</v>
      </c>
      <c r="O198" s="139">
        <v>2</v>
      </c>
      <c r="R198">
        <v>-2.7349999999999999</v>
      </c>
      <c r="S198">
        <f t="shared" si="5"/>
        <v>-3.7349999999999999</v>
      </c>
      <c r="U198">
        <v>197</v>
      </c>
    </row>
    <row r="199" spans="1:21" x14ac:dyDescent="0.3">
      <c r="A199" s="139">
        <v>39.790000000000056</v>
      </c>
      <c r="B199" s="139">
        <v>3</v>
      </c>
      <c r="C199" s="139">
        <v>3</v>
      </c>
      <c r="D199" s="139">
        <v>3</v>
      </c>
      <c r="E199" s="139">
        <v>3</v>
      </c>
      <c r="F199" s="139"/>
      <c r="G199" s="139">
        <v>17.759999999999973</v>
      </c>
      <c r="H199" s="139">
        <v>-31</v>
      </c>
      <c r="J199" s="139">
        <v>9.8799999999999653</v>
      </c>
      <c r="K199" s="139">
        <v>2</v>
      </c>
      <c r="L199" s="139">
        <v>2</v>
      </c>
      <c r="M199" s="139"/>
      <c r="N199" s="139">
        <v>-30</v>
      </c>
      <c r="O199" s="139">
        <v>2</v>
      </c>
      <c r="R199">
        <v>-2.7387499999999996</v>
      </c>
      <c r="S199">
        <f t="shared" si="5"/>
        <v>-3.7387499999999996</v>
      </c>
      <c r="U199">
        <v>198</v>
      </c>
    </row>
    <row r="200" spans="1:21" x14ac:dyDescent="0.3">
      <c r="A200" s="139">
        <v>39.860000000000056</v>
      </c>
      <c r="B200" s="139">
        <v>3</v>
      </c>
      <c r="C200" s="139">
        <v>3</v>
      </c>
      <c r="D200" s="139">
        <v>3</v>
      </c>
      <c r="E200" s="139">
        <v>3</v>
      </c>
      <c r="F200" s="139"/>
      <c r="G200" s="139">
        <v>17.839999999999971</v>
      </c>
      <c r="H200" s="139">
        <v>-31</v>
      </c>
      <c r="J200" s="139">
        <v>9.9199999999999644</v>
      </c>
      <c r="K200" s="139">
        <v>2</v>
      </c>
      <c r="L200" s="139">
        <v>2</v>
      </c>
      <c r="M200" s="139"/>
      <c r="N200" s="139">
        <v>-30</v>
      </c>
      <c r="O200" s="139">
        <v>2</v>
      </c>
      <c r="R200">
        <v>-2.7424999999999997</v>
      </c>
      <c r="S200">
        <f t="shared" si="5"/>
        <v>-3.7424999999999997</v>
      </c>
      <c r="U200">
        <v>199</v>
      </c>
    </row>
    <row r="201" spans="1:21" x14ac:dyDescent="0.3">
      <c r="A201" s="139">
        <v>39.930000000000057</v>
      </c>
      <c r="B201" s="139">
        <v>3.7</v>
      </c>
      <c r="C201" s="139">
        <v>3.7</v>
      </c>
      <c r="D201" s="139">
        <v>3.7</v>
      </c>
      <c r="E201" s="139">
        <v>3.7</v>
      </c>
      <c r="F201" s="139"/>
      <c r="G201" s="139">
        <v>17.91999999999997</v>
      </c>
      <c r="H201" s="139">
        <v>-29.99</v>
      </c>
      <c r="J201" s="139">
        <v>9.9599999999999635</v>
      </c>
      <c r="K201" s="139">
        <v>2</v>
      </c>
      <c r="L201" s="139">
        <v>2</v>
      </c>
      <c r="M201" s="139"/>
      <c r="N201" s="139">
        <v>-30</v>
      </c>
      <c r="O201" s="139">
        <v>2</v>
      </c>
      <c r="R201">
        <v>-2.7462499999999999</v>
      </c>
      <c r="S201">
        <f t="shared" si="5"/>
        <v>-3.7462499999999999</v>
      </c>
      <c r="U201">
        <v>200</v>
      </c>
    </row>
    <row r="202" spans="1:21" x14ac:dyDescent="0.3">
      <c r="A202" s="139">
        <v>40.000000000000057</v>
      </c>
      <c r="B202" s="139">
        <v>0.99</v>
      </c>
      <c r="C202" s="139">
        <v>0.99</v>
      </c>
      <c r="D202" s="139">
        <v>0.99</v>
      </c>
      <c r="E202" s="139">
        <v>0.99</v>
      </c>
      <c r="F202" s="139"/>
      <c r="G202" s="139">
        <v>17.999999999999968</v>
      </c>
      <c r="H202" s="139">
        <v>-30.01</v>
      </c>
      <c r="J202" s="139">
        <v>9.9999999999999627</v>
      </c>
      <c r="K202" s="139">
        <v>2</v>
      </c>
      <c r="L202" s="139">
        <v>2</v>
      </c>
      <c r="M202" s="139"/>
      <c r="N202" s="139">
        <v>-30</v>
      </c>
      <c r="O202" s="139">
        <v>2</v>
      </c>
      <c r="R202">
        <v>-2.75</v>
      </c>
      <c r="S202">
        <f t="shared" si="5"/>
        <v>-3.75</v>
      </c>
      <c r="U202">
        <v>201</v>
      </c>
    </row>
    <row r="203" spans="1:21" s="15" customFormat="1" x14ac:dyDescent="0.3">
      <c r="G203" s="140"/>
      <c r="J203" s="139">
        <v>10.039999999999962</v>
      </c>
      <c r="K203" s="139">
        <v>2</v>
      </c>
      <c r="L203" s="139">
        <v>2</v>
      </c>
      <c r="O203" s="139">
        <v>2</v>
      </c>
      <c r="R203">
        <v>-2.7537499999999997</v>
      </c>
      <c r="S203">
        <f t="shared" si="5"/>
        <v>-3.7537499999999997</v>
      </c>
      <c r="U203">
        <v>202</v>
      </c>
    </row>
    <row r="204" spans="1:21" s="20" customFormat="1" x14ac:dyDescent="0.3">
      <c r="A204" s="140"/>
      <c r="B204" s="140"/>
      <c r="C204" s="140"/>
      <c r="D204" s="140"/>
      <c r="E204" s="140"/>
      <c r="F204" s="140"/>
      <c r="G204" s="140"/>
      <c r="H204" s="140"/>
      <c r="J204" s="139">
        <v>10.079999999999961</v>
      </c>
      <c r="K204" s="139">
        <v>2</v>
      </c>
      <c r="L204" s="139">
        <v>2</v>
      </c>
      <c r="M204" s="140"/>
      <c r="N204" s="140"/>
      <c r="O204" s="139">
        <v>2</v>
      </c>
      <c r="R204">
        <v>-2.7574999999999998</v>
      </c>
      <c r="S204">
        <f t="shared" si="5"/>
        <v>-3.7574999999999998</v>
      </c>
      <c r="U204">
        <v>203</v>
      </c>
    </row>
    <row r="205" spans="1:21" s="20" customFormat="1" x14ac:dyDescent="0.3">
      <c r="A205" s="140"/>
      <c r="B205" s="140"/>
      <c r="C205" s="140"/>
      <c r="D205" s="140"/>
      <c r="E205" s="140"/>
      <c r="F205" s="140"/>
      <c r="G205" s="140"/>
      <c r="H205" s="140"/>
      <c r="J205" s="139">
        <v>10.11999999999996</v>
      </c>
      <c r="K205" s="139">
        <v>2</v>
      </c>
      <c r="L205" s="139">
        <v>2</v>
      </c>
      <c r="M205" s="140"/>
      <c r="N205" s="140"/>
      <c r="O205" s="139">
        <v>2</v>
      </c>
      <c r="R205">
        <v>-2.76125</v>
      </c>
      <c r="S205">
        <f t="shared" si="5"/>
        <v>-3.76125</v>
      </c>
      <c r="U205">
        <v>204</v>
      </c>
    </row>
    <row r="206" spans="1:21" s="20" customFormat="1" x14ac:dyDescent="0.3">
      <c r="A206" s="140"/>
      <c r="B206" s="140"/>
      <c r="C206" s="140"/>
      <c r="D206" s="140"/>
      <c r="E206" s="140"/>
      <c r="F206" s="140"/>
      <c r="G206" s="140"/>
      <c r="H206" s="140"/>
      <c r="J206" s="139">
        <v>10.159999999999959</v>
      </c>
      <c r="K206" s="139">
        <v>2</v>
      </c>
      <c r="L206" s="139">
        <v>2</v>
      </c>
      <c r="M206" s="140"/>
      <c r="N206" s="140"/>
      <c r="O206" s="139">
        <v>2</v>
      </c>
      <c r="R206">
        <v>-2.7649999999999997</v>
      </c>
      <c r="S206">
        <f t="shared" si="5"/>
        <v>-3.7649999999999997</v>
      </c>
      <c r="U206">
        <v>205</v>
      </c>
    </row>
    <row r="207" spans="1:21" s="20" customFormat="1" x14ac:dyDescent="0.3">
      <c r="A207" s="140"/>
      <c r="B207" s="140"/>
      <c r="C207" s="140"/>
      <c r="D207" s="140"/>
      <c r="E207" s="140"/>
      <c r="F207" s="140"/>
      <c r="G207" s="140"/>
      <c r="H207" s="140"/>
      <c r="J207" s="139">
        <v>10.199999999999958</v>
      </c>
      <c r="K207" s="139">
        <v>2</v>
      </c>
      <c r="L207" s="139">
        <v>2</v>
      </c>
      <c r="M207" s="140"/>
      <c r="N207" s="140"/>
      <c r="O207" s="139">
        <v>2</v>
      </c>
      <c r="R207">
        <v>-2.7687499999999998</v>
      </c>
      <c r="S207">
        <f t="shared" si="5"/>
        <v>-3.7687499999999998</v>
      </c>
      <c r="U207">
        <v>206</v>
      </c>
    </row>
    <row r="208" spans="1:21" s="20" customFormat="1" x14ac:dyDescent="0.3">
      <c r="A208" s="140"/>
      <c r="B208" s="140"/>
      <c r="C208" s="140"/>
      <c r="D208" s="140"/>
      <c r="E208" s="140"/>
      <c r="F208" s="140"/>
      <c r="G208" s="140"/>
      <c r="H208" s="140"/>
      <c r="J208" s="139">
        <v>10.239999999999958</v>
      </c>
      <c r="K208" s="139">
        <v>2</v>
      </c>
      <c r="L208" s="139">
        <v>2</v>
      </c>
      <c r="M208" s="140"/>
      <c r="N208" s="140"/>
      <c r="O208" s="139">
        <v>2</v>
      </c>
      <c r="R208">
        <v>-2.7725</v>
      </c>
      <c r="S208">
        <f t="shared" si="5"/>
        <v>-3.7725</v>
      </c>
      <c r="U208">
        <v>207</v>
      </c>
    </row>
    <row r="209" spans="1:21" s="20" customFormat="1" x14ac:dyDescent="0.3">
      <c r="A209" s="140"/>
      <c r="B209" s="140"/>
      <c r="C209" s="140"/>
      <c r="D209" s="140"/>
      <c r="E209" s="140"/>
      <c r="F209" s="140"/>
      <c r="G209" s="140"/>
      <c r="J209" s="139">
        <v>10.279999999999957</v>
      </c>
      <c r="K209" s="139">
        <v>2</v>
      </c>
      <c r="L209" s="139">
        <v>2</v>
      </c>
      <c r="M209" s="140"/>
      <c r="N209" s="140"/>
      <c r="O209" s="139">
        <v>2</v>
      </c>
      <c r="R209">
        <v>-2.7762500000000001</v>
      </c>
      <c r="S209">
        <f t="shared" si="5"/>
        <v>-3.7762500000000001</v>
      </c>
      <c r="U209">
        <v>208</v>
      </c>
    </row>
    <row r="210" spans="1:21" s="20" customFormat="1" x14ac:dyDescent="0.3">
      <c r="A210" s="141"/>
      <c r="B210" s="140"/>
      <c r="C210" s="140"/>
      <c r="D210" s="140"/>
      <c r="E210" s="140"/>
      <c r="F210" s="140"/>
      <c r="G210" s="140"/>
      <c r="H210" s="140"/>
      <c r="J210" s="139">
        <v>10.319999999999956</v>
      </c>
      <c r="K210" s="139">
        <v>2</v>
      </c>
      <c r="L210" s="139">
        <v>2</v>
      </c>
      <c r="M210" s="140"/>
      <c r="N210" s="140"/>
      <c r="O210" s="139">
        <v>2</v>
      </c>
      <c r="Q210" s="15"/>
      <c r="R210">
        <v>-2.78</v>
      </c>
      <c r="S210">
        <f t="shared" si="5"/>
        <v>-3.78</v>
      </c>
      <c r="U210">
        <v>209</v>
      </c>
    </row>
    <row r="211" spans="1:21" s="20" customFormat="1" x14ac:dyDescent="0.3">
      <c r="G211" s="141"/>
      <c r="H211" s="140"/>
      <c r="J211" s="139">
        <v>10.359999999999955</v>
      </c>
      <c r="K211" s="139">
        <v>2</v>
      </c>
      <c r="L211" s="139">
        <v>2</v>
      </c>
      <c r="O211" s="139">
        <v>2</v>
      </c>
      <c r="Q211" s="15"/>
      <c r="R211">
        <v>-2.7837499999999999</v>
      </c>
      <c r="S211">
        <f t="shared" si="5"/>
        <v>-3.7837499999999999</v>
      </c>
      <c r="U211">
        <v>210</v>
      </c>
    </row>
    <row r="212" spans="1:21" s="20" customFormat="1" x14ac:dyDescent="0.3">
      <c r="G212" s="140"/>
      <c r="J212" s="139">
        <v>10.399999999999954</v>
      </c>
      <c r="K212" s="139">
        <v>2</v>
      </c>
      <c r="L212" s="139">
        <v>2</v>
      </c>
      <c r="O212" s="139">
        <v>2</v>
      </c>
      <c r="Q212" s="15"/>
      <c r="R212">
        <v>-2.7874999999999996</v>
      </c>
      <c r="S212">
        <f t="shared" si="5"/>
        <v>-3.7874999999999996</v>
      </c>
      <c r="U212">
        <v>211</v>
      </c>
    </row>
    <row r="213" spans="1:21" x14ac:dyDescent="0.3">
      <c r="J213" s="139">
        <v>10.439999999999953</v>
      </c>
      <c r="K213" s="139">
        <v>2</v>
      </c>
      <c r="L213" s="139">
        <v>2</v>
      </c>
      <c r="O213" s="139">
        <v>2</v>
      </c>
      <c r="R213">
        <v>-2.7912499999999998</v>
      </c>
      <c r="S213">
        <f t="shared" si="5"/>
        <v>-3.7912499999999998</v>
      </c>
      <c r="U213">
        <v>212</v>
      </c>
    </row>
    <row r="214" spans="1:21" x14ac:dyDescent="0.3">
      <c r="J214" s="139">
        <v>10.479999999999952</v>
      </c>
      <c r="K214" s="139">
        <v>2</v>
      </c>
      <c r="L214" s="139">
        <v>2</v>
      </c>
      <c r="O214" s="139">
        <v>2</v>
      </c>
      <c r="R214">
        <v>-2.7949999999999999</v>
      </c>
      <c r="S214">
        <f t="shared" si="5"/>
        <v>-3.7949999999999999</v>
      </c>
      <c r="U214">
        <v>213</v>
      </c>
    </row>
    <row r="215" spans="1:21" x14ac:dyDescent="0.3">
      <c r="J215" s="139">
        <v>10.519999999999952</v>
      </c>
      <c r="K215" s="139">
        <v>2</v>
      </c>
      <c r="L215" s="139">
        <v>2</v>
      </c>
      <c r="O215" s="139">
        <v>2</v>
      </c>
      <c r="R215">
        <v>-2.7987500000000001</v>
      </c>
      <c r="S215">
        <f t="shared" si="5"/>
        <v>-3.7987500000000001</v>
      </c>
      <c r="U215">
        <v>214</v>
      </c>
    </row>
    <row r="216" spans="1:21" x14ac:dyDescent="0.3">
      <c r="J216" s="139">
        <v>10.559999999999951</v>
      </c>
      <c r="K216" s="139">
        <v>2</v>
      </c>
      <c r="L216" s="139">
        <v>2</v>
      </c>
      <c r="O216" s="139">
        <v>2</v>
      </c>
      <c r="R216">
        <v>-2.8024999999999998</v>
      </c>
      <c r="S216">
        <f t="shared" si="5"/>
        <v>-3.8024999999999998</v>
      </c>
      <c r="U216">
        <v>215</v>
      </c>
    </row>
    <row r="217" spans="1:21" x14ac:dyDescent="0.3">
      <c r="J217" s="139">
        <v>10.59999999999995</v>
      </c>
      <c r="K217" s="139">
        <v>2</v>
      </c>
      <c r="L217" s="139">
        <v>2</v>
      </c>
      <c r="O217" s="139">
        <v>2</v>
      </c>
      <c r="R217">
        <v>-2.8062499999999999</v>
      </c>
      <c r="S217">
        <f t="shared" si="5"/>
        <v>-3.8062499999999999</v>
      </c>
      <c r="U217">
        <v>216</v>
      </c>
    </row>
    <row r="218" spans="1:21" x14ac:dyDescent="0.3">
      <c r="J218" s="139">
        <v>10.639999999999949</v>
      </c>
      <c r="K218" s="139">
        <v>2</v>
      </c>
      <c r="L218" s="139">
        <v>2</v>
      </c>
      <c r="O218" s="139">
        <v>2</v>
      </c>
      <c r="R218">
        <v>-2.8099999999999996</v>
      </c>
      <c r="S218">
        <f t="shared" si="5"/>
        <v>-3.8099999999999996</v>
      </c>
      <c r="U218">
        <v>217</v>
      </c>
    </row>
    <row r="219" spans="1:21" x14ac:dyDescent="0.3">
      <c r="J219" s="139">
        <v>10.679999999999948</v>
      </c>
      <c r="K219" s="139">
        <v>2</v>
      </c>
      <c r="L219" s="139">
        <v>2</v>
      </c>
      <c r="O219" s="139">
        <v>2</v>
      </c>
      <c r="R219">
        <v>-2.8137499999999998</v>
      </c>
      <c r="S219">
        <f t="shared" si="5"/>
        <v>-3.8137499999999998</v>
      </c>
      <c r="U219">
        <v>218</v>
      </c>
    </row>
    <row r="220" spans="1:21" x14ac:dyDescent="0.3">
      <c r="J220" s="139">
        <v>10.719999999999947</v>
      </c>
      <c r="K220" s="139">
        <v>2</v>
      </c>
      <c r="L220" s="139">
        <v>2</v>
      </c>
      <c r="O220" s="139">
        <v>2</v>
      </c>
      <c r="R220">
        <v>-2.8174999999999999</v>
      </c>
      <c r="S220">
        <f t="shared" si="5"/>
        <v>-3.8174999999999999</v>
      </c>
      <c r="U220">
        <v>219</v>
      </c>
    </row>
    <row r="221" spans="1:21" x14ac:dyDescent="0.3">
      <c r="J221" s="139">
        <v>10.759999999999946</v>
      </c>
      <c r="K221" s="139">
        <v>2</v>
      </c>
      <c r="L221" s="139">
        <v>2</v>
      </c>
      <c r="O221" s="139">
        <v>2</v>
      </c>
      <c r="R221">
        <v>-2.82125</v>
      </c>
      <c r="S221">
        <f t="shared" si="5"/>
        <v>-3.82125</v>
      </c>
      <c r="U221">
        <v>220</v>
      </c>
    </row>
    <row r="222" spans="1:21" x14ac:dyDescent="0.3">
      <c r="J222" s="139">
        <v>10.799999999999946</v>
      </c>
      <c r="K222" s="139">
        <v>2</v>
      </c>
      <c r="L222" s="139">
        <v>2</v>
      </c>
      <c r="O222" s="139">
        <v>2</v>
      </c>
      <c r="R222">
        <v>-2.8249999999999997</v>
      </c>
      <c r="S222">
        <f t="shared" si="5"/>
        <v>-3.8249999999999997</v>
      </c>
      <c r="U222">
        <v>221</v>
      </c>
    </row>
    <row r="223" spans="1:21" x14ac:dyDescent="0.3">
      <c r="J223" s="139">
        <v>10.839999999999945</v>
      </c>
      <c r="K223" s="139">
        <v>2</v>
      </c>
      <c r="L223" s="139">
        <v>2</v>
      </c>
      <c r="O223" s="139">
        <v>2</v>
      </c>
      <c r="R223">
        <v>-2.8287499999999999</v>
      </c>
      <c r="S223">
        <f t="shared" si="5"/>
        <v>-3.8287499999999999</v>
      </c>
      <c r="U223">
        <v>222</v>
      </c>
    </row>
    <row r="224" spans="1:21" x14ac:dyDescent="0.3">
      <c r="J224" s="139">
        <v>10.879999999999944</v>
      </c>
      <c r="K224" s="139">
        <v>2</v>
      </c>
      <c r="L224" s="139">
        <v>2</v>
      </c>
      <c r="O224" s="139">
        <v>2</v>
      </c>
      <c r="R224">
        <v>-2.8324999999999996</v>
      </c>
      <c r="S224">
        <f t="shared" si="5"/>
        <v>-3.8324999999999996</v>
      </c>
      <c r="U224">
        <v>223</v>
      </c>
    </row>
    <row r="225" spans="10:21" x14ac:dyDescent="0.3">
      <c r="J225" s="139">
        <v>10.919999999999943</v>
      </c>
      <c r="K225" s="139">
        <v>2</v>
      </c>
      <c r="L225" s="139">
        <v>2</v>
      </c>
      <c r="O225" s="139">
        <v>2</v>
      </c>
      <c r="R225">
        <v>-2.8362499999999997</v>
      </c>
      <c r="S225">
        <f t="shared" si="5"/>
        <v>-3.8362499999999997</v>
      </c>
      <c r="U225">
        <v>224</v>
      </c>
    </row>
    <row r="226" spans="10:21" x14ac:dyDescent="0.3">
      <c r="J226" s="139">
        <v>10.959999999999942</v>
      </c>
      <c r="K226" s="139">
        <v>2</v>
      </c>
      <c r="L226" s="139">
        <v>2</v>
      </c>
      <c r="O226" s="139">
        <v>2</v>
      </c>
      <c r="R226">
        <v>-2.84</v>
      </c>
      <c r="S226">
        <f t="shared" si="5"/>
        <v>-3.84</v>
      </c>
      <c r="U226">
        <v>225</v>
      </c>
    </row>
    <row r="227" spans="10:21" x14ac:dyDescent="0.3">
      <c r="J227" s="139">
        <v>10.999999999999941</v>
      </c>
      <c r="K227" s="139">
        <v>2</v>
      </c>
      <c r="L227" s="139">
        <v>2</v>
      </c>
      <c r="O227" s="139">
        <v>2</v>
      </c>
      <c r="R227">
        <v>-2.84375</v>
      </c>
      <c r="S227">
        <f t="shared" si="5"/>
        <v>-3.84375</v>
      </c>
      <c r="U227">
        <v>226</v>
      </c>
    </row>
    <row r="228" spans="10:21" x14ac:dyDescent="0.3">
      <c r="J228" s="139">
        <v>11.039999999999941</v>
      </c>
      <c r="K228" s="139">
        <v>2</v>
      </c>
      <c r="L228" s="139">
        <v>2</v>
      </c>
      <c r="O228" s="139">
        <v>2</v>
      </c>
      <c r="R228">
        <v>-2.8474999999999997</v>
      </c>
      <c r="S228">
        <f t="shared" si="5"/>
        <v>-3.8474999999999997</v>
      </c>
      <c r="U228">
        <v>227</v>
      </c>
    </row>
    <row r="229" spans="10:21" x14ac:dyDescent="0.3">
      <c r="J229" s="139">
        <v>11.07999999999994</v>
      </c>
      <c r="K229" s="139">
        <v>2</v>
      </c>
      <c r="L229" s="139">
        <v>2</v>
      </c>
      <c r="O229" s="139">
        <v>2</v>
      </c>
      <c r="R229">
        <v>-2.8512499999999998</v>
      </c>
      <c r="S229">
        <f t="shared" si="5"/>
        <v>-3.8512499999999998</v>
      </c>
      <c r="U229">
        <v>228</v>
      </c>
    </row>
    <row r="230" spans="10:21" x14ac:dyDescent="0.3">
      <c r="J230" s="139">
        <v>11.119999999999939</v>
      </c>
      <c r="K230" s="139">
        <v>2</v>
      </c>
      <c r="L230" s="139">
        <v>2</v>
      </c>
      <c r="O230" s="139">
        <v>2</v>
      </c>
      <c r="R230">
        <v>-2.855</v>
      </c>
      <c r="S230">
        <f t="shared" si="5"/>
        <v>-3.855</v>
      </c>
      <c r="U230">
        <v>229</v>
      </c>
    </row>
    <row r="231" spans="10:21" x14ac:dyDescent="0.3">
      <c r="J231" s="139">
        <v>11.159999999999938</v>
      </c>
      <c r="K231" s="139">
        <v>2</v>
      </c>
      <c r="L231" s="139">
        <v>2</v>
      </c>
      <c r="O231" s="139">
        <v>2</v>
      </c>
      <c r="R231">
        <v>-2.8587499999999997</v>
      </c>
      <c r="S231">
        <f t="shared" si="5"/>
        <v>-3.8587499999999997</v>
      </c>
      <c r="U231">
        <v>230</v>
      </c>
    </row>
    <row r="232" spans="10:21" x14ac:dyDescent="0.3">
      <c r="J232" s="139">
        <v>11.199999999999937</v>
      </c>
      <c r="K232" s="139">
        <v>2</v>
      </c>
      <c r="L232" s="139">
        <v>2</v>
      </c>
      <c r="O232" s="139">
        <v>2</v>
      </c>
      <c r="R232">
        <v>-2.8624999999999998</v>
      </c>
      <c r="S232">
        <f t="shared" si="5"/>
        <v>-3.8624999999999998</v>
      </c>
      <c r="U232">
        <v>231</v>
      </c>
    </row>
    <row r="233" spans="10:21" x14ac:dyDescent="0.3">
      <c r="J233" s="139">
        <v>11.239999999999936</v>
      </c>
      <c r="K233" s="139">
        <v>2</v>
      </c>
      <c r="L233" s="139">
        <v>2</v>
      </c>
      <c r="O233" s="139">
        <v>2</v>
      </c>
      <c r="R233">
        <v>-2.86625</v>
      </c>
      <c r="S233">
        <f t="shared" si="5"/>
        <v>-3.86625</v>
      </c>
      <c r="U233">
        <v>232</v>
      </c>
    </row>
    <row r="234" spans="10:21" x14ac:dyDescent="0.3">
      <c r="J234" s="139">
        <v>11.279999999999935</v>
      </c>
      <c r="K234" s="139">
        <v>2</v>
      </c>
      <c r="L234" s="139">
        <v>2</v>
      </c>
      <c r="O234" s="139">
        <v>2</v>
      </c>
      <c r="R234">
        <v>-2.8699999999999997</v>
      </c>
      <c r="S234">
        <f t="shared" si="5"/>
        <v>-3.8699999999999997</v>
      </c>
      <c r="U234">
        <v>233</v>
      </c>
    </row>
    <row r="235" spans="10:21" x14ac:dyDescent="0.3">
      <c r="J235" s="139">
        <v>11.319999999999935</v>
      </c>
      <c r="K235" s="139">
        <v>2</v>
      </c>
      <c r="L235" s="139">
        <v>2</v>
      </c>
      <c r="O235" s="139">
        <v>2</v>
      </c>
      <c r="R235">
        <v>-2.8737499999999998</v>
      </c>
      <c r="S235">
        <f t="shared" si="5"/>
        <v>-3.8737499999999998</v>
      </c>
      <c r="U235">
        <v>234</v>
      </c>
    </row>
    <row r="236" spans="10:21" x14ac:dyDescent="0.3">
      <c r="J236" s="139">
        <v>11.359999999999934</v>
      </c>
      <c r="K236" s="139">
        <v>2</v>
      </c>
      <c r="L236" s="139">
        <v>2</v>
      </c>
      <c r="O236" s="139">
        <v>2</v>
      </c>
      <c r="R236">
        <v>-2.8774999999999999</v>
      </c>
      <c r="S236">
        <f t="shared" si="5"/>
        <v>-3.8774999999999999</v>
      </c>
      <c r="U236">
        <v>235</v>
      </c>
    </row>
    <row r="237" spans="10:21" x14ac:dyDescent="0.3">
      <c r="J237" s="139">
        <v>11.399999999999933</v>
      </c>
      <c r="K237" s="139">
        <v>2</v>
      </c>
      <c r="L237" s="139">
        <v>2</v>
      </c>
      <c r="O237" s="139">
        <v>2</v>
      </c>
      <c r="R237">
        <v>-2.8812499999999996</v>
      </c>
      <c r="S237">
        <f t="shared" si="5"/>
        <v>-3.8812499999999996</v>
      </c>
      <c r="U237">
        <v>236</v>
      </c>
    </row>
    <row r="238" spans="10:21" x14ac:dyDescent="0.3">
      <c r="J238" s="139">
        <v>11.439999999999932</v>
      </c>
      <c r="K238" s="139">
        <v>2</v>
      </c>
      <c r="L238" s="139">
        <v>2</v>
      </c>
      <c r="O238" s="139">
        <v>2</v>
      </c>
      <c r="R238">
        <v>-2.8849999999999998</v>
      </c>
      <c r="S238">
        <f t="shared" si="5"/>
        <v>-3.8849999999999998</v>
      </c>
      <c r="U238">
        <v>237</v>
      </c>
    </row>
    <row r="239" spans="10:21" x14ac:dyDescent="0.3">
      <c r="J239" s="139">
        <v>11.479999999999931</v>
      </c>
      <c r="K239" s="139">
        <v>2</v>
      </c>
      <c r="L239" s="139">
        <v>2</v>
      </c>
      <c r="O239" s="139">
        <v>2</v>
      </c>
      <c r="R239">
        <v>-2.8887499999999999</v>
      </c>
      <c r="S239">
        <f t="shared" si="5"/>
        <v>-3.8887499999999999</v>
      </c>
      <c r="U239">
        <v>238</v>
      </c>
    </row>
    <row r="240" spans="10:21" x14ac:dyDescent="0.3">
      <c r="J240" s="139">
        <v>11.51999999999993</v>
      </c>
      <c r="K240" s="139">
        <v>2</v>
      </c>
      <c r="L240" s="139">
        <v>2</v>
      </c>
      <c r="O240" s="139">
        <v>2</v>
      </c>
      <c r="R240">
        <v>-2.8925000000000001</v>
      </c>
      <c r="S240">
        <f t="shared" si="5"/>
        <v>-3.8925000000000001</v>
      </c>
      <c r="U240">
        <v>239</v>
      </c>
    </row>
    <row r="241" spans="10:21" x14ac:dyDescent="0.3">
      <c r="J241" s="139">
        <v>11.559999999999929</v>
      </c>
      <c r="K241" s="139">
        <v>2</v>
      </c>
      <c r="L241" s="139">
        <v>2</v>
      </c>
      <c r="O241" s="139">
        <v>2</v>
      </c>
      <c r="R241">
        <v>-2.8962499999999998</v>
      </c>
      <c r="S241">
        <f t="shared" si="5"/>
        <v>-3.8962499999999998</v>
      </c>
      <c r="U241">
        <v>240</v>
      </c>
    </row>
    <row r="242" spans="10:21" x14ac:dyDescent="0.3">
      <c r="J242" s="139">
        <v>11.599999999999929</v>
      </c>
      <c r="K242" s="139">
        <v>2</v>
      </c>
      <c r="L242" s="139">
        <v>2</v>
      </c>
      <c r="O242" s="139">
        <v>2</v>
      </c>
      <c r="R242">
        <v>-2.9</v>
      </c>
      <c r="S242">
        <f t="shared" si="5"/>
        <v>-3.9</v>
      </c>
      <c r="U242">
        <v>241</v>
      </c>
    </row>
    <row r="243" spans="10:21" x14ac:dyDescent="0.3">
      <c r="J243" s="139">
        <v>11.639999999999928</v>
      </c>
      <c r="K243" s="139">
        <v>2</v>
      </c>
      <c r="L243" s="139">
        <v>2</v>
      </c>
      <c r="O243" s="139">
        <v>2</v>
      </c>
      <c r="R243">
        <v>-2.9037499999999996</v>
      </c>
      <c r="S243">
        <f t="shared" si="5"/>
        <v>-3.9037499999999996</v>
      </c>
      <c r="U243">
        <v>242</v>
      </c>
    </row>
    <row r="244" spans="10:21" x14ac:dyDescent="0.3">
      <c r="J244" s="139">
        <v>11.679999999999927</v>
      </c>
      <c r="K244" s="139">
        <v>2</v>
      </c>
      <c r="L244" s="139">
        <v>2</v>
      </c>
      <c r="O244" s="139">
        <v>2</v>
      </c>
      <c r="R244">
        <v>-2.9074999999999998</v>
      </c>
      <c r="S244">
        <f t="shared" si="5"/>
        <v>-3.9074999999999998</v>
      </c>
      <c r="U244">
        <v>243</v>
      </c>
    </row>
    <row r="245" spans="10:21" x14ac:dyDescent="0.3">
      <c r="J245" s="139">
        <v>11.719999999999926</v>
      </c>
      <c r="K245" s="139">
        <v>2</v>
      </c>
      <c r="L245" s="139">
        <v>2</v>
      </c>
      <c r="O245" s="139">
        <v>2</v>
      </c>
      <c r="R245">
        <v>-2.9112499999999999</v>
      </c>
      <c r="S245">
        <f t="shared" si="5"/>
        <v>-3.9112499999999999</v>
      </c>
      <c r="U245">
        <v>244</v>
      </c>
    </row>
    <row r="246" spans="10:21" x14ac:dyDescent="0.3">
      <c r="J246" s="139">
        <v>11.759999999999925</v>
      </c>
      <c r="K246" s="139">
        <v>2</v>
      </c>
      <c r="L246" s="139">
        <v>2</v>
      </c>
      <c r="O246" s="139">
        <v>2</v>
      </c>
      <c r="R246">
        <v>-2.915</v>
      </c>
      <c r="S246">
        <f t="shared" si="5"/>
        <v>-3.915</v>
      </c>
      <c r="U246">
        <v>245</v>
      </c>
    </row>
    <row r="247" spans="10:21" x14ac:dyDescent="0.3">
      <c r="J247" s="139">
        <v>11.799999999999924</v>
      </c>
      <c r="K247" s="139">
        <v>2</v>
      </c>
      <c r="L247" s="139">
        <v>2</v>
      </c>
      <c r="O247" s="139">
        <v>2</v>
      </c>
      <c r="R247">
        <v>-2.9187499999999997</v>
      </c>
      <c r="S247">
        <f t="shared" si="5"/>
        <v>-3.9187499999999997</v>
      </c>
      <c r="U247">
        <v>246</v>
      </c>
    </row>
    <row r="248" spans="10:21" x14ac:dyDescent="0.3">
      <c r="J248" s="139">
        <v>11.839999999999923</v>
      </c>
      <c r="K248" s="139">
        <v>2</v>
      </c>
      <c r="L248" s="139">
        <v>2</v>
      </c>
      <c r="O248" s="139">
        <v>2</v>
      </c>
      <c r="R248">
        <v>-2.9224999999999999</v>
      </c>
      <c r="S248">
        <f t="shared" si="5"/>
        <v>-3.9224999999999999</v>
      </c>
      <c r="U248">
        <v>247</v>
      </c>
    </row>
    <row r="249" spans="10:21" x14ac:dyDescent="0.3">
      <c r="J249" s="139">
        <v>11.879999999999923</v>
      </c>
      <c r="K249" s="139">
        <v>2</v>
      </c>
      <c r="L249" s="139">
        <v>2</v>
      </c>
      <c r="O249" s="139">
        <v>2</v>
      </c>
      <c r="R249">
        <v>-2.9262499999999996</v>
      </c>
      <c r="S249">
        <f t="shared" si="5"/>
        <v>-3.9262499999999996</v>
      </c>
      <c r="U249">
        <v>248</v>
      </c>
    </row>
    <row r="250" spans="10:21" x14ac:dyDescent="0.3">
      <c r="J250" s="139">
        <v>11.919999999999922</v>
      </c>
      <c r="K250" s="139">
        <v>2</v>
      </c>
      <c r="L250" s="139">
        <v>2</v>
      </c>
      <c r="O250" s="139">
        <v>2</v>
      </c>
      <c r="R250">
        <v>-2.9299999999999997</v>
      </c>
      <c r="S250">
        <f t="shared" si="5"/>
        <v>-3.9299999999999997</v>
      </c>
      <c r="U250">
        <v>249</v>
      </c>
    </row>
    <row r="251" spans="10:21" x14ac:dyDescent="0.3">
      <c r="J251" s="139">
        <v>11.959999999999921</v>
      </c>
      <c r="K251" s="139">
        <v>2</v>
      </c>
      <c r="L251" s="139">
        <v>2</v>
      </c>
      <c r="O251" s="139">
        <v>2</v>
      </c>
      <c r="R251">
        <v>-2.9337499999999999</v>
      </c>
      <c r="S251">
        <f t="shared" si="5"/>
        <v>-3.9337499999999999</v>
      </c>
      <c r="U251">
        <v>250</v>
      </c>
    </row>
    <row r="252" spans="10:21" x14ac:dyDescent="0.3">
      <c r="J252" s="139">
        <v>11.99999999999992</v>
      </c>
      <c r="K252" s="139">
        <v>2</v>
      </c>
      <c r="L252" s="139">
        <v>2</v>
      </c>
      <c r="O252" s="139">
        <v>2</v>
      </c>
      <c r="R252">
        <v>-2.9375</v>
      </c>
      <c r="S252">
        <f t="shared" si="5"/>
        <v>-3.9375</v>
      </c>
      <c r="U252">
        <v>251</v>
      </c>
    </row>
    <row r="253" spans="10:21" x14ac:dyDescent="0.3">
      <c r="J253" s="139">
        <v>12.039999999999919</v>
      </c>
      <c r="K253" s="139">
        <v>2</v>
      </c>
      <c r="L253" s="139">
        <v>2</v>
      </c>
      <c r="O253" s="139">
        <v>2</v>
      </c>
      <c r="R253">
        <v>-2.9412499999999997</v>
      </c>
      <c r="S253">
        <f t="shared" si="5"/>
        <v>-3.9412499999999997</v>
      </c>
      <c r="U253">
        <v>252</v>
      </c>
    </row>
    <row r="254" spans="10:21" x14ac:dyDescent="0.3">
      <c r="J254" s="139">
        <v>12.079999999999918</v>
      </c>
      <c r="K254" s="139">
        <v>2</v>
      </c>
      <c r="L254" s="139">
        <v>2</v>
      </c>
      <c r="O254" s="139">
        <v>2</v>
      </c>
      <c r="R254">
        <v>-2.9449999999999998</v>
      </c>
      <c r="S254">
        <f t="shared" si="5"/>
        <v>-3.9449999999999998</v>
      </c>
      <c r="U254">
        <v>253</v>
      </c>
    </row>
    <row r="255" spans="10:21" x14ac:dyDescent="0.3">
      <c r="J255" s="139">
        <v>12.119999999999918</v>
      </c>
      <c r="K255" s="139">
        <v>2</v>
      </c>
      <c r="L255" s="139">
        <v>2</v>
      </c>
      <c r="O255" s="139">
        <v>2</v>
      </c>
      <c r="R255">
        <v>-2.94875</v>
      </c>
      <c r="S255">
        <f t="shared" si="5"/>
        <v>-3.94875</v>
      </c>
      <c r="U255">
        <v>254</v>
      </c>
    </row>
    <row r="256" spans="10:21" x14ac:dyDescent="0.3">
      <c r="J256" s="139">
        <v>12.159999999999917</v>
      </c>
      <c r="K256" s="139">
        <v>2</v>
      </c>
      <c r="L256" s="139">
        <v>2</v>
      </c>
      <c r="O256" s="139">
        <v>2</v>
      </c>
      <c r="R256">
        <v>-2.9524999999999997</v>
      </c>
      <c r="S256">
        <f t="shared" si="5"/>
        <v>-3.9524999999999997</v>
      </c>
      <c r="U256">
        <v>255</v>
      </c>
    </row>
    <row r="257" spans="10:21" x14ac:dyDescent="0.3">
      <c r="J257" s="139">
        <v>12.199999999999916</v>
      </c>
      <c r="K257" s="139">
        <v>2</v>
      </c>
      <c r="L257" s="139">
        <v>2</v>
      </c>
      <c r="O257" s="139">
        <v>2</v>
      </c>
      <c r="R257">
        <v>-2.9562499999999998</v>
      </c>
      <c r="S257">
        <f t="shared" si="5"/>
        <v>-3.9562499999999998</v>
      </c>
      <c r="U257">
        <v>256</v>
      </c>
    </row>
    <row r="258" spans="10:21" x14ac:dyDescent="0.3">
      <c r="J258" s="139">
        <v>12.239999999999915</v>
      </c>
      <c r="K258" s="139">
        <v>2</v>
      </c>
      <c r="L258" s="139">
        <v>2</v>
      </c>
      <c r="O258" s="139">
        <v>2</v>
      </c>
      <c r="R258">
        <v>-2.96</v>
      </c>
      <c r="S258">
        <f t="shared" si="5"/>
        <v>-3.96</v>
      </c>
      <c r="U258">
        <v>257</v>
      </c>
    </row>
    <row r="259" spans="10:21" x14ac:dyDescent="0.3">
      <c r="J259" s="139">
        <v>12.279999999999914</v>
      </c>
      <c r="K259" s="139">
        <v>2</v>
      </c>
      <c r="L259" s="139">
        <v>2</v>
      </c>
      <c r="O259" s="139">
        <v>2</v>
      </c>
      <c r="R259">
        <v>-2.9637499999999997</v>
      </c>
      <c r="S259">
        <f t="shared" ref="S259:S322" si="6">$T$2*U259+$T$3</f>
        <v>-3.9637499999999997</v>
      </c>
      <c r="U259">
        <v>258</v>
      </c>
    </row>
    <row r="260" spans="10:21" x14ac:dyDescent="0.3">
      <c r="J260" s="139">
        <v>12.319999999999913</v>
      </c>
      <c r="K260" s="139">
        <v>2</v>
      </c>
      <c r="L260" s="139">
        <v>2</v>
      </c>
      <c r="O260" s="139">
        <v>2</v>
      </c>
      <c r="R260">
        <v>-2.9674999999999998</v>
      </c>
      <c r="S260">
        <f t="shared" si="6"/>
        <v>-3.9674999999999998</v>
      </c>
      <c r="U260">
        <v>259</v>
      </c>
    </row>
    <row r="261" spans="10:21" x14ac:dyDescent="0.3">
      <c r="J261" s="139">
        <v>12.359999999999912</v>
      </c>
      <c r="K261" s="139">
        <v>2</v>
      </c>
      <c r="L261" s="139">
        <v>2</v>
      </c>
      <c r="O261" s="139">
        <v>2</v>
      </c>
      <c r="R261">
        <v>-2.9712499999999999</v>
      </c>
      <c r="S261">
        <f t="shared" si="6"/>
        <v>-3.9712499999999999</v>
      </c>
      <c r="U261">
        <v>260</v>
      </c>
    </row>
    <row r="262" spans="10:21" x14ac:dyDescent="0.3">
      <c r="J262" s="139">
        <v>12.399999999999912</v>
      </c>
      <c r="K262" s="139">
        <v>2</v>
      </c>
      <c r="L262" s="139">
        <v>2</v>
      </c>
      <c r="O262" s="139">
        <v>2</v>
      </c>
      <c r="R262">
        <v>-2.9749999999999996</v>
      </c>
      <c r="S262">
        <f t="shared" si="6"/>
        <v>-3.9749999999999996</v>
      </c>
      <c r="U262">
        <v>261</v>
      </c>
    </row>
    <row r="263" spans="10:21" x14ac:dyDescent="0.3">
      <c r="J263" s="139">
        <v>12.439999999999911</v>
      </c>
      <c r="K263" s="139">
        <v>2</v>
      </c>
      <c r="L263" s="139">
        <v>2</v>
      </c>
      <c r="O263" s="139">
        <v>2</v>
      </c>
      <c r="R263">
        <v>-2.9787499999999998</v>
      </c>
      <c r="S263">
        <f t="shared" si="6"/>
        <v>-3.9787499999999998</v>
      </c>
      <c r="U263">
        <v>262</v>
      </c>
    </row>
    <row r="264" spans="10:21" x14ac:dyDescent="0.3">
      <c r="J264" s="139">
        <v>12.47999999999991</v>
      </c>
      <c r="K264" s="139">
        <v>2</v>
      </c>
      <c r="L264" s="139">
        <v>2</v>
      </c>
      <c r="O264" s="139">
        <v>2</v>
      </c>
      <c r="R264">
        <v>-2.9824999999999999</v>
      </c>
      <c r="S264">
        <f t="shared" si="6"/>
        <v>-3.9824999999999999</v>
      </c>
      <c r="U264">
        <v>263</v>
      </c>
    </row>
    <row r="265" spans="10:21" x14ac:dyDescent="0.3">
      <c r="J265" s="139">
        <v>12.519999999999909</v>
      </c>
      <c r="K265" s="139">
        <v>2</v>
      </c>
      <c r="L265" s="139">
        <v>2</v>
      </c>
      <c r="O265" s="139">
        <v>2</v>
      </c>
      <c r="R265">
        <v>-2.9862500000000001</v>
      </c>
      <c r="S265">
        <f t="shared" si="6"/>
        <v>-3.9862500000000001</v>
      </c>
      <c r="U265">
        <v>264</v>
      </c>
    </row>
    <row r="266" spans="10:21" x14ac:dyDescent="0.3">
      <c r="J266" s="139">
        <v>12.559999999999908</v>
      </c>
      <c r="K266" s="139">
        <v>2</v>
      </c>
      <c r="L266" s="139">
        <v>2</v>
      </c>
      <c r="O266" s="139">
        <v>2</v>
      </c>
      <c r="R266">
        <v>-2.9899999999999998</v>
      </c>
      <c r="S266">
        <f t="shared" si="6"/>
        <v>-3.9899999999999998</v>
      </c>
      <c r="U266">
        <v>265</v>
      </c>
    </row>
    <row r="267" spans="10:21" x14ac:dyDescent="0.3">
      <c r="J267" s="139">
        <v>12.599999999999907</v>
      </c>
      <c r="K267" s="139">
        <v>2</v>
      </c>
      <c r="L267" s="139">
        <v>2</v>
      </c>
      <c r="O267" s="139">
        <v>2</v>
      </c>
      <c r="R267">
        <v>-2.9937499999999999</v>
      </c>
      <c r="S267">
        <f t="shared" si="6"/>
        <v>-3.9937499999999999</v>
      </c>
      <c r="U267">
        <v>266</v>
      </c>
    </row>
    <row r="268" spans="10:21" x14ac:dyDescent="0.3">
      <c r="J268" s="139">
        <v>12.639999999999906</v>
      </c>
      <c r="K268" s="139">
        <v>2</v>
      </c>
      <c r="L268" s="139">
        <v>2</v>
      </c>
      <c r="O268" s="139">
        <v>2</v>
      </c>
      <c r="R268">
        <v>-2.9974999999999996</v>
      </c>
      <c r="S268">
        <f t="shared" si="6"/>
        <v>-3.9974999999999996</v>
      </c>
      <c r="U268">
        <v>267</v>
      </c>
    </row>
    <row r="269" spans="10:21" x14ac:dyDescent="0.3">
      <c r="J269" s="139">
        <v>12.679999999999906</v>
      </c>
      <c r="K269" s="139">
        <v>2</v>
      </c>
      <c r="L269" s="139">
        <v>2</v>
      </c>
      <c r="O269" s="139">
        <v>2</v>
      </c>
      <c r="R269">
        <v>-3.0012499999999998</v>
      </c>
      <c r="S269">
        <f t="shared" si="6"/>
        <v>-4.0012499999999998</v>
      </c>
      <c r="U269">
        <v>268</v>
      </c>
    </row>
    <row r="270" spans="10:21" x14ac:dyDescent="0.3">
      <c r="J270" s="139">
        <v>12.719999999999905</v>
      </c>
      <c r="K270" s="139">
        <v>2</v>
      </c>
      <c r="L270" s="139">
        <v>2</v>
      </c>
      <c r="O270" s="139">
        <v>2</v>
      </c>
      <c r="R270">
        <v>-3.0049999999999999</v>
      </c>
      <c r="S270">
        <f t="shared" si="6"/>
        <v>-4.0049999999999999</v>
      </c>
      <c r="U270">
        <v>269</v>
      </c>
    </row>
    <row r="271" spans="10:21" x14ac:dyDescent="0.3">
      <c r="J271" s="139">
        <v>12.759999999999904</v>
      </c>
      <c r="K271" s="139">
        <v>2</v>
      </c>
      <c r="L271" s="139">
        <v>2</v>
      </c>
      <c r="O271" s="139">
        <v>2</v>
      </c>
      <c r="R271">
        <v>-3.00875</v>
      </c>
      <c r="S271">
        <f t="shared" si="6"/>
        <v>-4.00875</v>
      </c>
      <c r="U271">
        <v>270</v>
      </c>
    </row>
    <row r="272" spans="10:21" x14ac:dyDescent="0.3">
      <c r="J272" s="139">
        <v>12.799999999999903</v>
      </c>
      <c r="K272" s="139">
        <v>2</v>
      </c>
      <c r="L272" s="139">
        <v>2</v>
      </c>
      <c r="O272" s="139">
        <v>2</v>
      </c>
      <c r="R272">
        <v>-3.0124999999999993</v>
      </c>
      <c r="S272">
        <f t="shared" si="6"/>
        <v>-4.0124999999999993</v>
      </c>
      <c r="U272">
        <v>271</v>
      </c>
    </row>
    <row r="273" spans="10:21" x14ac:dyDescent="0.3">
      <c r="J273" s="139">
        <v>12.839999999999902</v>
      </c>
      <c r="K273" s="139">
        <v>2</v>
      </c>
      <c r="L273" s="139">
        <v>2</v>
      </c>
      <c r="O273" s="139">
        <v>2</v>
      </c>
      <c r="R273">
        <v>-3.0162499999999994</v>
      </c>
      <c r="S273">
        <f t="shared" si="6"/>
        <v>-4.0162499999999994</v>
      </c>
      <c r="U273">
        <v>272</v>
      </c>
    </row>
    <row r="274" spans="10:21" x14ac:dyDescent="0.3">
      <c r="J274" s="139">
        <v>12.879999999999901</v>
      </c>
      <c r="K274" s="139">
        <v>2</v>
      </c>
      <c r="L274" s="139">
        <v>2</v>
      </c>
      <c r="O274" s="139">
        <v>2</v>
      </c>
      <c r="R274">
        <v>-3.0199999999999996</v>
      </c>
      <c r="S274">
        <f t="shared" si="6"/>
        <v>-4.0199999999999996</v>
      </c>
      <c r="U274">
        <v>273</v>
      </c>
    </row>
    <row r="275" spans="10:21" x14ac:dyDescent="0.3">
      <c r="J275" s="139">
        <v>12.9199999999999</v>
      </c>
      <c r="K275" s="139">
        <v>2</v>
      </c>
      <c r="L275" s="139">
        <v>2</v>
      </c>
      <c r="O275" s="139">
        <v>2</v>
      </c>
      <c r="R275">
        <v>-3.0237499999999997</v>
      </c>
      <c r="S275">
        <f t="shared" si="6"/>
        <v>-4.0237499999999997</v>
      </c>
      <c r="U275">
        <v>274</v>
      </c>
    </row>
    <row r="276" spans="10:21" x14ac:dyDescent="0.3">
      <c r="J276" s="139">
        <v>12.9599999999999</v>
      </c>
      <c r="K276" s="139">
        <v>2</v>
      </c>
      <c r="L276" s="139">
        <v>2</v>
      </c>
      <c r="O276" s="139">
        <v>2</v>
      </c>
      <c r="R276">
        <v>-3.0274999999999999</v>
      </c>
      <c r="S276">
        <f t="shared" si="6"/>
        <v>-4.0274999999999999</v>
      </c>
      <c r="U276">
        <v>275</v>
      </c>
    </row>
    <row r="277" spans="10:21" x14ac:dyDescent="0.3">
      <c r="J277" s="139">
        <v>12.999999999999899</v>
      </c>
      <c r="K277" s="139">
        <v>2</v>
      </c>
      <c r="L277" s="139">
        <v>2</v>
      </c>
      <c r="O277" s="139">
        <v>2</v>
      </c>
      <c r="R277">
        <v>-3.03125</v>
      </c>
      <c r="S277">
        <f t="shared" si="6"/>
        <v>-4.03125</v>
      </c>
      <c r="U277">
        <v>276</v>
      </c>
    </row>
    <row r="278" spans="10:21" x14ac:dyDescent="0.3">
      <c r="J278" s="139">
        <v>13.039999999999898</v>
      </c>
      <c r="K278" s="139">
        <v>2</v>
      </c>
      <c r="L278" s="139">
        <v>2</v>
      </c>
      <c r="O278" s="139">
        <v>2</v>
      </c>
      <c r="R278">
        <v>-3.0350000000000001</v>
      </c>
      <c r="S278">
        <f t="shared" si="6"/>
        <v>-4.0350000000000001</v>
      </c>
      <c r="U278">
        <v>277</v>
      </c>
    </row>
    <row r="279" spans="10:21" x14ac:dyDescent="0.3">
      <c r="J279" s="139">
        <v>13.079999999999897</v>
      </c>
      <c r="K279" s="139">
        <v>2</v>
      </c>
      <c r="L279" s="139">
        <v>2</v>
      </c>
      <c r="O279" s="139">
        <v>2</v>
      </c>
      <c r="R279">
        <v>-3.0387500000000003</v>
      </c>
      <c r="S279">
        <f t="shared" si="6"/>
        <v>-4.0387500000000003</v>
      </c>
      <c r="U279">
        <v>278</v>
      </c>
    </row>
    <row r="280" spans="10:21" x14ac:dyDescent="0.3">
      <c r="J280" s="139">
        <v>13.119999999999896</v>
      </c>
      <c r="K280" s="139">
        <v>2</v>
      </c>
      <c r="L280" s="139">
        <v>2</v>
      </c>
      <c r="O280" s="139">
        <v>2</v>
      </c>
      <c r="R280">
        <v>-3.0424999999999995</v>
      </c>
      <c r="S280">
        <f t="shared" si="6"/>
        <v>-4.0424999999999995</v>
      </c>
      <c r="U280">
        <v>279</v>
      </c>
    </row>
    <row r="281" spans="10:21" x14ac:dyDescent="0.3">
      <c r="J281" s="139">
        <v>13.159999999999895</v>
      </c>
      <c r="K281" s="139">
        <v>2</v>
      </c>
      <c r="L281" s="139">
        <v>2</v>
      </c>
      <c r="O281" s="139">
        <v>2</v>
      </c>
      <c r="R281">
        <v>-3.0462499999999997</v>
      </c>
      <c r="S281">
        <f t="shared" si="6"/>
        <v>-4.0462499999999997</v>
      </c>
      <c r="U281">
        <v>280</v>
      </c>
    </row>
    <row r="282" spans="10:21" x14ac:dyDescent="0.3">
      <c r="J282" s="139">
        <v>13.199999999999894</v>
      </c>
      <c r="K282" s="139">
        <v>2</v>
      </c>
      <c r="L282" s="139">
        <v>2</v>
      </c>
      <c r="O282" s="139">
        <v>2</v>
      </c>
      <c r="R282">
        <v>-3.05</v>
      </c>
      <c r="S282">
        <f t="shared" si="6"/>
        <v>-4.05</v>
      </c>
      <c r="U282">
        <v>281</v>
      </c>
    </row>
    <row r="283" spans="10:21" x14ac:dyDescent="0.3">
      <c r="J283" s="139">
        <v>13.239999999999894</v>
      </c>
      <c r="K283" s="139">
        <v>2</v>
      </c>
      <c r="L283" s="139">
        <v>2</v>
      </c>
      <c r="O283" s="139">
        <v>2</v>
      </c>
      <c r="R283">
        <v>-3.05375</v>
      </c>
      <c r="S283">
        <f t="shared" si="6"/>
        <v>-4.05375</v>
      </c>
      <c r="U283">
        <v>282</v>
      </c>
    </row>
    <row r="284" spans="10:21" x14ac:dyDescent="0.3">
      <c r="J284" s="139">
        <v>13.279999999999893</v>
      </c>
      <c r="K284" s="139">
        <v>2</v>
      </c>
      <c r="L284" s="139">
        <v>2</v>
      </c>
      <c r="O284" s="139">
        <v>2</v>
      </c>
      <c r="R284">
        <v>-3.0575000000000001</v>
      </c>
      <c r="S284">
        <f t="shared" si="6"/>
        <v>-4.0575000000000001</v>
      </c>
      <c r="U284">
        <v>283</v>
      </c>
    </row>
    <row r="285" spans="10:21" x14ac:dyDescent="0.3">
      <c r="J285" s="139">
        <v>13.319999999999892</v>
      </c>
      <c r="K285" s="139">
        <v>2</v>
      </c>
      <c r="L285" s="139">
        <v>2</v>
      </c>
      <c r="O285" s="139">
        <v>2</v>
      </c>
      <c r="R285">
        <v>-3.0612499999999994</v>
      </c>
      <c r="S285">
        <f t="shared" si="6"/>
        <v>-4.0612499999999994</v>
      </c>
      <c r="U285">
        <v>284</v>
      </c>
    </row>
    <row r="286" spans="10:21" x14ac:dyDescent="0.3">
      <c r="J286" s="139">
        <v>13.359999999999891</v>
      </c>
      <c r="K286" s="139">
        <v>2</v>
      </c>
      <c r="L286" s="139">
        <v>2</v>
      </c>
      <c r="O286" s="139">
        <v>2</v>
      </c>
      <c r="R286">
        <v>-3.0649999999999995</v>
      </c>
      <c r="S286">
        <f t="shared" si="6"/>
        <v>-4.0649999999999995</v>
      </c>
      <c r="U286">
        <v>285</v>
      </c>
    </row>
    <row r="287" spans="10:21" x14ac:dyDescent="0.3">
      <c r="J287" s="139">
        <v>13.39999999999989</v>
      </c>
      <c r="K287" s="139">
        <v>2</v>
      </c>
      <c r="L287" s="139">
        <v>2</v>
      </c>
      <c r="O287" s="139">
        <v>2</v>
      </c>
      <c r="R287">
        <v>-3.0687499999999996</v>
      </c>
      <c r="S287">
        <f t="shared" si="6"/>
        <v>-4.0687499999999996</v>
      </c>
      <c r="U287">
        <v>286</v>
      </c>
    </row>
    <row r="288" spans="10:21" x14ac:dyDescent="0.3">
      <c r="J288" s="139">
        <v>13.439999999999889</v>
      </c>
      <c r="K288" s="139">
        <v>2</v>
      </c>
      <c r="L288" s="139">
        <v>2</v>
      </c>
      <c r="O288" s="139">
        <v>2</v>
      </c>
      <c r="R288">
        <v>-3.0724999999999998</v>
      </c>
      <c r="S288">
        <f t="shared" si="6"/>
        <v>-4.0724999999999998</v>
      </c>
      <c r="U288">
        <v>287</v>
      </c>
    </row>
    <row r="289" spans="10:21" x14ac:dyDescent="0.3">
      <c r="J289" s="139">
        <v>13.479999999999889</v>
      </c>
      <c r="K289" s="139">
        <v>2</v>
      </c>
      <c r="L289" s="139">
        <v>2</v>
      </c>
      <c r="O289" s="139">
        <v>2</v>
      </c>
      <c r="R289">
        <v>-3.0762499999999999</v>
      </c>
      <c r="S289">
        <f t="shared" si="6"/>
        <v>-4.0762499999999999</v>
      </c>
      <c r="U289">
        <v>288</v>
      </c>
    </row>
    <row r="290" spans="10:21" x14ac:dyDescent="0.3">
      <c r="J290" s="139">
        <v>13.519999999999888</v>
      </c>
      <c r="K290" s="139">
        <v>2</v>
      </c>
      <c r="L290" s="139">
        <v>2</v>
      </c>
      <c r="O290" s="139">
        <v>2</v>
      </c>
      <c r="R290">
        <v>-3.08</v>
      </c>
      <c r="S290">
        <f t="shared" si="6"/>
        <v>-4.08</v>
      </c>
      <c r="U290">
        <v>289</v>
      </c>
    </row>
    <row r="291" spans="10:21" x14ac:dyDescent="0.3">
      <c r="J291" s="139">
        <v>13.559999999999887</v>
      </c>
      <c r="K291" s="139">
        <v>2</v>
      </c>
      <c r="L291" s="139">
        <v>2</v>
      </c>
      <c r="O291" s="139">
        <v>2</v>
      </c>
      <c r="R291">
        <v>-3.0837500000000002</v>
      </c>
      <c r="S291">
        <f t="shared" si="6"/>
        <v>-4.0837500000000002</v>
      </c>
      <c r="U291">
        <v>290</v>
      </c>
    </row>
    <row r="292" spans="10:21" x14ac:dyDescent="0.3">
      <c r="J292" s="139">
        <v>13.599999999999886</v>
      </c>
      <c r="K292" s="139">
        <v>2</v>
      </c>
      <c r="L292" s="139">
        <v>2</v>
      </c>
      <c r="O292" s="139">
        <v>2</v>
      </c>
      <c r="R292">
        <v>-3.0875000000000004</v>
      </c>
      <c r="S292">
        <f t="shared" si="6"/>
        <v>-4.0875000000000004</v>
      </c>
      <c r="U292">
        <v>291</v>
      </c>
    </row>
    <row r="293" spans="10:21" x14ac:dyDescent="0.3">
      <c r="J293" s="139">
        <v>13.639999999999885</v>
      </c>
      <c r="K293" s="139">
        <v>2</v>
      </c>
      <c r="L293" s="139">
        <v>2</v>
      </c>
      <c r="O293" s="139">
        <v>2</v>
      </c>
      <c r="R293">
        <v>-3.0912499999999996</v>
      </c>
      <c r="S293">
        <f t="shared" si="6"/>
        <v>-4.0912499999999996</v>
      </c>
      <c r="U293">
        <v>292</v>
      </c>
    </row>
    <row r="294" spans="10:21" x14ac:dyDescent="0.3">
      <c r="J294" s="139">
        <v>13.679999999999884</v>
      </c>
      <c r="K294" s="139">
        <v>2</v>
      </c>
      <c r="L294" s="139">
        <v>2</v>
      </c>
      <c r="O294" s="139">
        <v>2</v>
      </c>
      <c r="R294">
        <v>-3.0949999999999998</v>
      </c>
      <c r="S294">
        <f t="shared" si="6"/>
        <v>-4.0949999999999998</v>
      </c>
      <c r="U294">
        <v>293</v>
      </c>
    </row>
    <row r="295" spans="10:21" x14ac:dyDescent="0.3">
      <c r="J295" s="139">
        <v>13.719999999999883</v>
      </c>
      <c r="K295" s="139">
        <v>2</v>
      </c>
      <c r="L295" s="139">
        <v>2</v>
      </c>
      <c r="O295" s="139">
        <v>2</v>
      </c>
      <c r="R295">
        <v>-3.0987499999999999</v>
      </c>
      <c r="S295">
        <f t="shared" si="6"/>
        <v>-4.0987499999999999</v>
      </c>
      <c r="U295">
        <v>294</v>
      </c>
    </row>
    <row r="296" spans="10:21" x14ac:dyDescent="0.3">
      <c r="J296" s="139">
        <v>13.759999999999883</v>
      </c>
      <c r="K296" s="139">
        <v>2</v>
      </c>
      <c r="L296" s="139">
        <v>2</v>
      </c>
      <c r="O296" s="139">
        <v>2</v>
      </c>
      <c r="R296">
        <v>-3.1025</v>
      </c>
      <c r="S296">
        <f t="shared" si="6"/>
        <v>-4.1025</v>
      </c>
      <c r="U296">
        <v>295</v>
      </c>
    </row>
    <row r="297" spans="10:21" x14ac:dyDescent="0.3">
      <c r="J297" s="139">
        <v>13.799999999999882</v>
      </c>
      <c r="K297" s="139">
        <v>2</v>
      </c>
      <c r="L297" s="139">
        <v>2</v>
      </c>
      <c r="O297" s="139">
        <v>2</v>
      </c>
      <c r="R297">
        <v>-3.1062499999999993</v>
      </c>
      <c r="S297">
        <f t="shared" si="6"/>
        <v>-4.1062499999999993</v>
      </c>
      <c r="U297">
        <v>296</v>
      </c>
    </row>
    <row r="298" spans="10:21" x14ac:dyDescent="0.3">
      <c r="J298" s="139">
        <v>13.839999999999881</v>
      </c>
      <c r="K298" s="139">
        <v>2</v>
      </c>
      <c r="L298" s="139">
        <v>2</v>
      </c>
      <c r="O298" s="139">
        <v>2</v>
      </c>
      <c r="R298">
        <v>-3.1099999999999994</v>
      </c>
      <c r="S298">
        <f t="shared" si="6"/>
        <v>-4.1099999999999994</v>
      </c>
      <c r="U298">
        <v>297</v>
      </c>
    </row>
    <row r="299" spans="10:21" x14ac:dyDescent="0.3">
      <c r="J299" s="139">
        <v>13.87999999999988</v>
      </c>
      <c r="K299" s="139">
        <v>2</v>
      </c>
      <c r="L299" s="139">
        <v>2</v>
      </c>
      <c r="O299" s="139">
        <v>2</v>
      </c>
      <c r="R299">
        <v>-3.1137499999999996</v>
      </c>
      <c r="S299">
        <f t="shared" si="6"/>
        <v>-4.1137499999999996</v>
      </c>
      <c r="U299">
        <v>298</v>
      </c>
    </row>
    <row r="300" spans="10:21" x14ac:dyDescent="0.3">
      <c r="J300" s="139">
        <v>13.919999999999879</v>
      </c>
      <c r="K300" s="139">
        <v>2</v>
      </c>
      <c r="L300" s="139">
        <v>2</v>
      </c>
      <c r="O300" s="139">
        <v>2</v>
      </c>
      <c r="R300">
        <v>-3.1174999999999997</v>
      </c>
      <c r="S300">
        <f t="shared" si="6"/>
        <v>-4.1174999999999997</v>
      </c>
      <c r="U300">
        <v>299</v>
      </c>
    </row>
    <row r="301" spans="10:21" x14ac:dyDescent="0.3">
      <c r="J301" s="139">
        <v>13.959999999999878</v>
      </c>
      <c r="K301" s="139">
        <v>2</v>
      </c>
      <c r="L301" s="139">
        <v>2</v>
      </c>
      <c r="O301" s="139">
        <v>2</v>
      </c>
      <c r="R301">
        <v>-3.1212499999999999</v>
      </c>
      <c r="S301">
        <f t="shared" si="6"/>
        <v>-4.1212499999999999</v>
      </c>
      <c r="U301">
        <v>300</v>
      </c>
    </row>
    <row r="302" spans="10:21" x14ac:dyDescent="0.3">
      <c r="J302" s="139">
        <v>13.999999999999877</v>
      </c>
      <c r="K302" s="139">
        <v>2</v>
      </c>
      <c r="L302" s="139">
        <v>2</v>
      </c>
      <c r="O302" s="139">
        <v>2</v>
      </c>
      <c r="R302">
        <v>-3.125</v>
      </c>
      <c r="S302">
        <f t="shared" si="6"/>
        <v>-4.125</v>
      </c>
      <c r="U302">
        <v>301</v>
      </c>
    </row>
    <row r="303" spans="10:21" x14ac:dyDescent="0.3">
      <c r="J303" s="139">
        <v>14.039999999999877</v>
      </c>
      <c r="K303" s="139">
        <v>2</v>
      </c>
      <c r="L303" s="139">
        <v>2</v>
      </c>
      <c r="O303" s="139">
        <v>2</v>
      </c>
      <c r="R303">
        <v>-3.1287500000000001</v>
      </c>
      <c r="S303">
        <f t="shared" si="6"/>
        <v>-4.1287500000000001</v>
      </c>
      <c r="U303">
        <v>302</v>
      </c>
    </row>
    <row r="304" spans="10:21" x14ac:dyDescent="0.3">
      <c r="J304" s="139">
        <v>14.079999999999876</v>
      </c>
      <c r="K304" s="139">
        <v>2</v>
      </c>
      <c r="L304" s="139">
        <v>2</v>
      </c>
      <c r="O304" s="139">
        <v>2</v>
      </c>
      <c r="R304">
        <v>-3.1325000000000003</v>
      </c>
      <c r="S304">
        <f t="shared" si="6"/>
        <v>-4.1325000000000003</v>
      </c>
      <c r="U304">
        <v>303</v>
      </c>
    </row>
    <row r="305" spans="10:21" x14ac:dyDescent="0.3">
      <c r="J305" s="139">
        <v>14.119999999999875</v>
      </c>
      <c r="K305" s="139">
        <v>2</v>
      </c>
      <c r="L305" s="139">
        <v>2</v>
      </c>
      <c r="O305" s="139">
        <v>2</v>
      </c>
      <c r="R305">
        <v>-3.1362499999999995</v>
      </c>
      <c r="S305">
        <f t="shared" si="6"/>
        <v>-4.1362499999999995</v>
      </c>
      <c r="U305">
        <v>304</v>
      </c>
    </row>
    <row r="306" spans="10:21" x14ac:dyDescent="0.3">
      <c r="J306" s="139">
        <v>14.159999999999874</v>
      </c>
      <c r="K306" s="139">
        <v>2</v>
      </c>
      <c r="L306" s="139">
        <v>2</v>
      </c>
      <c r="O306" s="139">
        <v>2</v>
      </c>
      <c r="R306">
        <v>-3.1399999999999997</v>
      </c>
      <c r="S306">
        <f t="shared" si="6"/>
        <v>-4.1399999999999997</v>
      </c>
      <c r="U306">
        <v>305</v>
      </c>
    </row>
    <row r="307" spans="10:21" x14ac:dyDescent="0.3">
      <c r="J307" s="139">
        <v>14.199999999999873</v>
      </c>
      <c r="K307" s="139">
        <v>2</v>
      </c>
      <c r="L307" s="139">
        <v>2</v>
      </c>
      <c r="O307" s="139">
        <v>2</v>
      </c>
      <c r="R307">
        <v>-3.1437499999999998</v>
      </c>
      <c r="S307">
        <f t="shared" si="6"/>
        <v>-4.1437499999999998</v>
      </c>
      <c r="U307">
        <v>306</v>
      </c>
    </row>
    <row r="308" spans="10:21" x14ac:dyDescent="0.3">
      <c r="J308" s="139">
        <v>14.239999999999872</v>
      </c>
      <c r="K308" s="139">
        <v>2</v>
      </c>
      <c r="L308" s="139">
        <v>2</v>
      </c>
      <c r="O308" s="139">
        <v>2</v>
      </c>
      <c r="R308">
        <v>-3.1475</v>
      </c>
      <c r="S308">
        <f t="shared" si="6"/>
        <v>-4.1475</v>
      </c>
      <c r="U308">
        <v>307</v>
      </c>
    </row>
    <row r="309" spans="10:21" x14ac:dyDescent="0.3">
      <c r="J309" s="139">
        <v>14.279999999999871</v>
      </c>
      <c r="K309" s="139">
        <v>2</v>
      </c>
      <c r="L309" s="139">
        <v>2</v>
      </c>
      <c r="O309" s="139">
        <v>2</v>
      </c>
      <c r="R309">
        <v>-3.1512500000000001</v>
      </c>
      <c r="S309">
        <f t="shared" si="6"/>
        <v>-4.1512500000000001</v>
      </c>
      <c r="U309">
        <v>308</v>
      </c>
    </row>
    <row r="310" spans="10:21" x14ac:dyDescent="0.3">
      <c r="J310" s="139">
        <v>14.319999999999871</v>
      </c>
      <c r="K310" s="139">
        <v>2</v>
      </c>
      <c r="L310" s="139">
        <v>2</v>
      </c>
      <c r="O310" s="139">
        <v>2</v>
      </c>
      <c r="R310">
        <v>-3.1549999999999994</v>
      </c>
      <c r="S310">
        <f t="shared" si="6"/>
        <v>-4.1549999999999994</v>
      </c>
      <c r="U310">
        <v>309</v>
      </c>
    </row>
    <row r="311" spans="10:21" x14ac:dyDescent="0.3">
      <c r="J311" s="139">
        <v>14.35999999999987</v>
      </c>
      <c r="K311" s="139">
        <v>2</v>
      </c>
      <c r="L311" s="139">
        <v>2</v>
      </c>
      <c r="O311" s="139">
        <v>2</v>
      </c>
      <c r="R311">
        <v>-3.1587499999999995</v>
      </c>
      <c r="S311">
        <f t="shared" si="6"/>
        <v>-4.1587499999999995</v>
      </c>
      <c r="U311">
        <v>310</v>
      </c>
    </row>
    <row r="312" spans="10:21" x14ac:dyDescent="0.3">
      <c r="J312" s="139">
        <v>14.399999999999869</v>
      </c>
      <c r="K312" s="139">
        <v>2</v>
      </c>
      <c r="L312" s="139">
        <v>2</v>
      </c>
      <c r="O312" s="139">
        <v>2</v>
      </c>
      <c r="R312">
        <v>-3.1624999999999996</v>
      </c>
      <c r="S312">
        <f t="shared" si="6"/>
        <v>-4.1624999999999996</v>
      </c>
      <c r="U312">
        <v>311</v>
      </c>
    </row>
    <row r="313" spans="10:21" x14ac:dyDescent="0.3">
      <c r="J313" s="139">
        <v>14.439999999999868</v>
      </c>
      <c r="K313" s="139">
        <v>2</v>
      </c>
      <c r="L313" s="139">
        <v>2</v>
      </c>
      <c r="O313" s="139">
        <v>2</v>
      </c>
      <c r="R313">
        <v>-3.1662499999999998</v>
      </c>
      <c r="S313">
        <f t="shared" si="6"/>
        <v>-4.1662499999999998</v>
      </c>
      <c r="U313">
        <v>312</v>
      </c>
    </row>
    <row r="314" spans="10:21" x14ac:dyDescent="0.3">
      <c r="J314" s="139">
        <v>14.479999999999867</v>
      </c>
      <c r="K314" s="139">
        <v>2</v>
      </c>
      <c r="L314" s="139">
        <v>2</v>
      </c>
      <c r="O314" s="139">
        <v>2</v>
      </c>
      <c r="R314">
        <v>-3.17</v>
      </c>
      <c r="S314">
        <f t="shared" si="6"/>
        <v>-4.17</v>
      </c>
      <c r="U314">
        <v>313</v>
      </c>
    </row>
    <row r="315" spans="10:21" x14ac:dyDescent="0.3">
      <c r="J315" s="139">
        <v>14.519999999999866</v>
      </c>
      <c r="K315" s="139">
        <v>2</v>
      </c>
      <c r="L315" s="139">
        <v>2</v>
      </c>
      <c r="O315" s="139">
        <v>2</v>
      </c>
      <c r="R315">
        <v>-3.1737500000000001</v>
      </c>
      <c r="S315">
        <f t="shared" si="6"/>
        <v>-4.1737500000000001</v>
      </c>
      <c r="U315">
        <v>314</v>
      </c>
    </row>
    <row r="316" spans="10:21" x14ac:dyDescent="0.3">
      <c r="J316" s="139">
        <v>14.559999999999865</v>
      </c>
      <c r="K316" s="139">
        <v>2</v>
      </c>
      <c r="L316" s="139">
        <v>2</v>
      </c>
      <c r="O316" s="139">
        <v>2</v>
      </c>
      <c r="R316">
        <v>-3.1775000000000002</v>
      </c>
      <c r="S316">
        <f t="shared" si="6"/>
        <v>-4.1775000000000002</v>
      </c>
      <c r="U316">
        <v>315</v>
      </c>
    </row>
    <row r="317" spans="10:21" x14ac:dyDescent="0.3">
      <c r="J317" s="139">
        <v>14.599999999999865</v>
      </c>
      <c r="K317" s="139">
        <v>2</v>
      </c>
      <c r="L317" s="139">
        <v>2</v>
      </c>
      <c r="O317" s="139">
        <v>2</v>
      </c>
      <c r="R317">
        <v>-3.1812500000000004</v>
      </c>
      <c r="S317">
        <f t="shared" si="6"/>
        <v>-4.1812500000000004</v>
      </c>
      <c r="U317">
        <v>316</v>
      </c>
    </row>
    <row r="318" spans="10:21" x14ac:dyDescent="0.3">
      <c r="J318" s="139">
        <v>14.639999999999864</v>
      </c>
      <c r="K318" s="139">
        <v>2</v>
      </c>
      <c r="L318" s="139">
        <v>2</v>
      </c>
      <c r="O318" s="139">
        <v>2</v>
      </c>
      <c r="R318">
        <v>-3.1849999999999996</v>
      </c>
      <c r="S318">
        <f t="shared" si="6"/>
        <v>-4.1849999999999996</v>
      </c>
      <c r="U318">
        <v>317</v>
      </c>
    </row>
    <row r="319" spans="10:21" x14ac:dyDescent="0.3">
      <c r="J319" s="139">
        <v>14.679999999999863</v>
      </c>
      <c r="K319" s="139">
        <v>2</v>
      </c>
      <c r="L319" s="139">
        <v>2</v>
      </c>
      <c r="O319" s="139">
        <v>2</v>
      </c>
      <c r="R319">
        <v>-3.1887499999999998</v>
      </c>
      <c r="S319">
        <f t="shared" si="6"/>
        <v>-4.1887499999999998</v>
      </c>
      <c r="U319">
        <v>318</v>
      </c>
    </row>
    <row r="320" spans="10:21" x14ac:dyDescent="0.3">
      <c r="J320" s="139">
        <v>14.719999999999862</v>
      </c>
      <c r="K320" s="139">
        <v>2</v>
      </c>
      <c r="L320" s="139">
        <v>2</v>
      </c>
      <c r="O320" s="139">
        <v>2</v>
      </c>
      <c r="R320">
        <v>-3.1924999999999999</v>
      </c>
      <c r="S320">
        <f t="shared" si="6"/>
        <v>-4.1924999999999999</v>
      </c>
      <c r="U320">
        <v>319</v>
      </c>
    </row>
    <row r="321" spans="10:21" x14ac:dyDescent="0.3">
      <c r="J321" s="139">
        <v>14.759999999999861</v>
      </c>
      <c r="K321" s="139">
        <v>2</v>
      </c>
      <c r="L321" s="139">
        <v>2</v>
      </c>
      <c r="O321" s="139">
        <v>2</v>
      </c>
      <c r="R321">
        <v>-3.19625</v>
      </c>
      <c r="S321">
        <f t="shared" si="6"/>
        <v>-4.19625</v>
      </c>
      <c r="U321">
        <v>320</v>
      </c>
    </row>
    <row r="322" spans="10:21" x14ac:dyDescent="0.3">
      <c r="J322" s="139">
        <v>14.79999999999986</v>
      </c>
      <c r="K322" s="139">
        <v>2</v>
      </c>
      <c r="L322" s="139">
        <v>2</v>
      </c>
      <c r="O322" s="139">
        <v>2</v>
      </c>
      <c r="R322">
        <v>-3.1999999999999993</v>
      </c>
      <c r="S322">
        <f t="shared" si="6"/>
        <v>-4.1999999999999993</v>
      </c>
      <c r="U322">
        <v>321</v>
      </c>
    </row>
    <row r="323" spans="10:21" x14ac:dyDescent="0.3">
      <c r="J323" s="139">
        <v>14.83999999999986</v>
      </c>
      <c r="K323" s="139">
        <v>2</v>
      </c>
      <c r="L323" s="139">
        <v>2</v>
      </c>
      <c r="O323" s="139">
        <v>2</v>
      </c>
      <c r="R323">
        <v>-3.2037499999999994</v>
      </c>
      <c r="S323">
        <f t="shared" ref="S323:S386" si="7">$T$2*U323+$T$3</f>
        <v>-4.2037499999999994</v>
      </c>
      <c r="U323">
        <v>322</v>
      </c>
    </row>
    <row r="324" spans="10:21" x14ac:dyDescent="0.3">
      <c r="J324" s="139">
        <v>14.879999999999859</v>
      </c>
      <c r="K324" s="139">
        <v>2</v>
      </c>
      <c r="L324" s="139">
        <v>2</v>
      </c>
      <c r="O324" s="139">
        <v>2</v>
      </c>
      <c r="R324">
        <v>-3.2074999999999996</v>
      </c>
      <c r="S324">
        <f t="shared" si="7"/>
        <v>-4.2074999999999996</v>
      </c>
      <c r="U324">
        <v>323</v>
      </c>
    </row>
    <row r="325" spans="10:21" x14ac:dyDescent="0.3">
      <c r="J325" s="139">
        <v>14.919999999999858</v>
      </c>
      <c r="K325" s="139">
        <v>2</v>
      </c>
      <c r="L325" s="139">
        <v>2</v>
      </c>
      <c r="O325" s="139">
        <v>2</v>
      </c>
      <c r="R325">
        <v>-3.2112499999999997</v>
      </c>
      <c r="S325">
        <f t="shared" si="7"/>
        <v>-4.2112499999999997</v>
      </c>
      <c r="U325">
        <v>324</v>
      </c>
    </row>
    <row r="326" spans="10:21" x14ac:dyDescent="0.3">
      <c r="J326" s="139">
        <v>14.959999999999857</v>
      </c>
      <c r="K326" s="139">
        <v>2</v>
      </c>
      <c r="L326" s="139">
        <v>2</v>
      </c>
      <c r="O326" s="139">
        <v>2</v>
      </c>
      <c r="R326">
        <v>-3.2149999999999999</v>
      </c>
      <c r="S326">
        <f t="shared" si="7"/>
        <v>-4.2149999999999999</v>
      </c>
      <c r="U326">
        <v>325</v>
      </c>
    </row>
    <row r="327" spans="10:21" x14ac:dyDescent="0.3">
      <c r="J327" s="139">
        <v>14.999999999999856</v>
      </c>
      <c r="K327" s="139">
        <v>2</v>
      </c>
      <c r="L327" s="139">
        <v>2</v>
      </c>
      <c r="O327" s="139">
        <v>2</v>
      </c>
      <c r="R327">
        <v>-3.21875</v>
      </c>
      <c r="S327">
        <f t="shared" si="7"/>
        <v>-4.21875</v>
      </c>
      <c r="U327">
        <v>326</v>
      </c>
    </row>
    <row r="328" spans="10:21" x14ac:dyDescent="0.3">
      <c r="J328" s="139">
        <v>15.039999999999855</v>
      </c>
      <c r="K328" s="139">
        <v>2</v>
      </c>
      <c r="L328" s="139">
        <v>2</v>
      </c>
      <c r="O328" s="139">
        <v>2</v>
      </c>
      <c r="R328">
        <v>-3.2225000000000001</v>
      </c>
      <c r="S328">
        <f t="shared" si="7"/>
        <v>-4.2225000000000001</v>
      </c>
      <c r="U328">
        <v>327</v>
      </c>
    </row>
    <row r="329" spans="10:21" x14ac:dyDescent="0.3">
      <c r="J329" s="139">
        <v>15.079999999999854</v>
      </c>
      <c r="K329" s="139">
        <v>2</v>
      </c>
      <c r="L329" s="139">
        <v>2</v>
      </c>
      <c r="O329" s="139">
        <v>2</v>
      </c>
      <c r="R329">
        <v>-3.2262500000000003</v>
      </c>
      <c r="S329">
        <f t="shared" si="7"/>
        <v>-4.2262500000000003</v>
      </c>
      <c r="U329">
        <v>328</v>
      </c>
    </row>
    <row r="330" spans="10:21" x14ac:dyDescent="0.3">
      <c r="J330" s="139">
        <v>15.119999999999854</v>
      </c>
      <c r="K330" s="139">
        <v>2</v>
      </c>
      <c r="L330" s="139">
        <v>2</v>
      </c>
      <c r="O330" s="139">
        <v>2</v>
      </c>
      <c r="R330">
        <v>-3.2299999999999995</v>
      </c>
      <c r="S330">
        <f t="shared" si="7"/>
        <v>-4.2299999999999995</v>
      </c>
      <c r="U330">
        <v>329</v>
      </c>
    </row>
    <row r="331" spans="10:21" x14ac:dyDescent="0.3">
      <c r="J331" s="139">
        <v>15.159999999999853</v>
      </c>
      <c r="K331" s="139">
        <v>2</v>
      </c>
      <c r="L331" s="139">
        <v>2</v>
      </c>
      <c r="O331" s="139">
        <v>2</v>
      </c>
      <c r="R331">
        <v>-3.2337499999999997</v>
      </c>
      <c r="S331">
        <f t="shared" si="7"/>
        <v>-4.2337499999999997</v>
      </c>
      <c r="U331">
        <v>330</v>
      </c>
    </row>
    <row r="332" spans="10:21" x14ac:dyDescent="0.3">
      <c r="J332" s="139">
        <v>15.199999999999852</v>
      </c>
      <c r="K332" s="139">
        <v>2</v>
      </c>
      <c r="L332" s="139">
        <v>2</v>
      </c>
      <c r="O332" s="139">
        <v>2</v>
      </c>
      <c r="R332">
        <v>-3.2374999999999998</v>
      </c>
      <c r="S332">
        <f t="shared" si="7"/>
        <v>-4.2374999999999998</v>
      </c>
      <c r="U332">
        <v>331</v>
      </c>
    </row>
    <row r="333" spans="10:21" x14ac:dyDescent="0.3">
      <c r="J333" s="139">
        <v>15.239999999999851</v>
      </c>
      <c r="K333" s="139">
        <v>2</v>
      </c>
      <c r="L333" s="139">
        <v>2</v>
      </c>
      <c r="O333" s="139">
        <v>2</v>
      </c>
      <c r="R333">
        <v>-3.24125</v>
      </c>
      <c r="S333">
        <f t="shared" si="7"/>
        <v>-4.24125</v>
      </c>
      <c r="U333">
        <v>332</v>
      </c>
    </row>
    <row r="334" spans="10:21" x14ac:dyDescent="0.3">
      <c r="J334" s="139">
        <v>15.27999999999985</v>
      </c>
      <c r="K334" s="139">
        <v>2</v>
      </c>
      <c r="L334" s="139">
        <v>2</v>
      </c>
      <c r="O334" s="139">
        <v>2</v>
      </c>
      <c r="R334">
        <v>-3.2450000000000001</v>
      </c>
      <c r="S334">
        <f t="shared" si="7"/>
        <v>-4.2450000000000001</v>
      </c>
      <c r="U334">
        <v>333</v>
      </c>
    </row>
    <row r="335" spans="10:21" x14ac:dyDescent="0.3">
      <c r="J335" s="139">
        <v>15.319999999999849</v>
      </c>
      <c r="K335" s="139">
        <v>2</v>
      </c>
      <c r="L335" s="139">
        <v>2</v>
      </c>
      <c r="O335" s="139">
        <v>2</v>
      </c>
      <c r="R335">
        <v>-3.2487499999999994</v>
      </c>
      <c r="S335">
        <f t="shared" si="7"/>
        <v>-4.2487499999999994</v>
      </c>
      <c r="U335">
        <v>334</v>
      </c>
    </row>
    <row r="336" spans="10:21" x14ac:dyDescent="0.3">
      <c r="J336" s="139">
        <v>15.359999999999848</v>
      </c>
      <c r="K336" s="139">
        <v>2</v>
      </c>
      <c r="L336" s="139">
        <v>2</v>
      </c>
      <c r="O336" s="139">
        <v>2</v>
      </c>
      <c r="R336">
        <v>-3.2524999999999995</v>
      </c>
      <c r="S336">
        <f t="shared" si="7"/>
        <v>-4.2524999999999995</v>
      </c>
      <c r="U336">
        <v>335</v>
      </c>
    </row>
    <row r="337" spans="10:21" x14ac:dyDescent="0.3">
      <c r="J337" s="139">
        <v>15.399999999999848</v>
      </c>
      <c r="K337" s="139">
        <v>2</v>
      </c>
      <c r="L337" s="139">
        <v>2</v>
      </c>
      <c r="O337" s="139">
        <v>2</v>
      </c>
      <c r="R337">
        <v>-3.2562499999999996</v>
      </c>
      <c r="S337">
        <f t="shared" si="7"/>
        <v>-4.2562499999999996</v>
      </c>
      <c r="U337">
        <v>336</v>
      </c>
    </row>
    <row r="338" spans="10:21" x14ac:dyDescent="0.3">
      <c r="J338" s="139">
        <v>15.439999999999847</v>
      </c>
      <c r="K338" s="139">
        <v>2</v>
      </c>
      <c r="L338" s="139">
        <v>2</v>
      </c>
      <c r="O338" s="139">
        <v>2</v>
      </c>
      <c r="R338">
        <v>-3.26</v>
      </c>
      <c r="S338">
        <f t="shared" si="7"/>
        <v>-4.26</v>
      </c>
      <c r="U338">
        <v>337</v>
      </c>
    </row>
    <row r="339" spans="10:21" x14ac:dyDescent="0.3">
      <c r="J339" s="139">
        <v>15.479999999999846</v>
      </c>
      <c r="K339" s="139">
        <v>2</v>
      </c>
      <c r="L339" s="139">
        <v>2</v>
      </c>
      <c r="O339" s="139">
        <v>2</v>
      </c>
      <c r="R339">
        <v>-3.2637499999999999</v>
      </c>
      <c r="S339">
        <f t="shared" si="7"/>
        <v>-4.2637499999999999</v>
      </c>
      <c r="U339">
        <v>338</v>
      </c>
    </row>
    <row r="340" spans="10:21" x14ac:dyDescent="0.3">
      <c r="J340" s="139">
        <v>15.519999999999845</v>
      </c>
      <c r="K340" s="139">
        <v>2</v>
      </c>
      <c r="L340" s="139">
        <v>2</v>
      </c>
      <c r="O340" s="139">
        <v>2</v>
      </c>
      <c r="R340">
        <v>-3.2675000000000001</v>
      </c>
      <c r="S340">
        <f t="shared" si="7"/>
        <v>-4.2675000000000001</v>
      </c>
      <c r="U340">
        <v>339</v>
      </c>
    </row>
    <row r="341" spans="10:21" x14ac:dyDescent="0.3">
      <c r="J341" s="139">
        <v>15.559999999999844</v>
      </c>
      <c r="K341" s="139">
        <v>2</v>
      </c>
      <c r="L341" s="139">
        <v>2</v>
      </c>
      <c r="O341" s="139">
        <v>2</v>
      </c>
      <c r="R341">
        <v>-3.2712500000000002</v>
      </c>
      <c r="S341">
        <f t="shared" si="7"/>
        <v>-4.2712500000000002</v>
      </c>
      <c r="U341">
        <v>340</v>
      </c>
    </row>
    <row r="342" spans="10:21" x14ac:dyDescent="0.3">
      <c r="J342" s="139">
        <v>15.599999999999843</v>
      </c>
      <c r="K342" s="139">
        <v>2</v>
      </c>
      <c r="L342" s="139">
        <v>2</v>
      </c>
      <c r="O342" s="139">
        <v>2</v>
      </c>
      <c r="R342">
        <v>-3.2750000000000004</v>
      </c>
      <c r="S342">
        <f t="shared" si="7"/>
        <v>-4.2750000000000004</v>
      </c>
      <c r="U342">
        <v>341</v>
      </c>
    </row>
    <row r="343" spans="10:21" x14ac:dyDescent="0.3">
      <c r="J343" s="139">
        <v>15.639999999999842</v>
      </c>
      <c r="K343" s="139">
        <v>2</v>
      </c>
      <c r="L343" s="139">
        <v>2</v>
      </c>
      <c r="O343" s="139">
        <v>2</v>
      </c>
      <c r="R343">
        <v>-3.2787499999999996</v>
      </c>
      <c r="S343">
        <f t="shared" si="7"/>
        <v>-4.2787499999999996</v>
      </c>
      <c r="U343">
        <v>342</v>
      </c>
    </row>
    <row r="344" spans="10:21" x14ac:dyDescent="0.3">
      <c r="J344" s="139">
        <v>15.679999999999842</v>
      </c>
      <c r="K344" s="139">
        <v>2</v>
      </c>
      <c r="L344" s="139">
        <v>2</v>
      </c>
      <c r="O344" s="139">
        <v>2</v>
      </c>
      <c r="R344">
        <v>-3.2824999999999998</v>
      </c>
      <c r="S344">
        <f t="shared" si="7"/>
        <v>-4.2824999999999998</v>
      </c>
      <c r="U344">
        <v>343</v>
      </c>
    </row>
    <row r="345" spans="10:21" x14ac:dyDescent="0.3">
      <c r="J345" s="139">
        <v>15.719999999999841</v>
      </c>
      <c r="K345" s="139">
        <v>2</v>
      </c>
      <c r="L345" s="139">
        <v>2</v>
      </c>
      <c r="O345" s="139">
        <v>2</v>
      </c>
      <c r="R345">
        <v>-3.2862499999999999</v>
      </c>
      <c r="S345">
        <f t="shared" si="7"/>
        <v>-4.2862499999999999</v>
      </c>
      <c r="U345">
        <v>344</v>
      </c>
    </row>
    <row r="346" spans="10:21" x14ac:dyDescent="0.3">
      <c r="J346" s="139">
        <v>15.75999999999984</v>
      </c>
      <c r="K346" s="139">
        <v>2</v>
      </c>
      <c r="L346" s="139">
        <v>2</v>
      </c>
      <c r="O346" s="139">
        <v>2</v>
      </c>
      <c r="R346">
        <v>-3.29</v>
      </c>
      <c r="S346">
        <f t="shared" si="7"/>
        <v>-4.29</v>
      </c>
      <c r="U346">
        <v>345</v>
      </c>
    </row>
    <row r="347" spans="10:21" x14ac:dyDescent="0.3">
      <c r="J347" s="139">
        <v>15.799999999999839</v>
      </c>
      <c r="K347" s="139">
        <v>2</v>
      </c>
      <c r="L347" s="139">
        <v>2</v>
      </c>
      <c r="O347" s="139">
        <v>2</v>
      </c>
      <c r="R347">
        <v>-3.2937499999999993</v>
      </c>
      <c r="S347">
        <f t="shared" si="7"/>
        <v>-4.2937499999999993</v>
      </c>
      <c r="U347">
        <v>346</v>
      </c>
    </row>
    <row r="348" spans="10:21" x14ac:dyDescent="0.3">
      <c r="J348" s="139">
        <v>15.839999999999838</v>
      </c>
      <c r="K348" s="139">
        <v>2</v>
      </c>
      <c r="L348" s="139">
        <v>2</v>
      </c>
      <c r="O348" s="139">
        <v>2</v>
      </c>
      <c r="R348">
        <v>-3.2974999999999994</v>
      </c>
      <c r="S348">
        <f t="shared" si="7"/>
        <v>-4.2974999999999994</v>
      </c>
      <c r="U348">
        <v>347</v>
      </c>
    </row>
    <row r="349" spans="10:21" x14ac:dyDescent="0.3">
      <c r="J349" s="139">
        <v>15.879999999999837</v>
      </c>
      <c r="K349" s="139">
        <v>2</v>
      </c>
      <c r="L349" s="139">
        <v>2</v>
      </c>
      <c r="O349" s="139">
        <v>2</v>
      </c>
      <c r="R349">
        <v>-3.3012499999999996</v>
      </c>
      <c r="S349">
        <f t="shared" si="7"/>
        <v>-4.3012499999999996</v>
      </c>
      <c r="U349">
        <v>348</v>
      </c>
    </row>
    <row r="350" spans="10:21" x14ac:dyDescent="0.3">
      <c r="J350" s="139">
        <v>15.919999999999837</v>
      </c>
      <c r="K350" s="139">
        <v>2</v>
      </c>
      <c r="L350" s="139">
        <v>2</v>
      </c>
      <c r="O350" s="139">
        <v>2</v>
      </c>
      <c r="R350">
        <v>-3.3049999999999997</v>
      </c>
      <c r="S350">
        <f t="shared" si="7"/>
        <v>-4.3049999999999997</v>
      </c>
      <c r="U350">
        <v>349</v>
      </c>
    </row>
    <row r="351" spans="10:21" x14ac:dyDescent="0.3">
      <c r="J351" s="139">
        <v>15.959999999999836</v>
      </c>
      <c r="K351" s="139">
        <v>2</v>
      </c>
      <c r="L351" s="139">
        <v>2</v>
      </c>
      <c r="O351" s="139">
        <v>2</v>
      </c>
      <c r="R351">
        <v>-3.3087499999999999</v>
      </c>
      <c r="S351">
        <f t="shared" si="7"/>
        <v>-4.3087499999999999</v>
      </c>
      <c r="U351">
        <v>350</v>
      </c>
    </row>
    <row r="352" spans="10:21" x14ac:dyDescent="0.3">
      <c r="J352" s="139">
        <v>15.999999999999835</v>
      </c>
      <c r="K352" s="139">
        <v>2</v>
      </c>
      <c r="L352" s="139">
        <v>2</v>
      </c>
      <c r="O352" s="139">
        <v>2</v>
      </c>
      <c r="R352">
        <v>-3.3125</v>
      </c>
      <c r="S352">
        <f t="shared" si="7"/>
        <v>-4.3125</v>
      </c>
      <c r="U352">
        <v>351</v>
      </c>
    </row>
    <row r="353" spans="10:21" x14ac:dyDescent="0.3">
      <c r="J353" s="139">
        <v>16.039999999999836</v>
      </c>
      <c r="K353" s="139">
        <v>2</v>
      </c>
      <c r="L353" s="139">
        <v>2</v>
      </c>
      <c r="O353" s="139">
        <v>2</v>
      </c>
      <c r="R353">
        <v>-3.3162500000000001</v>
      </c>
      <c r="S353">
        <f t="shared" si="7"/>
        <v>-4.3162500000000001</v>
      </c>
      <c r="U353">
        <v>352</v>
      </c>
    </row>
    <row r="354" spans="10:21" x14ac:dyDescent="0.3">
      <c r="J354" s="139">
        <v>16.079999999999835</v>
      </c>
      <c r="K354" s="139">
        <v>2</v>
      </c>
      <c r="L354" s="139">
        <v>2</v>
      </c>
      <c r="O354" s="139">
        <v>2</v>
      </c>
      <c r="R354">
        <v>-3.3200000000000003</v>
      </c>
      <c r="S354">
        <f t="shared" si="7"/>
        <v>-4.32</v>
      </c>
      <c r="U354">
        <v>353</v>
      </c>
    </row>
    <row r="355" spans="10:21" x14ac:dyDescent="0.3">
      <c r="J355" s="139">
        <v>16.119999999999834</v>
      </c>
      <c r="K355" s="139">
        <v>2</v>
      </c>
      <c r="L355" s="139">
        <v>2</v>
      </c>
      <c r="O355" s="139">
        <v>2</v>
      </c>
      <c r="R355">
        <v>-3.3237499999999995</v>
      </c>
      <c r="S355">
        <f t="shared" si="7"/>
        <v>-4.3237499999999995</v>
      </c>
      <c r="U355">
        <v>354</v>
      </c>
    </row>
    <row r="356" spans="10:21" x14ac:dyDescent="0.3">
      <c r="J356" s="139">
        <v>16.159999999999833</v>
      </c>
      <c r="K356" s="139">
        <v>2</v>
      </c>
      <c r="L356" s="139">
        <v>2</v>
      </c>
      <c r="O356" s="139">
        <v>2</v>
      </c>
      <c r="R356">
        <v>-3.3274999999999997</v>
      </c>
      <c r="S356">
        <f t="shared" si="7"/>
        <v>-4.3274999999999997</v>
      </c>
      <c r="U356">
        <v>355</v>
      </c>
    </row>
    <row r="357" spans="10:21" x14ac:dyDescent="0.3">
      <c r="J357" s="139">
        <v>16.199999999999832</v>
      </c>
      <c r="K357" s="139">
        <v>2</v>
      </c>
      <c r="L357" s="139">
        <v>2</v>
      </c>
      <c r="O357" s="139">
        <v>2</v>
      </c>
      <c r="R357">
        <v>-3.3312499999999998</v>
      </c>
      <c r="S357">
        <f t="shared" si="7"/>
        <v>-4.3312499999999998</v>
      </c>
      <c r="U357">
        <v>356</v>
      </c>
    </row>
    <row r="358" spans="10:21" x14ac:dyDescent="0.3">
      <c r="J358" s="139">
        <v>16.239999999999831</v>
      </c>
      <c r="K358" s="139">
        <v>2</v>
      </c>
      <c r="L358" s="139">
        <v>2</v>
      </c>
      <c r="O358" s="139">
        <v>2</v>
      </c>
      <c r="R358">
        <v>-3.335</v>
      </c>
      <c r="S358">
        <f t="shared" si="7"/>
        <v>-4.335</v>
      </c>
      <c r="U358">
        <v>357</v>
      </c>
    </row>
    <row r="359" spans="10:21" x14ac:dyDescent="0.3">
      <c r="J359" s="139">
        <v>16.279999999999831</v>
      </c>
      <c r="K359" s="139">
        <v>2</v>
      </c>
      <c r="L359" s="139">
        <v>2</v>
      </c>
      <c r="O359" s="139">
        <v>2</v>
      </c>
      <c r="R359">
        <v>-3.3387500000000001</v>
      </c>
      <c r="S359">
        <f t="shared" si="7"/>
        <v>-4.3387500000000001</v>
      </c>
      <c r="U359">
        <v>358</v>
      </c>
    </row>
    <row r="360" spans="10:21" x14ac:dyDescent="0.3">
      <c r="J360" s="139">
        <v>16.31999999999983</v>
      </c>
      <c r="K360" s="139">
        <v>2</v>
      </c>
      <c r="L360" s="139">
        <v>2</v>
      </c>
      <c r="O360" s="139">
        <v>2</v>
      </c>
      <c r="R360">
        <v>-3.3424999999999994</v>
      </c>
      <c r="S360">
        <f t="shared" si="7"/>
        <v>-4.3424999999999994</v>
      </c>
      <c r="U360">
        <v>359</v>
      </c>
    </row>
    <row r="361" spans="10:21" x14ac:dyDescent="0.3">
      <c r="J361" s="139">
        <v>16.359999999999829</v>
      </c>
      <c r="K361" s="139">
        <v>2</v>
      </c>
      <c r="L361" s="139">
        <v>2</v>
      </c>
      <c r="O361" s="139">
        <v>2</v>
      </c>
      <c r="R361">
        <v>-3.3462499999999995</v>
      </c>
      <c r="S361">
        <f t="shared" si="7"/>
        <v>-4.3462499999999995</v>
      </c>
      <c r="U361">
        <v>360</v>
      </c>
    </row>
    <row r="362" spans="10:21" x14ac:dyDescent="0.3">
      <c r="J362" s="139">
        <v>16.399999999999828</v>
      </c>
      <c r="K362" s="139">
        <v>2</v>
      </c>
      <c r="L362" s="139">
        <v>2</v>
      </c>
      <c r="O362" s="139">
        <v>2</v>
      </c>
      <c r="R362">
        <v>-3.3499999999999996</v>
      </c>
      <c r="S362">
        <f t="shared" si="7"/>
        <v>-4.3499999999999996</v>
      </c>
      <c r="U362">
        <v>361</v>
      </c>
    </row>
    <row r="363" spans="10:21" x14ac:dyDescent="0.3">
      <c r="J363" s="139">
        <v>16.439999999999827</v>
      </c>
      <c r="K363" s="139">
        <v>2</v>
      </c>
      <c r="L363" s="139">
        <v>2</v>
      </c>
      <c r="O363" s="139">
        <v>2</v>
      </c>
      <c r="R363">
        <v>-3.3537499999999998</v>
      </c>
      <c r="S363">
        <f t="shared" si="7"/>
        <v>-4.3537499999999998</v>
      </c>
      <c r="U363">
        <v>362</v>
      </c>
    </row>
    <row r="364" spans="10:21" x14ac:dyDescent="0.3">
      <c r="J364" s="139">
        <v>16.479999999999826</v>
      </c>
      <c r="K364" s="139">
        <v>2</v>
      </c>
      <c r="L364" s="139">
        <v>2</v>
      </c>
      <c r="O364" s="139">
        <v>2</v>
      </c>
      <c r="R364">
        <v>-3.3574999999999999</v>
      </c>
      <c r="S364">
        <f t="shared" si="7"/>
        <v>-4.3574999999999999</v>
      </c>
      <c r="U364">
        <v>363</v>
      </c>
    </row>
    <row r="365" spans="10:21" x14ac:dyDescent="0.3">
      <c r="J365" s="139">
        <v>16.519999999999825</v>
      </c>
      <c r="K365" s="139">
        <v>2</v>
      </c>
      <c r="L365" s="139">
        <v>2</v>
      </c>
      <c r="O365" s="139">
        <v>2</v>
      </c>
      <c r="R365">
        <v>-3.3612500000000001</v>
      </c>
      <c r="S365">
        <f t="shared" si="7"/>
        <v>-4.3612500000000001</v>
      </c>
      <c r="U365">
        <v>364</v>
      </c>
    </row>
    <row r="366" spans="10:21" x14ac:dyDescent="0.3">
      <c r="J366" s="139">
        <v>16.559999999999825</v>
      </c>
      <c r="K366" s="139">
        <v>2</v>
      </c>
      <c r="L366" s="139">
        <v>2</v>
      </c>
      <c r="O366" s="139">
        <v>2</v>
      </c>
      <c r="R366">
        <v>-3.3650000000000002</v>
      </c>
      <c r="S366">
        <f t="shared" si="7"/>
        <v>-4.3650000000000002</v>
      </c>
      <c r="U366">
        <v>365</v>
      </c>
    </row>
    <row r="367" spans="10:21" x14ac:dyDescent="0.3">
      <c r="J367" s="139">
        <v>16.599999999999824</v>
      </c>
      <c r="K367" s="139">
        <v>2</v>
      </c>
      <c r="L367" s="139">
        <v>2</v>
      </c>
      <c r="O367" s="139">
        <v>2</v>
      </c>
      <c r="R367">
        <v>-3.3687500000000004</v>
      </c>
      <c r="S367">
        <f t="shared" si="7"/>
        <v>-4.3687500000000004</v>
      </c>
      <c r="U367">
        <v>366</v>
      </c>
    </row>
    <row r="368" spans="10:21" x14ac:dyDescent="0.3">
      <c r="J368" s="139">
        <v>16.639999999999823</v>
      </c>
      <c r="K368" s="139">
        <v>2</v>
      </c>
      <c r="L368" s="139">
        <v>2</v>
      </c>
      <c r="O368" s="139">
        <v>2</v>
      </c>
      <c r="R368">
        <v>-3.3724999999999996</v>
      </c>
      <c r="S368">
        <f t="shared" si="7"/>
        <v>-4.3724999999999996</v>
      </c>
      <c r="U368">
        <v>367</v>
      </c>
    </row>
    <row r="369" spans="10:21" x14ac:dyDescent="0.3">
      <c r="J369" s="139">
        <v>16.679999999999822</v>
      </c>
      <c r="K369" s="139">
        <v>2</v>
      </c>
      <c r="L369" s="139">
        <v>2</v>
      </c>
      <c r="O369" s="139">
        <v>2</v>
      </c>
      <c r="R369">
        <v>-3.3762499999999998</v>
      </c>
      <c r="S369">
        <f t="shared" si="7"/>
        <v>-4.3762499999999998</v>
      </c>
      <c r="U369">
        <v>368</v>
      </c>
    </row>
    <row r="370" spans="10:21" x14ac:dyDescent="0.3">
      <c r="J370" s="139">
        <v>16.719999999999821</v>
      </c>
      <c r="K370" s="139">
        <v>2</v>
      </c>
      <c r="L370" s="139">
        <v>2</v>
      </c>
      <c r="O370" s="139">
        <v>2</v>
      </c>
      <c r="R370">
        <v>-3.38</v>
      </c>
      <c r="S370">
        <f t="shared" si="7"/>
        <v>-4.38</v>
      </c>
      <c r="U370">
        <v>369</v>
      </c>
    </row>
    <row r="371" spans="10:21" x14ac:dyDescent="0.3">
      <c r="J371" s="139">
        <v>16.75999999999982</v>
      </c>
      <c r="K371" s="139">
        <v>2</v>
      </c>
      <c r="L371" s="139">
        <v>2</v>
      </c>
      <c r="O371" s="139">
        <v>2</v>
      </c>
      <c r="R371">
        <v>-3.38375</v>
      </c>
      <c r="S371">
        <f t="shared" si="7"/>
        <v>-4.38375</v>
      </c>
      <c r="U371">
        <v>370</v>
      </c>
    </row>
    <row r="372" spans="10:21" x14ac:dyDescent="0.3">
      <c r="J372" s="139">
        <v>16.79999999999982</v>
      </c>
      <c r="K372" s="139">
        <v>2</v>
      </c>
      <c r="L372" s="139">
        <v>2</v>
      </c>
      <c r="O372" s="139">
        <v>2</v>
      </c>
      <c r="R372">
        <v>-3.3874999999999993</v>
      </c>
      <c r="S372">
        <f t="shared" si="7"/>
        <v>-4.3874999999999993</v>
      </c>
      <c r="U372">
        <v>371</v>
      </c>
    </row>
    <row r="373" spans="10:21" x14ac:dyDescent="0.3">
      <c r="J373" s="139">
        <v>16.839999999999819</v>
      </c>
      <c r="K373" s="139">
        <v>2</v>
      </c>
      <c r="L373" s="139">
        <v>2</v>
      </c>
      <c r="O373" s="139">
        <v>2</v>
      </c>
      <c r="R373">
        <v>-3.3912499999999994</v>
      </c>
      <c r="S373">
        <f t="shared" si="7"/>
        <v>-4.3912499999999994</v>
      </c>
      <c r="U373">
        <v>372</v>
      </c>
    </row>
    <row r="374" spans="10:21" x14ac:dyDescent="0.3">
      <c r="J374" s="139">
        <v>16.879999999999818</v>
      </c>
      <c r="K374" s="139">
        <v>2</v>
      </c>
      <c r="L374" s="139">
        <v>2</v>
      </c>
      <c r="O374" s="139">
        <v>2</v>
      </c>
      <c r="R374">
        <v>-3.3949999999999996</v>
      </c>
      <c r="S374">
        <f t="shared" si="7"/>
        <v>-4.3949999999999996</v>
      </c>
      <c r="U374">
        <v>373</v>
      </c>
    </row>
    <row r="375" spans="10:21" x14ac:dyDescent="0.3">
      <c r="J375" s="139">
        <v>16.919999999999817</v>
      </c>
      <c r="K375" s="139">
        <v>2</v>
      </c>
      <c r="L375" s="139">
        <v>2</v>
      </c>
      <c r="O375" s="139">
        <v>2</v>
      </c>
      <c r="R375">
        <v>-3.3987499999999997</v>
      </c>
      <c r="S375">
        <f t="shared" si="7"/>
        <v>-4.3987499999999997</v>
      </c>
      <c r="U375">
        <v>374</v>
      </c>
    </row>
    <row r="376" spans="10:21" x14ac:dyDescent="0.3">
      <c r="J376" s="139">
        <v>16.959999999999816</v>
      </c>
      <c r="K376" s="139">
        <v>2</v>
      </c>
      <c r="L376" s="139">
        <v>2</v>
      </c>
      <c r="O376" s="139">
        <v>2</v>
      </c>
      <c r="R376">
        <v>-3.4024999999999999</v>
      </c>
      <c r="S376">
        <f t="shared" si="7"/>
        <v>-4.4024999999999999</v>
      </c>
      <c r="U376">
        <v>375</v>
      </c>
    </row>
    <row r="377" spans="10:21" x14ac:dyDescent="0.3">
      <c r="J377" s="139">
        <v>16.999999999999815</v>
      </c>
      <c r="K377" s="139">
        <v>2</v>
      </c>
      <c r="L377" s="139">
        <v>2</v>
      </c>
      <c r="O377" s="139">
        <v>2</v>
      </c>
      <c r="R377">
        <v>-3.40625</v>
      </c>
      <c r="S377">
        <f t="shared" si="7"/>
        <v>-4.40625</v>
      </c>
      <c r="U377">
        <v>376</v>
      </c>
    </row>
    <row r="378" spans="10:21" x14ac:dyDescent="0.3">
      <c r="J378" s="139">
        <v>17.039999999999814</v>
      </c>
      <c r="K378" s="139">
        <v>2</v>
      </c>
      <c r="L378" s="139">
        <v>2</v>
      </c>
      <c r="O378" s="139">
        <v>2</v>
      </c>
      <c r="R378">
        <v>-3.41</v>
      </c>
      <c r="S378">
        <f t="shared" si="7"/>
        <v>-4.41</v>
      </c>
      <c r="U378">
        <v>377</v>
      </c>
    </row>
    <row r="379" spans="10:21" x14ac:dyDescent="0.3">
      <c r="J379" s="139">
        <v>17.079999999999814</v>
      </c>
      <c r="K379" s="139">
        <v>2</v>
      </c>
      <c r="L379" s="139">
        <v>2</v>
      </c>
      <c r="O379" s="139">
        <v>2</v>
      </c>
      <c r="R379">
        <v>-3.4137500000000003</v>
      </c>
      <c r="S379">
        <f t="shared" si="7"/>
        <v>-4.4137500000000003</v>
      </c>
      <c r="U379">
        <v>378</v>
      </c>
    </row>
    <row r="380" spans="10:21" x14ac:dyDescent="0.3">
      <c r="J380" s="139">
        <v>17.119999999999813</v>
      </c>
      <c r="K380" s="139">
        <v>2</v>
      </c>
      <c r="L380" s="139">
        <v>2</v>
      </c>
      <c r="O380" s="139">
        <v>2</v>
      </c>
      <c r="R380">
        <v>-3.4174999999999995</v>
      </c>
      <c r="S380">
        <f t="shared" si="7"/>
        <v>-4.4174999999999995</v>
      </c>
      <c r="U380">
        <v>379</v>
      </c>
    </row>
    <row r="381" spans="10:21" x14ac:dyDescent="0.3">
      <c r="J381" s="139">
        <v>17.159999999999812</v>
      </c>
      <c r="K381" s="139">
        <v>2</v>
      </c>
      <c r="L381" s="139">
        <v>2</v>
      </c>
      <c r="O381" s="139">
        <v>2</v>
      </c>
      <c r="R381">
        <v>-3.4212499999999997</v>
      </c>
      <c r="S381">
        <f t="shared" si="7"/>
        <v>-4.4212499999999997</v>
      </c>
      <c r="U381">
        <v>380</v>
      </c>
    </row>
    <row r="382" spans="10:21" x14ac:dyDescent="0.3">
      <c r="J382" s="139">
        <v>17.199999999999811</v>
      </c>
      <c r="K382" s="139">
        <v>2</v>
      </c>
      <c r="L382" s="139">
        <v>2</v>
      </c>
      <c r="O382" s="139">
        <v>2</v>
      </c>
      <c r="R382">
        <v>-3.4249999999999998</v>
      </c>
      <c r="S382">
        <f t="shared" si="7"/>
        <v>-4.4249999999999998</v>
      </c>
      <c r="U382">
        <v>381</v>
      </c>
    </row>
    <row r="383" spans="10:21" x14ac:dyDescent="0.3">
      <c r="J383" s="139">
        <v>17.23999999999981</v>
      </c>
      <c r="K383" s="139">
        <v>2</v>
      </c>
      <c r="L383" s="139">
        <v>2</v>
      </c>
      <c r="O383" s="139">
        <v>2</v>
      </c>
      <c r="R383">
        <v>-3.42875</v>
      </c>
      <c r="S383">
        <f t="shared" si="7"/>
        <v>-4.42875</v>
      </c>
      <c r="U383">
        <v>382</v>
      </c>
    </row>
    <row r="384" spans="10:21" x14ac:dyDescent="0.3">
      <c r="J384" s="139">
        <v>17.279999999999809</v>
      </c>
      <c r="K384" s="139">
        <v>2</v>
      </c>
      <c r="L384" s="139">
        <v>2</v>
      </c>
      <c r="O384" s="139">
        <v>2</v>
      </c>
      <c r="R384">
        <v>-3.4325000000000001</v>
      </c>
      <c r="S384">
        <f t="shared" si="7"/>
        <v>-4.4325000000000001</v>
      </c>
      <c r="U384">
        <v>383</v>
      </c>
    </row>
    <row r="385" spans="10:21" x14ac:dyDescent="0.3">
      <c r="J385" s="139">
        <v>17.319999999999808</v>
      </c>
      <c r="K385" s="139">
        <v>2</v>
      </c>
      <c r="L385" s="139">
        <v>2</v>
      </c>
      <c r="O385" s="139">
        <v>2</v>
      </c>
      <c r="R385">
        <v>-3.4362499999999994</v>
      </c>
      <c r="S385">
        <f t="shared" si="7"/>
        <v>-4.4362499999999994</v>
      </c>
      <c r="U385">
        <v>384</v>
      </c>
    </row>
    <row r="386" spans="10:21" x14ac:dyDescent="0.3">
      <c r="J386" s="139">
        <v>17.359999999999808</v>
      </c>
      <c r="K386" s="139">
        <v>2</v>
      </c>
      <c r="L386" s="139">
        <v>2</v>
      </c>
      <c r="O386" s="139">
        <v>2</v>
      </c>
      <c r="R386">
        <v>-3.4399999999999995</v>
      </c>
      <c r="S386">
        <f t="shared" si="7"/>
        <v>-4.4399999999999995</v>
      </c>
      <c r="U386">
        <v>385</v>
      </c>
    </row>
    <row r="387" spans="10:21" x14ac:dyDescent="0.3">
      <c r="J387" s="139">
        <v>17.399999999999807</v>
      </c>
      <c r="K387" s="139">
        <v>2</v>
      </c>
      <c r="L387" s="139">
        <v>2</v>
      </c>
      <c r="O387" s="139">
        <v>2</v>
      </c>
      <c r="R387">
        <v>-3.4437499999999996</v>
      </c>
      <c r="S387">
        <f t="shared" ref="S387:S402" si="8">$T$2*U387+$T$3</f>
        <v>-4.4437499999999996</v>
      </c>
      <c r="U387">
        <v>386</v>
      </c>
    </row>
    <row r="388" spans="10:21" x14ac:dyDescent="0.3">
      <c r="J388" s="139">
        <v>17.439999999999806</v>
      </c>
      <c r="K388" s="139">
        <v>2</v>
      </c>
      <c r="L388" s="139">
        <v>2</v>
      </c>
      <c r="O388" s="139">
        <v>2</v>
      </c>
      <c r="R388">
        <v>-3.4474999999999998</v>
      </c>
      <c r="S388">
        <f t="shared" si="8"/>
        <v>-4.4474999999999998</v>
      </c>
      <c r="U388">
        <v>387</v>
      </c>
    </row>
    <row r="389" spans="10:21" x14ac:dyDescent="0.3">
      <c r="J389" s="139">
        <v>17.479999999999805</v>
      </c>
      <c r="K389" s="139">
        <v>2</v>
      </c>
      <c r="L389" s="139">
        <v>2</v>
      </c>
      <c r="O389" s="139">
        <v>2</v>
      </c>
      <c r="R389">
        <v>-3.4512499999999999</v>
      </c>
      <c r="S389">
        <f t="shared" si="8"/>
        <v>-4.4512499999999999</v>
      </c>
      <c r="U389">
        <v>388</v>
      </c>
    </row>
    <row r="390" spans="10:21" x14ac:dyDescent="0.3">
      <c r="J390" s="139">
        <v>17.519999999999804</v>
      </c>
      <c r="K390" s="139">
        <v>2</v>
      </c>
      <c r="L390" s="139">
        <v>2</v>
      </c>
      <c r="O390" s="139">
        <v>2</v>
      </c>
      <c r="R390">
        <v>-3.4550000000000001</v>
      </c>
      <c r="S390">
        <f t="shared" si="8"/>
        <v>-4.4550000000000001</v>
      </c>
      <c r="U390">
        <v>389</v>
      </c>
    </row>
    <row r="391" spans="10:21" x14ac:dyDescent="0.3">
      <c r="J391" s="139">
        <v>17.559999999999803</v>
      </c>
      <c r="K391" s="139">
        <v>2</v>
      </c>
      <c r="L391" s="139">
        <v>2</v>
      </c>
      <c r="O391" s="139">
        <v>2</v>
      </c>
      <c r="R391">
        <v>-3.4587500000000002</v>
      </c>
      <c r="S391">
        <f t="shared" si="8"/>
        <v>-4.4587500000000002</v>
      </c>
      <c r="U391">
        <v>390</v>
      </c>
    </row>
    <row r="392" spans="10:21" x14ac:dyDescent="0.3">
      <c r="J392" s="139">
        <v>17.599999999999802</v>
      </c>
      <c r="K392" s="139">
        <v>2</v>
      </c>
      <c r="L392" s="139">
        <v>2</v>
      </c>
      <c r="O392" s="139">
        <v>2</v>
      </c>
      <c r="R392">
        <v>-3.4625000000000004</v>
      </c>
      <c r="S392">
        <f t="shared" si="8"/>
        <v>-4.4625000000000004</v>
      </c>
      <c r="U392">
        <v>391</v>
      </c>
    </row>
    <row r="393" spans="10:21" x14ac:dyDescent="0.3">
      <c r="J393" s="139">
        <v>17.639999999999802</v>
      </c>
      <c r="K393" s="139">
        <v>2</v>
      </c>
      <c r="L393" s="139">
        <v>2</v>
      </c>
      <c r="O393" s="139">
        <v>2</v>
      </c>
      <c r="R393">
        <v>-3.4662499999999996</v>
      </c>
      <c r="S393">
        <f t="shared" si="8"/>
        <v>-4.4662499999999996</v>
      </c>
      <c r="U393">
        <v>392</v>
      </c>
    </row>
    <row r="394" spans="10:21" x14ac:dyDescent="0.3">
      <c r="J394" s="139">
        <v>17.679999999999801</v>
      </c>
      <c r="K394" s="139">
        <v>2</v>
      </c>
      <c r="L394" s="139">
        <v>2</v>
      </c>
      <c r="O394" s="139">
        <v>2</v>
      </c>
      <c r="R394">
        <v>-3.4699999999999998</v>
      </c>
      <c r="S394">
        <f t="shared" si="8"/>
        <v>-4.47</v>
      </c>
      <c r="U394">
        <v>393</v>
      </c>
    </row>
    <row r="395" spans="10:21" x14ac:dyDescent="0.3">
      <c r="J395" s="139">
        <v>17.7199999999998</v>
      </c>
      <c r="K395" s="139">
        <v>2</v>
      </c>
      <c r="L395" s="139">
        <v>2</v>
      </c>
      <c r="O395" s="139">
        <v>2</v>
      </c>
      <c r="R395">
        <v>-3.4737499999999999</v>
      </c>
      <c r="S395">
        <f t="shared" si="8"/>
        <v>-4.4737499999999999</v>
      </c>
      <c r="U395">
        <v>394</v>
      </c>
    </row>
    <row r="396" spans="10:21" x14ac:dyDescent="0.3">
      <c r="J396" s="139">
        <v>17.759999999999799</v>
      </c>
      <c r="K396" s="139">
        <v>2</v>
      </c>
      <c r="L396" s="139">
        <v>2</v>
      </c>
      <c r="O396" s="139">
        <v>2</v>
      </c>
      <c r="R396">
        <v>-3.4775</v>
      </c>
      <c r="S396">
        <f t="shared" si="8"/>
        <v>-4.4775</v>
      </c>
      <c r="U396">
        <v>395</v>
      </c>
    </row>
    <row r="397" spans="10:21" x14ac:dyDescent="0.3">
      <c r="J397" s="139">
        <v>17.799999999999798</v>
      </c>
      <c r="K397" s="139">
        <v>2</v>
      </c>
      <c r="L397" s="139">
        <v>2</v>
      </c>
      <c r="O397" s="139">
        <v>2</v>
      </c>
      <c r="R397">
        <v>-3.4812499999999993</v>
      </c>
      <c r="S397">
        <f t="shared" si="8"/>
        <v>-4.4812499999999993</v>
      </c>
      <c r="U397">
        <v>396</v>
      </c>
    </row>
    <row r="398" spans="10:21" x14ac:dyDescent="0.3">
      <c r="J398" s="139">
        <v>17.839999999999797</v>
      </c>
      <c r="K398" s="139">
        <v>2</v>
      </c>
      <c r="L398" s="139">
        <v>2</v>
      </c>
      <c r="O398" s="139">
        <v>2</v>
      </c>
      <c r="R398">
        <v>-3.4849999999999994</v>
      </c>
      <c r="S398">
        <f t="shared" si="8"/>
        <v>-4.4849999999999994</v>
      </c>
      <c r="U398">
        <v>397</v>
      </c>
    </row>
    <row r="399" spans="10:21" x14ac:dyDescent="0.3">
      <c r="J399" s="139">
        <v>17.879999999999797</v>
      </c>
      <c r="K399" s="139">
        <v>2</v>
      </c>
      <c r="L399" s="139">
        <v>2</v>
      </c>
      <c r="O399" s="139">
        <v>2</v>
      </c>
      <c r="R399">
        <v>-3.4887499999999996</v>
      </c>
      <c r="S399">
        <f t="shared" si="8"/>
        <v>-4.4887499999999996</v>
      </c>
      <c r="U399">
        <v>398</v>
      </c>
    </row>
    <row r="400" spans="10:21" x14ac:dyDescent="0.3">
      <c r="J400" s="139">
        <v>17.919999999999796</v>
      </c>
      <c r="K400" s="139">
        <v>2</v>
      </c>
      <c r="L400" s="139">
        <v>2</v>
      </c>
      <c r="O400" s="139">
        <v>2</v>
      </c>
      <c r="R400">
        <v>-3.4924999999999997</v>
      </c>
      <c r="S400">
        <f t="shared" si="8"/>
        <v>-4.4924999999999997</v>
      </c>
      <c r="U400">
        <v>399</v>
      </c>
    </row>
    <row r="401" spans="1:22" x14ac:dyDescent="0.3">
      <c r="B401">
        <v>3.7</v>
      </c>
      <c r="C401">
        <v>3.1</v>
      </c>
      <c r="D401">
        <v>3.1</v>
      </c>
      <c r="E401">
        <v>3.1</v>
      </c>
      <c r="H401">
        <v>-29.99</v>
      </c>
      <c r="J401" s="139">
        <v>17.959999999999795</v>
      </c>
      <c r="K401" s="139">
        <v>2.1</v>
      </c>
      <c r="L401" s="139">
        <v>2.1</v>
      </c>
      <c r="O401" s="139">
        <v>2.1</v>
      </c>
      <c r="R401">
        <v>-3.4962499999999999</v>
      </c>
      <c r="S401">
        <f t="shared" si="8"/>
        <v>-4.4962499999999999</v>
      </c>
      <c r="U401">
        <v>400</v>
      </c>
    </row>
    <row r="402" spans="1:22" x14ac:dyDescent="0.3">
      <c r="B402">
        <v>0.99</v>
      </c>
      <c r="C402">
        <v>0.99</v>
      </c>
      <c r="D402">
        <v>0.99</v>
      </c>
      <c r="E402">
        <v>0.99</v>
      </c>
      <c r="H402">
        <v>-30.01</v>
      </c>
      <c r="J402" s="139">
        <v>17.999999999999794</v>
      </c>
      <c r="K402" s="139">
        <v>0.99</v>
      </c>
      <c r="L402" s="139">
        <v>0.99</v>
      </c>
      <c r="O402" s="139">
        <v>0.99</v>
      </c>
      <c r="R402">
        <v>-4.5010000000000003</v>
      </c>
      <c r="S402">
        <f t="shared" si="8"/>
        <v>-4.5</v>
      </c>
      <c r="U402">
        <v>401</v>
      </c>
    </row>
    <row r="403" spans="1:22" ht="14.4" customHeight="1" thickBot="1" x14ac:dyDescent="0.35">
      <c r="A403" s="41" t="s">
        <v>224</v>
      </c>
      <c r="B403" s="35"/>
      <c r="C403" s="41" t="s">
        <v>223</v>
      </c>
      <c r="D403" s="35" t="s">
        <v>305</v>
      </c>
      <c r="E403" s="41" t="s">
        <v>219</v>
      </c>
      <c r="F403" s="146" t="s">
        <v>305</v>
      </c>
      <c r="G403" s="149"/>
      <c r="L403" s="139"/>
    </row>
    <row r="404" spans="1:22" s="159" customFormat="1" ht="14.4" customHeight="1" thickTop="1" x14ac:dyDescent="0.3">
      <c r="A404" s="150" t="s">
        <v>306</v>
      </c>
      <c r="B404" s="151" t="s">
        <v>307</v>
      </c>
      <c r="C404" s="152" t="s">
        <v>308</v>
      </c>
      <c r="D404" s="152" t="s">
        <v>309</v>
      </c>
      <c r="E404" s="153" t="s">
        <v>310</v>
      </c>
      <c r="F404" s="154"/>
      <c r="G404" s="155" t="s">
        <v>306</v>
      </c>
      <c r="H404" s="156" t="s">
        <v>297</v>
      </c>
      <c r="I404" s="154"/>
      <c r="J404" s="157" t="s">
        <v>306</v>
      </c>
      <c r="K404" s="151" t="s">
        <v>298</v>
      </c>
      <c r="L404" s="153" t="s">
        <v>299</v>
      </c>
      <c r="M404" s="154"/>
      <c r="N404" s="157" t="s">
        <v>306</v>
      </c>
      <c r="O404" s="156" t="s">
        <v>300</v>
      </c>
      <c r="P404" s="154"/>
      <c r="Q404" s="157" t="s">
        <v>306</v>
      </c>
      <c r="R404" s="156" t="s">
        <v>301</v>
      </c>
      <c r="S404" s="158"/>
      <c r="U404" s="160" t="s">
        <v>332</v>
      </c>
      <c r="V404" s="161"/>
    </row>
    <row r="405" spans="1:22" s="175" customFormat="1" ht="14.4" customHeight="1" x14ac:dyDescent="0.3">
      <c r="A405" s="162">
        <v>26</v>
      </c>
      <c r="B405" s="163">
        <f>$B$2</f>
        <v>3.7</v>
      </c>
      <c r="C405" s="164">
        <f>$C$2</f>
        <v>3.7</v>
      </c>
      <c r="D405" s="164">
        <f>$D$2</f>
        <v>3.7</v>
      </c>
      <c r="E405" s="165">
        <f>$E$2</f>
        <v>3.7</v>
      </c>
      <c r="F405" s="166"/>
      <c r="G405" s="167">
        <v>2</v>
      </c>
      <c r="H405" s="168">
        <f>ABS($H$2)</f>
        <v>45</v>
      </c>
      <c r="I405" s="169"/>
      <c r="J405" s="170">
        <v>2</v>
      </c>
      <c r="K405" s="171">
        <f>$K$2</f>
        <v>3</v>
      </c>
      <c r="L405" s="172">
        <f>$L$2</f>
        <v>3</v>
      </c>
      <c r="M405" s="166"/>
      <c r="N405" s="167">
        <v>4</v>
      </c>
      <c r="O405" s="173">
        <f>$O$52</f>
        <v>3.2</v>
      </c>
      <c r="P405" s="169"/>
      <c r="Q405" s="170">
        <v>2</v>
      </c>
      <c r="R405" s="168">
        <f>ABS($R$2)</f>
        <v>3.1</v>
      </c>
      <c r="S405" s="174" t="str">
        <f>IF(R405&lt;=3,"PASS","FAIL")</f>
        <v>FAIL</v>
      </c>
      <c r="U405" s="160" t="s">
        <v>333</v>
      </c>
      <c r="V405" s="160"/>
    </row>
    <row r="406" spans="1:22" s="175" customFormat="1" ht="14.4" customHeight="1" x14ac:dyDescent="0.3">
      <c r="A406" s="162">
        <f>A405+3.5</f>
        <v>29.5</v>
      </c>
      <c r="B406" s="163">
        <f>$B$52</f>
        <v>3.7</v>
      </c>
      <c r="C406" s="164">
        <f>$C$52</f>
        <v>3.7</v>
      </c>
      <c r="D406" s="164">
        <f>$D$52</f>
        <v>3.7</v>
      </c>
      <c r="E406" s="165">
        <f>$E$52</f>
        <v>3.7</v>
      </c>
      <c r="F406" s="166"/>
      <c r="G406" s="167">
        <v>10</v>
      </c>
      <c r="H406" s="168">
        <f>ABS($H$102)</f>
        <v>31</v>
      </c>
      <c r="I406" s="169"/>
      <c r="J406" s="170">
        <v>10</v>
      </c>
      <c r="K406" s="171">
        <f>$K$202</f>
        <v>2</v>
      </c>
      <c r="L406" s="172">
        <f>$L$202</f>
        <v>2</v>
      </c>
      <c r="M406" s="166"/>
      <c r="N406" s="167">
        <v>11</v>
      </c>
      <c r="O406" s="173">
        <f>$O$227</f>
        <v>2</v>
      </c>
      <c r="P406" s="169"/>
      <c r="Q406" s="170">
        <v>6</v>
      </c>
      <c r="R406" s="168">
        <f>ABS($R$102)</f>
        <v>2.375</v>
      </c>
      <c r="S406" s="174" t="str">
        <f>IF(R406&lt;=3.375,"PASS","FAIL")</f>
        <v>PASS</v>
      </c>
      <c r="U406" s="160" t="s">
        <v>334</v>
      </c>
      <c r="V406" s="160"/>
    </row>
    <row r="407" spans="1:22" s="175" customFormat="1" ht="14.4" customHeight="1" x14ac:dyDescent="0.3">
      <c r="A407" s="162">
        <f t="shared" ref="A407:A409" si="9">A406+3.5</f>
        <v>33</v>
      </c>
      <c r="B407" s="163">
        <f>$B$102</f>
        <v>3</v>
      </c>
      <c r="C407" s="164">
        <f>$C$102</f>
        <v>3</v>
      </c>
      <c r="D407" s="164">
        <f>$D$102</f>
        <v>3</v>
      </c>
      <c r="E407" s="165">
        <f>$E$102</f>
        <v>3</v>
      </c>
      <c r="F407" s="166"/>
      <c r="G407" s="167">
        <v>18</v>
      </c>
      <c r="H407" s="168">
        <f>ABS($H$202)</f>
        <v>30.01</v>
      </c>
      <c r="I407" s="169"/>
      <c r="J407" s="170">
        <v>18</v>
      </c>
      <c r="K407" s="171">
        <f>$K$402</f>
        <v>0.99</v>
      </c>
      <c r="L407" s="172">
        <f>$L$402</f>
        <v>0.99</v>
      </c>
      <c r="M407" s="166"/>
      <c r="N407" s="167">
        <v>18</v>
      </c>
      <c r="O407" s="173">
        <f>$O$402</f>
        <v>0.99</v>
      </c>
      <c r="P407" s="169"/>
      <c r="Q407" s="170">
        <v>10</v>
      </c>
      <c r="R407" s="168">
        <f>ABS($R$202)</f>
        <v>2.75</v>
      </c>
      <c r="S407" s="174" t="str">
        <f>IF(R407&lt;=3.75,"PASS","FAIL")</f>
        <v>PASS</v>
      </c>
      <c r="U407" s="160" t="s">
        <v>335</v>
      </c>
      <c r="V407" s="160"/>
    </row>
    <row r="408" spans="1:22" s="175" customFormat="1" ht="14.4" customHeight="1" x14ac:dyDescent="0.3">
      <c r="A408" s="162">
        <f t="shared" si="9"/>
        <v>36.5</v>
      </c>
      <c r="B408" s="163">
        <f>$B$152</f>
        <v>3</v>
      </c>
      <c r="C408" s="164">
        <f>$C$152</f>
        <v>3</v>
      </c>
      <c r="D408" s="164">
        <f>$D$152</f>
        <v>3</v>
      </c>
      <c r="E408" s="165">
        <f>$E$152</f>
        <v>3</v>
      </c>
      <c r="F408" s="166"/>
      <c r="G408" s="167" t="s">
        <v>311</v>
      </c>
      <c r="H408" s="168">
        <f>ABS(MAX($H$2:$H$202))</f>
        <v>29.99</v>
      </c>
      <c r="I408" s="169"/>
      <c r="J408" s="176" t="s">
        <v>28</v>
      </c>
      <c r="K408" s="171">
        <f>MAX($K$2:$K$402)</f>
        <v>3</v>
      </c>
      <c r="L408" s="172">
        <f>MAX($L$2:$L$402)</f>
        <v>3</v>
      </c>
      <c r="M408" s="166"/>
      <c r="N408" s="177" t="s">
        <v>28</v>
      </c>
      <c r="O408" s="173">
        <f>MAX($O$52:$O$402)</f>
        <v>3.2</v>
      </c>
      <c r="P408" s="169"/>
      <c r="Q408" s="170">
        <v>14</v>
      </c>
      <c r="R408" s="168">
        <f>ABS($R$302)</f>
        <v>3.125</v>
      </c>
      <c r="S408" s="174" t="str">
        <f>IF(R408&lt;=4.125,"PASS","FAIL")</f>
        <v>PASS</v>
      </c>
      <c r="U408" s="160"/>
      <c r="V408" s="160"/>
    </row>
    <row r="409" spans="1:22" s="175" customFormat="1" ht="14.4" customHeight="1" thickBot="1" x14ac:dyDescent="0.35">
      <c r="A409" s="162">
        <f t="shared" si="9"/>
        <v>40</v>
      </c>
      <c r="B409" s="163">
        <f>$B$202</f>
        <v>0.99</v>
      </c>
      <c r="C409" s="164">
        <f>$C$202</f>
        <v>0.99</v>
      </c>
      <c r="D409" s="164">
        <f>$D$202</f>
        <v>0.99</v>
      </c>
      <c r="E409" s="165">
        <f>$E$202</f>
        <v>0.99</v>
      </c>
      <c r="F409" s="166"/>
      <c r="G409" s="177" t="s">
        <v>312</v>
      </c>
      <c r="H409" s="168" t="str">
        <f>IF(MAX($H$2:$H$202)&lt;=-30,"PASS","FAIL")</f>
        <v>FAIL</v>
      </c>
      <c r="I409" s="169"/>
      <c r="J409" s="170" t="s">
        <v>313</v>
      </c>
      <c r="K409" s="178" t="str">
        <f>IF(OR(COUNTIF($K$2:$K$402,"&gt;3.0")&gt;0,COUNTIF($K$2:$K$402,"&lt;1")&gt;0),"FAIL","PASS")</f>
        <v>FAIL</v>
      </c>
      <c r="L409" s="179" t="str">
        <f>IF(OR(COUNTIF($L$2:$L$402,"&gt;3.0")&gt;0,COUNTIF($L$2:$L$402,"&lt;1")&gt;0),"FAIL","PASS")</f>
        <v>FAIL</v>
      </c>
      <c r="M409" s="166"/>
      <c r="N409" s="170" t="s">
        <v>314</v>
      </c>
      <c r="O409" s="180" t="str">
        <f>IF(OR(COUNTIF($O$52:$O$402,"&gt;3.2")&gt;0,COUNTIF($O$52:$O$402,"&lt;1")&gt;0),"FAIL","PASS")</f>
        <v>FAIL</v>
      </c>
      <c r="P409" s="169"/>
      <c r="Q409" s="170">
        <v>18</v>
      </c>
      <c r="R409" s="168">
        <f>ABS($R$402)</f>
        <v>4.5010000000000003</v>
      </c>
      <c r="S409" s="181" t="str">
        <f>IF(R409&lt;=4.5,"PASS","FAIL")</f>
        <v>FAIL</v>
      </c>
      <c r="U409" s="182"/>
    </row>
    <row r="410" spans="1:22" s="175" customFormat="1" ht="14.4" customHeight="1" thickTop="1" thickBot="1" x14ac:dyDescent="0.35">
      <c r="A410" s="183" t="s">
        <v>28</v>
      </c>
      <c r="B410" s="163">
        <f>MAX($B$2:$B$202)</f>
        <v>3.7</v>
      </c>
      <c r="C410" s="164">
        <f>MAX($C$2:$C$202)</f>
        <v>3.7</v>
      </c>
      <c r="D410" s="164">
        <f>MAX($D$2:$D$202)</f>
        <v>3.7</v>
      </c>
      <c r="E410" s="165">
        <f>MAX($E$2:$E$202)</f>
        <v>3.7</v>
      </c>
      <c r="F410" s="184"/>
      <c r="G410" s="185"/>
      <c r="H410" s="186"/>
      <c r="I410" s="187"/>
      <c r="J410" s="188" t="s">
        <v>315</v>
      </c>
      <c r="K410" s="187" t="str">
        <f>IF(COUNTIF($K$2:$K$402,"&gt;2.0")&gt;120,"FAIL","PASS")</f>
        <v>FAIL</v>
      </c>
      <c r="L410" s="189" t="str">
        <f>IF(COUNTIF($L$2:$L$402,"&gt;2.0")&gt;120,"FAIL","PASS")</f>
        <v>FAIL</v>
      </c>
      <c r="M410" s="184"/>
      <c r="N410" s="190" t="s">
        <v>315</v>
      </c>
      <c r="O410" s="186" t="str">
        <f>IF(COUNTIF($O$52:$O$402,"&gt;2.0")&gt;105,"FAIL","PASS")</f>
        <v>FAIL</v>
      </c>
      <c r="P410" s="191"/>
      <c r="Q410" s="176" t="s">
        <v>28</v>
      </c>
      <c r="R410" s="162">
        <f>ABS(MIN($R$2:$R$402))</f>
        <v>4.5010000000000003</v>
      </c>
      <c r="S410" s="192"/>
    </row>
    <row r="411" spans="1:22" s="175" customFormat="1" ht="14.4" customHeight="1" thickTop="1" thickBot="1" x14ac:dyDescent="0.35">
      <c r="A411" s="193" t="s">
        <v>316</v>
      </c>
      <c r="B411" s="178" t="str">
        <f>IF(OR(COUNTIF($B$2:$B$202,"&gt;3.70")&gt;0,COUNTIF($B$2:$B$202,"&lt;1")&gt;0),"NO","YES")</f>
        <v>NO</v>
      </c>
      <c r="C411" s="194" t="str">
        <f>IF(OR(COUNTIF($C$2:$C$202,"&gt;3.70")&gt;0,COUNTIF($C$2:$C$202,"&lt;1")&gt;0),"NO","YES")</f>
        <v>NO</v>
      </c>
      <c r="D411" s="194" t="str">
        <f>IF(OR(COUNTIF($D$2:$D$202,"&gt;3.70")&gt;0,COUNTIF($D$2:$D$202,"&lt;1")&gt;0),"NO","YES")</f>
        <v>NO</v>
      </c>
      <c r="E411" s="170" t="str">
        <f>IF(OR(COUNTIF($E$2:$E$202,"&gt;3.70")&gt;0,COUNTIF($E$2:$E$202,"&lt;1")&gt;0),"NO","YES")</f>
        <v>NO</v>
      </c>
      <c r="F411" s="195"/>
      <c r="G411" s="196"/>
      <c r="I411" s="160"/>
      <c r="M411" s="197"/>
      <c r="N411" s="198"/>
      <c r="P411" s="199"/>
      <c r="Q411" s="200" t="s">
        <v>317</v>
      </c>
      <c r="R411" s="201" t="str">
        <f>IF(OR(MIN($R$2:$R$402)&lt;-4.5, MAX($R$2:$R$402)&gt;0),"FAIL","PASS")</f>
        <v>FAIL</v>
      </c>
      <c r="S411" s="202"/>
    </row>
    <row r="412" spans="1:22" s="175" customFormat="1" ht="14.4" customHeight="1" thickTop="1" thickBot="1" x14ac:dyDescent="0.35">
      <c r="A412" s="203" t="s">
        <v>318</v>
      </c>
      <c r="B412" s="187" t="str">
        <f>IF(COUNTIF($B$2:$B$202,"&gt;3.0")&gt;60,"NO","YES")</f>
        <v>NO</v>
      </c>
      <c r="C412" s="204" t="str">
        <f>IF(COUNTIF($C$2:$C$202,"&gt;3.0")&gt;60,"NO","YES")</f>
        <v>NO</v>
      </c>
      <c r="D412" s="204" t="str">
        <f>IF(COUNTIF($D$2:$D$202,"&gt;3.0")&gt;60,"NO","YES")</f>
        <v>NO</v>
      </c>
      <c r="E412" s="188" t="str">
        <f>IF(COUNTIF($E$2:$E$202,"&gt;3.0")&gt;60,"NO","YES")</f>
        <v>NO</v>
      </c>
      <c r="F412" s="202"/>
      <c r="G412" s="196"/>
      <c r="I412" s="160"/>
      <c r="K412" s="160"/>
      <c r="M412" s="160"/>
      <c r="P412" s="160"/>
      <c r="Q412" s="198"/>
      <c r="R412" s="198"/>
      <c r="S412" s="160"/>
    </row>
    <row r="413" spans="1:22" ht="14.4" customHeight="1" thickTop="1" x14ac:dyDescent="0.3">
      <c r="F413" s="20"/>
      <c r="G413" t="str">
        <f ca="1">MID(CELL("filename"),SEARCH("[",CELL("filename"))+1, SEARCH("]",CELL("filename"))-SEARCH("[",CELL("filename"))-1)</f>
        <v>N12_3541_A1_Final_Data_Sheet.xlsx</v>
      </c>
      <c r="I413" s="20"/>
      <c r="M413" s="20"/>
      <c r="P413" s="20"/>
      <c r="S413" s="20"/>
    </row>
    <row r="414" spans="1:22" ht="14.4" customHeight="1" x14ac:dyDescent="0.3">
      <c r="A414" t="s">
        <v>319</v>
      </c>
      <c r="D414" s="12" t="s">
        <v>320</v>
      </c>
    </row>
    <row r="415" spans="1:22" x14ac:dyDescent="0.3">
      <c r="A415" s="41"/>
      <c r="B415" s="48"/>
      <c r="C415" s="41"/>
      <c r="D415" s="147"/>
      <c r="E415" s="41"/>
      <c r="F415" s="205"/>
      <c r="G415" s="205"/>
    </row>
    <row r="433" spans="4:4" x14ac:dyDescent="0.3">
      <c r="D433" s="206"/>
    </row>
  </sheetData>
  <conditionalFormatting sqref="B211:B212 O409:O410 P412:P413 Q411:R411 F211:F212">
    <cfRule type="containsText" dxfId="43" priority="43" operator="containsText" text="PASS">
      <formula>NOT(ISERROR(SEARCH("PASS",B211)))</formula>
    </cfRule>
    <cfRule type="containsText" dxfId="42" priority="44" operator="containsText" text="FAIL">
      <formula>NOT(ISERROR(SEARCH("FAIL",B211)))</formula>
    </cfRule>
  </conditionalFormatting>
  <conditionalFormatting sqref="M211:N212">
    <cfRule type="containsText" dxfId="41" priority="41" operator="containsText" text="PASS">
      <formula>NOT(ISERROR(SEARCH("PASS",M211)))</formula>
    </cfRule>
    <cfRule type="containsText" dxfId="40" priority="42" operator="containsText" text="FAIL">
      <formula>NOT(ISERROR(SEARCH("FAIL",M211)))</formula>
    </cfRule>
  </conditionalFormatting>
  <conditionalFormatting sqref="H211">
    <cfRule type="containsText" dxfId="39" priority="39" operator="containsText" text="FAIL">
      <formula>NOT(ISERROR(SEARCH("FAIL",H211)))</formula>
    </cfRule>
    <cfRule type="containsText" dxfId="38" priority="40" operator="containsText" text="PASS">
      <formula>NOT(ISERROR(SEARCH("PASS",H211)))</formula>
    </cfRule>
  </conditionalFormatting>
  <conditionalFormatting sqref="F412:F413 B411:E412">
    <cfRule type="containsText" dxfId="37" priority="37" operator="containsText" text="YES">
      <formula>NOT(ISERROR(SEARCH("YES",B411)))</formula>
    </cfRule>
    <cfRule type="containsText" dxfId="36" priority="38" operator="containsText" text="FAIL">
      <formula>NOT(ISERROR(SEARCH("FAIL",B411)))</formula>
    </cfRule>
  </conditionalFormatting>
  <conditionalFormatting sqref="K409:L410 M412:M413 N409:O410">
    <cfRule type="containsText" dxfId="35" priority="35" operator="containsText" text="PASS">
      <formula>NOT(ISERROR(SEARCH("PASS",K409)))</formula>
    </cfRule>
    <cfRule type="containsText" dxfId="34" priority="36" operator="containsText" text="FAIL">
      <formula>NOT(ISERROR(SEARCH("FAIL",K409)))</formula>
    </cfRule>
  </conditionalFormatting>
  <conditionalFormatting sqref="H409">
    <cfRule type="containsText" dxfId="33" priority="33" operator="containsText" text="FAIL">
      <formula>NOT(ISERROR(SEARCH("FAIL",H409)))</formula>
    </cfRule>
    <cfRule type="containsText" dxfId="32" priority="34" operator="containsText" text="PASS">
      <formula>NOT(ISERROR(SEARCH("PASS",H409)))</formula>
    </cfRule>
  </conditionalFormatting>
  <conditionalFormatting sqref="S405">
    <cfRule type="containsText" dxfId="31" priority="32" operator="containsText" text="PASS">
      <formula>NOT(ISERROR(SEARCH("PASS",S405)))</formula>
    </cfRule>
  </conditionalFormatting>
  <conditionalFormatting sqref="S406:S409">
    <cfRule type="containsText" dxfId="30" priority="31" operator="containsText" text="PASS">
      <formula>NOT(ISERROR(SEARCH("PASS",S406)))</formula>
    </cfRule>
  </conditionalFormatting>
  <conditionalFormatting sqref="S405:S409">
    <cfRule type="containsText" dxfId="29" priority="30" operator="containsText" text="FAIL">
      <formula>NOT(ISERROR(SEARCH("FAIL",S405)))</formula>
    </cfRule>
  </conditionalFormatting>
  <conditionalFormatting sqref="B411:E412">
    <cfRule type="cellIs" dxfId="28" priority="29" operator="equal">
      <formula>"NO"</formula>
    </cfRule>
  </conditionalFormatting>
  <conditionalFormatting sqref="B405:E410">
    <cfRule type="cellIs" dxfId="27" priority="28" operator="lessThan">
      <formula>0.001</formula>
    </cfRule>
  </conditionalFormatting>
  <conditionalFormatting sqref="B405:E410 H405:H408 K405:L408 O405:O408 R405:R410">
    <cfRule type="cellIs" dxfId="26" priority="27" operator="lessThan">
      <formula>1</formula>
    </cfRule>
  </conditionalFormatting>
  <conditionalFormatting sqref="K412">
    <cfRule type="containsText" dxfId="25" priority="25" operator="containsText" text="PASS">
      <formula>NOT(ISERROR(SEARCH("PASS",K412)))</formula>
    </cfRule>
    <cfRule type="containsText" dxfId="24" priority="26" operator="containsText" text="FAIL">
      <formula>NOT(ISERROR(SEARCH("FAIL",K412)))</formula>
    </cfRule>
  </conditionalFormatting>
  <conditionalFormatting sqref="U404">
    <cfRule type="containsText" dxfId="23" priority="23" operator="containsText" text="PASS">
      <formula>NOT(ISERROR(SEARCH("PASS",U404)))</formula>
    </cfRule>
    <cfRule type="containsText" dxfId="22" priority="24" operator="containsText" text="FAIL">
      <formula>NOT(ISERROR(SEARCH("FAIL",U404)))</formula>
    </cfRule>
  </conditionalFormatting>
  <conditionalFormatting sqref="U405">
    <cfRule type="containsText" dxfId="21" priority="21" operator="containsText" text="PASS">
      <formula>NOT(ISERROR(SEARCH("PASS",U405)))</formula>
    </cfRule>
    <cfRule type="containsText" dxfId="20" priority="22" operator="containsText" text="FAIL">
      <formula>NOT(ISERROR(SEARCH("FAIL",U405)))</formula>
    </cfRule>
  </conditionalFormatting>
  <conditionalFormatting sqref="U406">
    <cfRule type="containsText" dxfId="19" priority="19" operator="containsText" text="PASS">
      <formula>NOT(ISERROR(SEARCH("PASS",U406)))</formula>
    </cfRule>
    <cfRule type="containsText" dxfId="18" priority="20" operator="containsText" text="FAIL">
      <formula>NOT(ISERROR(SEARCH("FAIL",U406)))</formula>
    </cfRule>
  </conditionalFormatting>
  <conditionalFormatting sqref="V407">
    <cfRule type="containsText" dxfId="17" priority="17" operator="containsText" text="PASS">
      <formula>NOT(ISERROR(SEARCH("PASS",V407)))</formula>
    </cfRule>
    <cfRule type="containsText" dxfId="16" priority="18" operator="containsText" text="FAIL">
      <formula>NOT(ISERROR(SEARCH("FAIL",V407)))</formula>
    </cfRule>
  </conditionalFormatting>
  <conditionalFormatting sqref="V406">
    <cfRule type="containsText" dxfId="15" priority="15" operator="containsText" text="PASS">
      <formula>NOT(ISERROR(SEARCH("PASS",V406)))</formula>
    </cfRule>
    <cfRule type="containsText" dxfId="14" priority="16" operator="containsText" text="FAIL">
      <formula>NOT(ISERROR(SEARCH("FAIL",V406)))</formula>
    </cfRule>
  </conditionalFormatting>
  <conditionalFormatting sqref="C211:C212">
    <cfRule type="containsText" dxfId="13" priority="13" operator="containsText" text="PASS">
      <formula>NOT(ISERROR(SEARCH("PASS",C211)))</formula>
    </cfRule>
    <cfRule type="containsText" dxfId="12" priority="14" operator="containsText" text="FAIL">
      <formula>NOT(ISERROR(SEARCH("FAIL",C211)))</formula>
    </cfRule>
  </conditionalFormatting>
  <conditionalFormatting sqref="D211:D212">
    <cfRule type="containsText" dxfId="11" priority="11" operator="containsText" text="PASS">
      <formula>NOT(ISERROR(SEARCH("PASS",D211)))</formula>
    </cfRule>
    <cfRule type="containsText" dxfId="10" priority="12" operator="containsText" text="FAIL">
      <formula>NOT(ISERROR(SEARCH("FAIL",D211)))</formula>
    </cfRule>
  </conditionalFormatting>
  <conditionalFormatting sqref="E211:E212">
    <cfRule type="containsText" dxfId="9" priority="9" operator="containsText" text="PASS">
      <formula>NOT(ISERROR(SEARCH("PASS",E211)))</formula>
    </cfRule>
    <cfRule type="containsText" dxfId="8" priority="10" operator="containsText" text="FAIL">
      <formula>NOT(ISERROR(SEARCH("FAIL",E211)))</formula>
    </cfRule>
  </conditionalFormatting>
  <conditionalFormatting sqref="H405:H408">
    <cfRule type="cellIs" dxfId="7" priority="8" operator="lessThan">
      <formula>30</formula>
    </cfRule>
  </conditionalFormatting>
  <conditionalFormatting sqref="R405">
    <cfRule type="cellIs" dxfId="6" priority="2" operator="greaterThan">
      <formula>3</formula>
    </cfRule>
    <cfRule type="cellIs" dxfId="5" priority="7" operator="greaterThan">
      <formula>3</formula>
    </cfRule>
  </conditionalFormatting>
  <conditionalFormatting sqref="R409">
    <cfRule type="cellIs" dxfId="4" priority="6" operator="greaterThan">
      <formula>4.5</formula>
    </cfRule>
  </conditionalFormatting>
  <conditionalFormatting sqref="R408">
    <cfRule type="cellIs" dxfId="3" priority="5" operator="greaterThan">
      <formula>4.125</formula>
    </cfRule>
  </conditionalFormatting>
  <conditionalFormatting sqref="R407">
    <cfRule type="cellIs" dxfId="2" priority="4" operator="greaterThan">
      <formula>3.75</formula>
    </cfRule>
  </conditionalFormatting>
  <conditionalFormatting sqref="R406">
    <cfRule type="cellIs" dxfId="1" priority="3" operator="greaterThan">
      <formula>3.375</formula>
    </cfRule>
  </conditionalFormatting>
  <conditionalFormatting sqref="R410">
    <cfRule type="cellIs" dxfId="0" priority="1" operator="greaterThan">
      <formula>4.5</formula>
    </cfRule>
  </conditionalFormatting>
  <pageMargins left="0.7" right="0.7" top="0.75" bottom="0.75" header="0.3" footer="0.3"/>
  <pageSetup scale="7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</vt:lpstr>
      <vt:lpstr>Gold Standard</vt:lpstr>
      <vt:lpstr>Chnl Match</vt:lpstr>
      <vt:lpstr>Chnl OT</vt:lpstr>
      <vt:lpstr>Data Sheet</vt:lpstr>
      <vt:lpstr>decoder</vt:lpstr>
      <vt:lpstr>J6, J7, J1-J4 tests</vt:lpstr>
      <vt:lpstr>'J6, J7, J1-J4 tests'!Print_Area</vt:lpstr>
    </vt:vector>
  </TitlesOfParts>
  <Company>Norden Millimeter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Test</cp:lastModifiedBy>
  <cp:lastPrinted>2019-12-20T21:36:09Z</cp:lastPrinted>
  <dcterms:created xsi:type="dcterms:W3CDTF">2016-07-26T18:40:29Z</dcterms:created>
  <dcterms:modified xsi:type="dcterms:W3CDTF">2020-06-20T18:33:08Z</dcterms:modified>
</cp:coreProperties>
</file>