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Stevo\Dropbox\Shared Hygrogenolysis Exp\"/>
    </mc:Choice>
  </mc:AlternateContent>
  <bookViews>
    <workbookView xWindow="0" yWindow="0" windowWidth="19365" windowHeight="8115"/>
  </bookViews>
  <sheets>
    <sheet name="Glycerol" sheetId="7" r:id="rId1"/>
    <sheet name="5% Pt NoritSX1G" sheetId="9" r:id="rId2"/>
    <sheet name="5%Pt 5%Re NoritSX1G" sheetId="8" r:id="rId3"/>
    <sheet name="10% Pt NoritSX1G" sheetId="10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9" l="1"/>
  <c r="L3" i="8" l="1"/>
  <c r="L6" i="8"/>
  <c r="L11" i="8" s="1"/>
  <c r="K11" i="8" s="1"/>
  <c r="L9" i="8"/>
  <c r="L10" i="8"/>
  <c r="B9" i="10"/>
  <c r="L6" i="10" s="1"/>
  <c r="C7" i="10"/>
  <c r="C5" i="10"/>
  <c r="B7" i="10"/>
  <c r="B10" i="10" s="1"/>
  <c r="C6" i="10"/>
  <c r="B6" i="10"/>
  <c r="B8" i="10"/>
  <c r="L3" i="10"/>
  <c r="C4" i="10"/>
  <c r="L10" i="9"/>
  <c r="L9" i="9"/>
  <c r="C7" i="9"/>
  <c r="C5" i="9" s="1"/>
  <c r="B7" i="9"/>
  <c r="B9" i="9" s="1"/>
  <c r="L6" i="9"/>
  <c r="C6" i="9"/>
  <c r="B8" i="9"/>
  <c r="C4" i="9"/>
  <c r="L3" i="9"/>
  <c r="L11" i="9" s="1"/>
  <c r="B6" i="8"/>
  <c r="B3" i="7" s="1"/>
  <c r="B7" i="8"/>
  <c r="C6" i="7"/>
  <c r="C3" i="7"/>
  <c r="C4" i="7" s="1"/>
  <c r="D4" i="7" s="1"/>
  <c r="B9" i="8"/>
  <c r="B8" i="8" l="1"/>
  <c r="B10" i="8"/>
  <c r="B12" i="8" s="1"/>
  <c r="L9" i="10"/>
  <c r="B12" i="10"/>
  <c r="L10" i="10" s="1"/>
  <c r="L11" i="10"/>
  <c r="B8" i="7"/>
  <c r="B7" i="7"/>
  <c r="B10" i="9"/>
  <c r="B12" i="9" s="1"/>
</calcChain>
</file>

<file path=xl/sharedStrings.xml><?xml version="1.0" encoding="utf-8"?>
<sst xmlns="http://schemas.openxmlformats.org/spreadsheetml/2006/main" count="143" uniqueCount="59">
  <si>
    <t>Glycerol</t>
  </si>
  <si>
    <t>Theoretical Amount</t>
  </si>
  <si>
    <t>Actual Amount</t>
  </si>
  <si>
    <t>Error</t>
  </si>
  <si>
    <t>Molec Weight (g/mol)</t>
  </si>
  <si>
    <t>Density (g/mL)</t>
  </si>
  <si>
    <t>CAS</t>
  </si>
  <si>
    <t>$/gram</t>
  </si>
  <si>
    <t xml:space="preserve"> Total Solution Wt (g)</t>
  </si>
  <si>
    <t xml:space="preserve">Glycerol </t>
  </si>
  <si>
    <t>56-81-5</t>
  </si>
  <si>
    <t>Glycerol wt%</t>
  </si>
  <si>
    <t>DI Water</t>
  </si>
  <si>
    <t>Surf Pt : Glycerol</t>
  </si>
  <si>
    <t>Dispersion</t>
  </si>
  <si>
    <t>Weight of Water (g)</t>
  </si>
  <si>
    <t>Enter Data</t>
  </si>
  <si>
    <t>Weight of Glycerol (g)</t>
  </si>
  <si>
    <t>Weights To Add</t>
  </si>
  <si>
    <t>Outputs</t>
  </si>
  <si>
    <t>Catalyst</t>
  </si>
  <si>
    <t>5% Pt/NoritSX1G</t>
  </si>
  <si>
    <t>Actual Amounts</t>
  </si>
  <si>
    <t>Name</t>
  </si>
  <si>
    <t>$/catalyst</t>
  </si>
  <si>
    <t>Total Catalyst Weight (g)</t>
  </si>
  <si>
    <t>MW Precourser 1 (g/mol)</t>
  </si>
  <si>
    <t>H2Cl6Pt6H2O</t>
  </si>
  <si>
    <t>18497-13-7</t>
  </si>
  <si>
    <t>Metal 1 Loading wt%</t>
  </si>
  <si>
    <t>% Metal 1</t>
  </si>
  <si>
    <t>Pt</t>
  </si>
  <si>
    <t>Metal 2 Loading wt%</t>
  </si>
  <si>
    <t>MW Metal 1 (g/mol)</t>
  </si>
  <si>
    <t>Weight of Metal 1 (g)</t>
  </si>
  <si>
    <t>MW Precourser 2</t>
  </si>
  <si>
    <t>HReO4</t>
  </si>
  <si>
    <t>Weight of Metal 2 (g)</t>
  </si>
  <si>
    <t>% Metal 2</t>
  </si>
  <si>
    <t>Re</t>
  </si>
  <si>
    <t>Weight of Metal 1 Powder (g)</t>
  </si>
  <si>
    <t>MW Metal 2 (g/mol)</t>
  </si>
  <si>
    <t>Weight of Metal 2 Powder (g)</t>
  </si>
  <si>
    <t>Support</t>
  </si>
  <si>
    <t>Norit SX-1G</t>
  </si>
  <si>
    <t>Weight of Support (g)</t>
  </si>
  <si>
    <t>Incipient Factor</t>
  </si>
  <si>
    <t>Total</t>
  </si>
  <si>
    <t>Weight of Additional Water (g)</t>
  </si>
  <si>
    <t>Weights To Use</t>
  </si>
  <si>
    <t>0.4158</t>
  </si>
  <si>
    <t>4.8%</t>
  </si>
  <si>
    <t>5.0%</t>
  </si>
  <si>
    <t>0.0200</t>
  </si>
  <si>
    <t>0.020852</t>
  </si>
  <si>
    <t>0.0531</t>
  </si>
  <si>
    <t>0.0401</t>
  </si>
  <si>
    <t>0.3750</t>
  </si>
  <si>
    <t>0.663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</si>
</sst>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000"/>
    <numFmt numFmtId="166" formatCode="_(* #,##0.000_);_(* \(#,##0.000\);_(* &quot;-&quot;??_);_(@_)"/>
    <numFmt numFmtId="167" formatCode="0.000"/>
    <numFmt numFmtId="168" formatCode="_(&quot;$&quot;* #,##0_);_(&quot;$&quot;* \(#,##0\);_(&quot;$&quot;* &quot;-&quot;??_);_(@_)"/>
    <numFmt numFmtId="169" formatCode="_(&quot;$&quot;* #,##0.0000_);_(&quot;$&quot;* \(#,##0.0000\);_(&quot;$&quot;* &quot;-&quot;??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9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6" xfId="0" applyFont="1" applyBorder="1"/>
    <xf numFmtId="9" fontId="5" fillId="0" borderId="0" xfId="1" applyFont="1"/>
    <xf numFmtId="0" fontId="5" fillId="0" borderId="8" xfId="0" applyFont="1" applyBorder="1"/>
    <xf numFmtId="9" fontId="5" fillId="2" borderId="0" xfId="2" applyNumberFormat="1" applyFont="1"/>
    <xf numFmtId="166" fontId="5" fillId="2" borderId="4" xfId="5" applyNumberFormat="1" applyFont="1" applyFill="1" applyBorder="1"/>
    <xf numFmtId="167" fontId="5" fillId="0" borderId="8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2" borderId="12" xfId="2" applyFont="1" applyBorder="1"/>
    <xf numFmtId="0" fontId="5" fillId="2" borderId="8" xfId="2" applyNumberFormat="1" applyFont="1" applyBorder="1"/>
    <xf numFmtId="0" fontId="5" fillId="2" borderId="11" xfId="2" applyNumberFormat="1" applyFont="1" applyBorder="1"/>
    <xf numFmtId="0" fontId="0" fillId="0" borderId="0" xfId="0"/>
    <xf numFmtId="0" fontId="5" fillId="0" borderId="2" xfId="0" applyFont="1" applyBorder="1"/>
    <xf numFmtId="0" fontId="5" fillId="0" borderId="3" xfId="0" applyFont="1" applyBorder="1"/>
    <xf numFmtId="0" fontId="5" fillId="0" borderId="0" xfId="0" applyFont="1"/>
    <xf numFmtId="0" fontId="5" fillId="0" borderId="0" xfId="0" applyFont="1" applyBorder="1"/>
    <xf numFmtId="0" fontId="5" fillId="0" borderId="5" xfId="0" applyFont="1" applyBorder="1"/>
    <xf numFmtId="165" fontId="5" fillId="2" borderId="6" xfId="2" applyNumberFormat="1" applyFont="1" applyBorder="1"/>
    <xf numFmtId="165" fontId="5" fillId="2" borderId="11" xfId="2" applyNumberFormat="1" applyFont="1" applyBorder="1"/>
    <xf numFmtId="165" fontId="5" fillId="2" borderId="4" xfId="2" applyNumberFormat="1" applyFont="1" applyBorder="1"/>
    <xf numFmtId="0" fontId="5" fillId="0" borderId="7" xfId="0" applyFont="1" applyBorder="1"/>
    <xf numFmtId="164" fontId="5" fillId="2" borderId="8" xfId="2" applyNumberFormat="1" applyFont="1" applyBorder="1"/>
    <xf numFmtId="164" fontId="5" fillId="4" borderId="11" xfId="4" applyNumberFormat="1" applyFont="1" applyBorder="1"/>
    <xf numFmtId="164" fontId="5" fillId="4" borderId="4" xfId="4" applyNumberFormat="1" applyFont="1" applyBorder="1"/>
    <xf numFmtId="164" fontId="5" fillId="2" borderId="4" xfId="2" applyNumberFormat="1" applyFont="1" applyBorder="1"/>
    <xf numFmtId="165" fontId="5" fillId="4" borderId="8" xfId="4" applyNumberFormat="1" applyFont="1" applyBorder="1"/>
    <xf numFmtId="165" fontId="5" fillId="4" borderId="11" xfId="4" applyNumberFormat="1" applyFont="1" applyBorder="1"/>
    <xf numFmtId="0" fontId="5" fillId="4" borderId="4" xfId="4" applyFont="1" applyBorder="1"/>
    <xf numFmtId="0" fontId="5" fillId="2" borderId="4" xfId="2" applyFont="1" applyBorder="1"/>
    <xf numFmtId="165" fontId="5" fillId="3" borderId="8" xfId="3" applyNumberFormat="1" applyFont="1" applyBorder="1"/>
    <xf numFmtId="0" fontId="5" fillId="2" borderId="11" xfId="2" applyFont="1" applyBorder="1"/>
    <xf numFmtId="0" fontId="5" fillId="2" borderId="8" xfId="2" applyFont="1" applyBorder="1"/>
    <xf numFmtId="0" fontId="5" fillId="0" borderId="11" xfId="0" applyFont="1" applyBorder="1"/>
    <xf numFmtId="0" fontId="5" fillId="0" borderId="4" xfId="0" applyFont="1" applyBorder="1"/>
    <xf numFmtId="0" fontId="5" fillId="2" borderId="0" xfId="2" applyFont="1"/>
    <xf numFmtId="0" fontId="5" fillId="0" borderId="9" xfId="0" applyFont="1" applyBorder="1"/>
    <xf numFmtId="165" fontId="5" fillId="3" borderId="10" xfId="3" applyNumberFormat="1" applyFont="1" applyBorder="1"/>
    <xf numFmtId="0" fontId="5" fillId="3" borderId="0" xfId="3" applyFont="1"/>
    <xf numFmtId="0" fontId="5" fillId="4" borderId="0" xfId="4" applyFont="1"/>
    <xf numFmtId="164" fontId="5" fillId="4" borderId="11" xfId="1" applyNumberFormat="1" applyFont="1" applyFill="1" applyBorder="1"/>
    <xf numFmtId="0" fontId="5" fillId="4" borderId="11" xfId="4" applyFont="1" applyBorder="1"/>
    <xf numFmtId="0" fontId="5" fillId="4" borderId="11" xfId="4" applyNumberFormat="1" applyFont="1" applyBorder="1"/>
    <xf numFmtId="0" fontId="5" fillId="0" borderId="13" xfId="0" applyFont="1" applyBorder="1"/>
    <xf numFmtId="0" fontId="5" fillId="0" borderId="13" xfId="0" applyFont="1" applyFill="1" applyBorder="1"/>
    <xf numFmtId="9" fontId="5" fillId="0" borderId="4" xfId="1" applyFont="1" applyBorder="1"/>
    <xf numFmtId="0" fontId="0" fillId="0" borderId="4" xfId="0" applyBorder="1"/>
    <xf numFmtId="9" fontId="5" fillId="2" borderId="4" xfId="2" applyNumberFormat="1" applyFont="1" applyBorder="1"/>
    <xf numFmtId="168" fontId="0" fillId="0" borderId="4" xfId="6" applyNumberFormat="1" applyFont="1" applyBorder="1"/>
    <xf numFmtId="0" fontId="0" fillId="0" borderId="14" xfId="0" applyBorder="1"/>
    <xf numFmtId="0" fontId="0" fillId="0" borderId="15" xfId="0" applyBorder="1"/>
    <xf numFmtId="44" fontId="0" fillId="0" borderId="0" xfId="0" applyNumberFormat="1"/>
    <xf numFmtId="169" fontId="0" fillId="0" borderId="0" xfId="0" applyNumberFormat="1"/>
    <xf numFmtId="0" fontId="5" fillId="0" borderId="4" xfId="0" applyFont="1" applyFill="1" applyBorder="1"/>
    <xf numFmtId="44" fontId="0" fillId="0" borderId="4" xfId="6" applyNumberFormat="1" applyFont="1" applyBorder="1"/>
    <xf numFmtId="0" fontId="0" fillId="0" borderId="0" xfId="0" applyFill="1" applyBorder="1"/>
    <xf numFmtId="1" fontId="4" fillId="4" borderId="6" xfId="4" applyNumberFormat="1" applyBorder="1"/>
    <xf numFmtId="0" fontId="0" fillId="0" borderId="0" xfId="0" applyAlignment="1">
      <alignment horizontal="right"/>
    </xf>
    <xf numFmtId="164" fontId="5" fillId="4" borderId="11" xfId="4" applyNumberFormat="1" applyFont="1" applyBorder="1" applyAlignment="1">
      <alignment horizontal="right"/>
    </xf>
    <xf numFmtId="164" fontId="5" fillId="4" borderId="11" xfId="1" applyNumberFormat="1" applyFont="1" applyFill="1" applyBorder="1" applyAlignment="1">
      <alignment horizontal="right"/>
    </xf>
    <xf numFmtId="165" fontId="5" fillId="4" borderId="11" xfId="4" applyNumberFormat="1" applyFont="1" applyBorder="1" applyAlignment="1">
      <alignment horizontal="right"/>
    </xf>
    <xf numFmtId="0" fontId="5" fillId="4" borderId="11" xfId="4" applyFont="1" applyBorder="1" applyAlignment="1">
      <alignment horizontal="right"/>
    </xf>
    <xf numFmtId="165" fontId="5" fillId="2" borderId="11" xfId="2" applyNumberFormat="1" applyFont="1" applyBorder="1" applyAlignment="1">
      <alignment horizontal="right"/>
    </xf>
    <xf numFmtId="0" fontId="5" fillId="0" borderId="11" xfId="0" applyFont="1" applyBorder="1" applyAlignment="1">
      <alignment horizontal="right"/>
    </xf>
    <xf numFmtId="0" fontId="5" fillId="2" borderId="11" xfId="2" applyFont="1" applyBorder="1" applyAlignment="1">
      <alignment horizontal="right"/>
    </xf>
  </cellXfs>
  <cellStyles count="7">
    <cellStyle name="Bad" xfId="3" builtinId="27"/>
    <cellStyle name="Comma" xfId="5" builtinId="3"/>
    <cellStyle name="Currency" xfId="6" builtinId="4"/>
    <cellStyle name="Good" xfId="2" builtinId="26"/>
    <cellStyle name="Neutral" xfId="4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"/>
  <sheetViews>
    <sheetView tabSelected="1" workbookViewId="0">
      <selection activeCell="B4" sqref="B4"/>
    </sheetView>
  </sheetViews>
  <sheetFormatPr defaultColWidth="8.85546875" defaultRowHeight="15" x14ac:dyDescent="0.25"/>
  <cols>
    <col min="1" max="1" width="26.140625" style="1" bestFit="1" customWidth="1"/>
    <col min="2" max="3" width="8.5703125" style="1" bestFit="1" customWidth="1"/>
    <col min="4" max="4" width="7.28515625" style="1" bestFit="1" customWidth="1"/>
    <col min="5" max="5" width="8.85546875" style="1"/>
    <col min="6" max="6" width="21.7109375" style="1" bestFit="1" customWidth="1"/>
    <col min="7" max="7" width="13.140625" style="1" customWidth="1"/>
    <col min="8" max="8" width="7.42578125" style="1" customWidth="1"/>
    <col min="9" max="9" width="7.28515625" style="1" bestFit="1" customWidth="1"/>
    <col min="10" max="16384" width="8.85546875" style="1"/>
  </cols>
  <sheetData>
    <row r="1" spans="1:10" ht="15.75" thickBot="1" x14ac:dyDescent="0.3">
      <c r="A1" s="17" t="s">
        <v>0</v>
      </c>
      <c r="B1" s="18"/>
      <c r="C1" s="19"/>
      <c r="D1" s="19"/>
      <c r="E1" s="19"/>
      <c r="F1" s="20"/>
      <c r="G1" s="19"/>
      <c r="H1" s="19"/>
      <c r="I1" s="19"/>
      <c r="J1" s="19"/>
    </row>
    <row r="2" spans="1:10" ht="45.75" thickBot="1" x14ac:dyDescent="0.3">
      <c r="A2" s="2"/>
      <c r="B2" s="3" t="s">
        <v>1</v>
      </c>
      <c r="C2" s="2" t="s">
        <v>2</v>
      </c>
      <c r="D2" s="2" t="s">
        <v>3</v>
      </c>
      <c r="E2" s="2"/>
      <c r="F2" s="2"/>
      <c r="G2" s="4" t="s">
        <v>4</v>
      </c>
      <c r="H2" s="12" t="s">
        <v>5</v>
      </c>
      <c r="I2" s="5" t="s">
        <v>6</v>
      </c>
      <c r="J2" s="19" t="s">
        <v>7</v>
      </c>
    </row>
    <row r="3" spans="1:10" x14ac:dyDescent="0.25">
      <c r="A3" s="21" t="s">
        <v>8</v>
      </c>
      <c r="B3" s="60">
        <f>'5%Pt 5%Re NoritSX1G'!B6/'5%Pt 5%Re NoritSX1G'!G5*Glycerol!B6*Glycerol!B5*Glycerol!G3/Glycerol!B4</f>
        <v>59.381862620463401</v>
      </c>
      <c r="C3" s="31">
        <f>SUM(C7:C8)</f>
        <v>115.47409999999999</v>
      </c>
      <c r="D3" s="24"/>
      <c r="E3" s="19"/>
      <c r="F3" s="21" t="s">
        <v>9</v>
      </c>
      <c r="G3" s="13">
        <v>92.02</v>
      </c>
      <c r="H3" s="6">
        <v>1.25</v>
      </c>
      <c r="I3" s="7" t="s">
        <v>10</v>
      </c>
      <c r="J3" s="19">
        <v>1.06</v>
      </c>
    </row>
    <row r="4" spans="1:10" x14ac:dyDescent="0.25">
      <c r="A4" s="25" t="s">
        <v>11</v>
      </c>
      <c r="B4" s="26">
        <v>0.05</v>
      </c>
      <c r="C4" s="27">
        <f>C8/C3</f>
        <v>1.2496308696062582E-2</v>
      </c>
      <c r="D4" s="28">
        <f>C4*SQRT((D7/C7)^2+(I4/G4)^2+(D$3/C$3)^2)</f>
        <v>0</v>
      </c>
      <c r="E4" s="19"/>
      <c r="F4" s="25" t="s">
        <v>12</v>
      </c>
      <c r="G4" s="10">
        <v>1</v>
      </c>
      <c r="H4" s="11">
        <v>1</v>
      </c>
      <c r="I4" s="9"/>
      <c r="J4" s="19"/>
    </row>
    <row r="5" spans="1:10" x14ac:dyDescent="0.25">
      <c r="A5" s="25" t="s">
        <v>13</v>
      </c>
      <c r="B5" s="14">
        <v>700</v>
      </c>
      <c r="C5" s="46"/>
      <c r="D5" s="28"/>
      <c r="E5" s="19"/>
      <c r="F5" s="25"/>
      <c r="G5" s="33"/>
      <c r="H5" s="8"/>
      <c r="I5" s="7"/>
      <c r="J5" s="19"/>
    </row>
    <row r="6" spans="1:10" x14ac:dyDescent="0.25">
      <c r="A6" s="25" t="s">
        <v>14</v>
      </c>
      <c r="B6" s="14">
        <v>0.8</v>
      </c>
      <c r="C6" s="15">
        <f>B6</f>
        <v>0.8</v>
      </c>
      <c r="D6" s="28"/>
      <c r="E6" s="19"/>
      <c r="F6" s="19"/>
      <c r="G6" s="19"/>
      <c r="H6" s="19"/>
      <c r="I6" s="7"/>
      <c r="J6" s="19"/>
    </row>
    <row r="7" spans="1:10" x14ac:dyDescent="0.25">
      <c r="A7" s="25" t="s">
        <v>15</v>
      </c>
      <c r="B7" s="34">
        <f>B3*H4-B4*H3*B3</f>
        <v>55.67049620668444</v>
      </c>
      <c r="C7" s="23">
        <v>114.0311</v>
      </c>
      <c r="D7" s="24"/>
      <c r="E7" s="19"/>
      <c r="F7" s="39" t="s">
        <v>16</v>
      </c>
      <c r="G7" s="19"/>
      <c r="H7" s="19"/>
      <c r="I7" s="19"/>
      <c r="J7" s="19"/>
    </row>
    <row r="8" spans="1:10" x14ac:dyDescent="0.25">
      <c r="A8" s="25" t="s">
        <v>17</v>
      </c>
      <c r="B8" s="34">
        <f>B4*H3*B3</f>
        <v>3.7113664137789626</v>
      </c>
      <c r="C8" s="35">
        <v>1.4430000000000001</v>
      </c>
      <c r="D8" s="24"/>
      <c r="E8" s="19"/>
      <c r="F8" s="42" t="s">
        <v>18</v>
      </c>
      <c r="G8" s="19"/>
      <c r="H8" s="19"/>
      <c r="I8" s="19"/>
      <c r="J8" s="19"/>
    </row>
    <row r="9" spans="1:10" x14ac:dyDescent="0.25">
      <c r="A9" s="19"/>
      <c r="B9" s="19"/>
      <c r="C9" s="19"/>
      <c r="D9" s="19"/>
      <c r="E9" s="19"/>
      <c r="F9" s="43" t="s">
        <v>19</v>
      </c>
      <c r="G9" s="19"/>
      <c r="H9" s="19"/>
      <c r="I9" s="19"/>
      <c r="J9" s="19"/>
    </row>
    <row r="10" spans="1:10" x14ac:dyDescent="0.25">
      <c r="A10" s="16"/>
      <c r="B10" s="16"/>
      <c r="C10" s="19"/>
      <c r="D10" s="19"/>
      <c r="E10" s="19"/>
      <c r="F10" s="19"/>
      <c r="G10" s="19"/>
      <c r="H10" s="19"/>
      <c r="I10" s="19"/>
      <c r="J10" s="19"/>
    </row>
    <row r="11" spans="1:10" x14ac:dyDescent="0.25">
      <c r="A11" s="16"/>
      <c r="B11" s="16"/>
      <c r="C11" s="19"/>
      <c r="D11" s="19"/>
      <c r="E11" s="19"/>
      <c r="F11" s="19"/>
      <c r="G11" s="19"/>
      <c r="H11" s="19"/>
      <c r="I11" s="19"/>
      <c r="J11" s="19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16" sqref="B16"/>
    </sheetView>
  </sheetViews>
  <sheetFormatPr defaultColWidth="8.85546875" defaultRowHeight="15" x14ac:dyDescent="0.25"/>
  <cols>
    <col min="1" max="1" width="26.140625" style="16" bestFit="1" customWidth="1"/>
    <col min="2" max="2" width="17.28515625" style="16" bestFit="1" customWidth="1"/>
    <col min="3" max="3" width="13.85546875" style="16" bestFit="1" customWidth="1"/>
    <col min="4" max="4" width="7.28515625" style="16" bestFit="1" customWidth="1"/>
    <col min="5" max="5" width="8.85546875" style="16"/>
    <col min="6" max="6" width="21.7109375" style="16" bestFit="1" customWidth="1"/>
    <col min="7" max="7" width="7" style="16" bestFit="1" customWidth="1"/>
    <col min="8" max="8" width="12" style="16" bestFit="1" customWidth="1"/>
    <col min="9" max="9" width="5.140625" style="16" bestFit="1" customWidth="1"/>
    <col min="10" max="10" width="10.28515625" style="16" bestFit="1" customWidth="1"/>
    <col min="11" max="11" width="9.7109375" style="16" bestFit="1" customWidth="1"/>
    <col min="12" max="16384" width="8.85546875" style="16"/>
  </cols>
  <sheetData>
    <row r="1" spans="1:12" ht="15.75" thickBot="1" x14ac:dyDescent="0.3">
      <c r="A1" s="17" t="s">
        <v>20</v>
      </c>
      <c r="B1" s="18" t="s">
        <v>21</v>
      </c>
      <c r="F1" s="20"/>
    </row>
    <row r="2" spans="1:12" ht="15.75" thickBot="1" x14ac:dyDescent="0.3">
      <c r="B2" s="19" t="s">
        <v>1</v>
      </c>
      <c r="C2" s="19" t="s">
        <v>22</v>
      </c>
      <c r="D2" s="19" t="s">
        <v>3</v>
      </c>
      <c r="H2" s="47" t="s">
        <v>23</v>
      </c>
      <c r="I2" s="48" t="s">
        <v>3</v>
      </c>
      <c r="J2" s="53" t="s">
        <v>6</v>
      </c>
      <c r="K2" s="54" t="s">
        <v>7</v>
      </c>
      <c r="L2" s="59" t="s">
        <v>24</v>
      </c>
    </row>
    <row r="3" spans="1:12" x14ac:dyDescent="0.25">
      <c r="A3" s="21" t="s">
        <v>25</v>
      </c>
      <c r="B3" s="22">
        <v>0.155</v>
      </c>
      <c r="C3" s="23">
        <v>0.15559999999999999</v>
      </c>
      <c r="D3" s="24"/>
      <c r="F3" s="38" t="s">
        <v>26</v>
      </c>
      <c r="G3" s="33">
        <v>518</v>
      </c>
      <c r="H3" s="38" t="s">
        <v>27</v>
      </c>
      <c r="I3" s="49"/>
      <c r="J3" s="50" t="s">
        <v>28</v>
      </c>
      <c r="K3" s="52">
        <v>114</v>
      </c>
      <c r="L3" s="55">
        <f>K3*C8</f>
        <v>4.1040000000000001</v>
      </c>
    </row>
    <row r="4" spans="1:12" x14ac:dyDescent="0.25">
      <c r="A4" s="25" t="s">
        <v>29</v>
      </c>
      <c r="B4" s="26">
        <v>0.05</v>
      </c>
      <c r="C4" s="27">
        <f>C6/C3</f>
        <v>8.713164137328662E-2</v>
      </c>
      <c r="D4" s="28" t="e">
        <v>#DIV/0!</v>
      </c>
      <c r="F4" s="38" t="s">
        <v>30</v>
      </c>
      <c r="G4" s="29">
        <v>0.37660231660231663</v>
      </c>
      <c r="H4" s="38" t="s">
        <v>31</v>
      </c>
      <c r="I4" s="51">
        <v>0.03</v>
      </c>
      <c r="J4" s="50"/>
      <c r="K4" s="50"/>
    </row>
    <row r="5" spans="1:12" x14ac:dyDescent="0.25">
      <c r="A5" s="25" t="s">
        <v>32</v>
      </c>
      <c r="B5" s="26">
        <v>0</v>
      </c>
      <c r="C5" s="44">
        <f>C7/C3</f>
        <v>0</v>
      </c>
      <c r="D5" s="28" t="e">
        <v>#DIV/0!</v>
      </c>
      <c r="F5" s="38" t="s">
        <v>33</v>
      </c>
      <c r="G5" s="33">
        <v>195.08</v>
      </c>
      <c r="H5" s="38"/>
      <c r="I5" s="49"/>
      <c r="J5" s="50"/>
      <c r="K5" s="50"/>
    </row>
    <row r="6" spans="1:12" x14ac:dyDescent="0.25">
      <c r="A6" s="25" t="s">
        <v>34</v>
      </c>
      <c r="B6" s="30">
        <f>B4*B3</f>
        <v>7.7499999999999999E-3</v>
      </c>
      <c r="C6" s="31">
        <f>C8*G4</f>
        <v>1.3557683397683398E-2</v>
      </c>
      <c r="D6" s="32" t="e">
        <v>#DIV/0!</v>
      </c>
      <c r="F6" s="38" t="s">
        <v>35</v>
      </c>
      <c r="G6" s="33">
        <v>251.26</v>
      </c>
      <c r="H6" s="38" t="s">
        <v>36</v>
      </c>
      <c r="I6" s="49"/>
      <c r="J6" s="50"/>
      <c r="K6" s="52">
        <v>41</v>
      </c>
      <c r="L6" s="56">
        <f>K6*C9</f>
        <v>0</v>
      </c>
    </row>
    <row r="7" spans="1:12" x14ac:dyDescent="0.25">
      <c r="A7" s="25" t="s">
        <v>37</v>
      </c>
      <c r="B7" s="30">
        <f>B5*B3</f>
        <v>0</v>
      </c>
      <c r="C7" s="45">
        <f>C9*G7</f>
        <v>0</v>
      </c>
      <c r="D7" s="32" t="e">
        <v>#DIV/0!</v>
      </c>
      <c r="F7" s="38" t="s">
        <v>38</v>
      </c>
      <c r="G7" s="29">
        <v>0.52</v>
      </c>
      <c r="H7" s="38" t="s">
        <v>39</v>
      </c>
      <c r="I7" s="51">
        <v>0.03</v>
      </c>
      <c r="J7" s="50"/>
      <c r="K7" s="50"/>
    </row>
    <row r="8" spans="1:12" x14ac:dyDescent="0.25">
      <c r="A8" s="25" t="s">
        <v>40</v>
      </c>
      <c r="B8" s="34">
        <f>B6/G4</f>
        <v>2.0578736928439614E-2</v>
      </c>
      <c r="C8" s="23">
        <v>3.5999999999999997E-2</v>
      </c>
      <c r="D8" s="24"/>
      <c r="F8" s="38" t="s">
        <v>41</v>
      </c>
      <c r="G8" s="33">
        <v>186.20699999999999</v>
      </c>
      <c r="H8" s="38"/>
      <c r="I8" s="49"/>
      <c r="J8" s="50"/>
      <c r="K8" s="50"/>
    </row>
    <row r="9" spans="1:12" x14ac:dyDescent="0.25">
      <c r="A9" s="25" t="s">
        <v>42</v>
      </c>
      <c r="B9" s="34">
        <f>B7/G7</f>
        <v>0</v>
      </c>
      <c r="C9" s="23">
        <v>0</v>
      </c>
      <c r="D9" s="24"/>
      <c r="F9" s="57" t="s">
        <v>43</v>
      </c>
      <c r="G9" s="33">
        <v>12</v>
      </c>
      <c r="H9" s="50" t="s">
        <v>44</v>
      </c>
      <c r="I9" s="50"/>
      <c r="J9" s="50"/>
      <c r="K9" s="58">
        <v>0.15</v>
      </c>
      <c r="L9" s="55">
        <f>K9*C10</f>
        <v>3.9149999999999997E-2</v>
      </c>
    </row>
    <row r="10" spans="1:12" x14ac:dyDescent="0.25">
      <c r="A10" s="25" t="s">
        <v>45</v>
      </c>
      <c r="B10" s="34">
        <f>B3-SUM(B6:B7)</f>
        <v>0.14724999999999999</v>
      </c>
      <c r="C10" s="23">
        <v>0.26100000000000001</v>
      </c>
      <c r="D10" s="24"/>
      <c r="F10" s="57" t="s">
        <v>12</v>
      </c>
      <c r="G10" s="33">
        <v>18</v>
      </c>
      <c r="H10" s="50"/>
      <c r="I10" s="50"/>
      <c r="J10" s="50"/>
      <c r="K10" s="58">
        <v>0.05</v>
      </c>
      <c r="L10" s="55">
        <f>K10*C12</f>
        <v>2.0880000000000003E-2</v>
      </c>
    </row>
    <row r="11" spans="1:12" x14ac:dyDescent="0.25">
      <c r="A11" s="25" t="s">
        <v>46</v>
      </c>
      <c r="B11" s="36">
        <v>1.8</v>
      </c>
      <c r="C11" s="37"/>
      <c r="D11" s="38"/>
      <c r="K11" s="16" t="s">
        <v>47</v>
      </c>
      <c r="L11" s="55">
        <f>SUM(L3,L6,L9,L10)</f>
        <v>4.1640300000000003</v>
      </c>
    </row>
    <row r="12" spans="1:12" ht="15.75" thickBot="1" x14ac:dyDescent="0.3">
      <c r="A12" s="40" t="s">
        <v>48</v>
      </c>
      <c r="B12" s="41">
        <f>B11*B10-B7-B6</f>
        <v>0.25730000000000003</v>
      </c>
      <c r="C12" s="35">
        <v>0.41760000000000003</v>
      </c>
      <c r="D12" s="24"/>
    </row>
    <row r="14" spans="1:12" x14ac:dyDescent="0.25">
      <c r="F14" s="39" t="s">
        <v>16</v>
      </c>
    </row>
    <row r="15" spans="1:12" x14ac:dyDescent="0.25">
      <c r="F15" s="42" t="s">
        <v>49</v>
      </c>
    </row>
    <row r="16" spans="1:12" x14ac:dyDescent="0.25">
      <c r="F16" s="4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8"/>
  <sheetViews>
    <sheetView workbookViewId="0">
      <selection activeCell="B4" sqref="B4"/>
    </sheetView>
  </sheetViews>
  <sheetFormatPr defaultRowHeight="15" x14ac:dyDescent="0.25"/>
  <cols>
    <col min="1" max="1" width="26.140625" bestFit="1" customWidth="1"/>
    <col min="2" max="2" width="17.28515625" bestFit="1" customWidth="1"/>
    <col min="3" max="3" width="13.85546875" bestFit="1" customWidth="1"/>
    <col min="4" max="4" width="7.28515625" bestFit="1" customWidth="1"/>
    <col min="6" max="6" width="21.7109375" bestFit="1" customWidth="1"/>
    <col min="7" max="7" width="7" bestFit="1" customWidth="1"/>
    <col min="8" max="8" width="12" bestFit="1" customWidth="1"/>
    <col min="9" max="9" width="5.140625" bestFit="1" customWidth="1"/>
    <col min="10" max="10" width="10.28515625" bestFit="1" customWidth="1"/>
    <col min="11" max="11" width="9.7109375" bestFit="1" customWidth="1"/>
  </cols>
  <sheetData>
    <row r="1" spans="1:12" ht="15.75" thickBot="1" x14ac:dyDescent="0.3">
      <c r="A1" s="17" t="s">
        <v>20</v>
      </c>
      <c r="B1" s="18" t="s">
        <v>21</v>
      </c>
      <c r="C1" s="16"/>
      <c r="D1" s="16"/>
      <c r="E1" s="16"/>
      <c r="F1" s="20"/>
      <c r="G1" s="16"/>
      <c r="H1" s="16"/>
      <c r="I1" s="16"/>
      <c r="J1" s="16"/>
      <c r="K1" s="16"/>
      <c r="L1" s="16"/>
    </row>
    <row r="2" spans="1:12" ht="15.75" thickBot="1" x14ac:dyDescent="0.3">
      <c r="A2" s="16"/>
      <c r="B2" s="19" t="s">
        <v>1</v>
      </c>
      <c r="C2" s="19" t="s">
        <v>22</v>
      </c>
      <c r="D2" s="19" t="s">
        <v>3</v>
      </c>
      <c r="E2" s="16"/>
      <c r="F2" s="16"/>
      <c r="G2" s="16"/>
      <c r="H2" s="47" t="s">
        <v>23</v>
      </c>
      <c r="I2" s="48" t="s">
        <v>3</v>
      </c>
      <c r="J2" s="53" t="s">
        <v>6</v>
      </c>
      <c r="K2" s="54" t="s">
        <v>7</v>
      </c>
      <c r="L2" s="59" t="s">
        <v>24</v>
      </c>
    </row>
    <row r="3" spans="1:12" x14ac:dyDescent="0.25">
      <c r="A3" s="21" t="s">
        <v>25</v>
      </c>
      <c r="B3" s="22">
        <v>0.2248</v>
      </c>
      <c r="C3" s="61" t="s">
        <v>50</v>
      </c>
      <c r="D3" s="24"/>
      <c r="E3" s="16"/>
      <c r="F3" s="38" t="s">
        <v>26</v>
      </c>
      <c r="G3" s="33">
        <v>518</v>
      </c>
      <c r="H3" s="38" t="s">
        <v>27</v>
      </c>
      <c r="I3" s="49"/>
      <c r="J3" s="50" t="s">
        <v>28</v>
      </c>
      <c r="K3" s="52">
        <v>114</v>
      </c>
      <c r="L3" s="55">
        <f>K3*C8</f>
        <v>6.0533999999999999</v>
      </c>
    </row>
    <row r="4" spans="1:12" x14ac:dyDescent="0.25">
      <c r="A4" s="25" t="s">
        <v>29</v>
      </c>
      <c r="B4" s="26">
        <v>0.05</v>
      </c>
      <c r="C4" s="62" t="s">
        <v>51</v>
      </c>
      <c r="D4" s="28" t="e">
        <v>#DIV/0!</v>
      </c>
      <c r="E4" s="16"/>
      <c r="F4" s="38" t="s">
        <v>30</v>
      </c>
      <c r="G4" s="29">
        <v>0.37660231660231663</v>
      </c>
      <c r="H4" s="38" t="s">
        <v>31</v>
      </c>
      <c r="I4" s="51">
        <v>0.03</v>
      </c>
      <c r="J4" s="50"/>
      <c r="K4" s="50"/>
      <c r="L4" s="16"/>
    </row>
    <row r="5" spans="1:12" x14ac:dyDescent="0.25">
      <c r="A5" s="25" t="s">
        <v>32</v>
      </c>
      <c r="B5" s="26">
        <v>0.05</v>
      </c>
      <c r="C5" s="63" t="s">
        <v>52</v>
      </c>
      <c r="D5" s="28" t="e">
        <v>#DIV/0!</v>
      </c>
      <c r="E5" s="16"/>
      <c r="F5" s="38" t="s">
        <v>33</v>
      </c>
      <c r="G5" s="33">
        <v>195.08</v>
      </c>
      <c r="H5" s="38"/>
      <c r="I5" s="49"/>
      <c r="J5" s="50"/>
      <c r="K5" s="50"/>
      <c r="L5" s="16"/>
    </row>
    <row r="6" spans="1:12" x14ac:dyDescent="0.25">
      <c r="A6" s="25" t="s">
        <v>34</v>
      </c>
      <c r="B6" s="30">
        <f>B4*B3</f>
        <v>1.124E-2</v>
      </c>
      <c r="C6" s="64" t="s">
        <v>53</v>
      </c>
      <c r="D6" s="32" t="e">
        <v>#DIV/0!</v>
      </c>
      <c r="E6" s="16"/>
      <c r="F6" s="38" t="s">
        <v>35</v>
      </c>
      <c r="G6" s="33">
        <v>251.26</v>
      </c>
      <c r="H6" s="38" t="s">
        <v>36</v>
      </c>
      <c r="I6" s="49"/>
      <c r="J6" s="50"/>
      <c r="K6" s="52">
        <v>41</v>
      </c>
      <c r="L6" s="56">
        <f>K6*C9</f>
        <v>1.6440999999999999</v>
      </c>
    </row>
    <row r="7" spans="1:12" x14ac:dyDescent="0.25">
      <c r="A7" s="25" t="s">
        <v>37</v>
      </c>
      <c r="B7" s="30">
        <f>B5*B3</f>
        <v>1.124E-2</v>
      </c>
      <c r="C7" s="65" t="s">
        <v>54</v>
      </c>
      <c r="D7" s="32" t="e">
        <v>#DIV/0!</v>
      </c>
      <c r="E7" s="16"/>
      <c r="F7" s="38" t="s">
        <v>38</v>
      </c>
      <c r="G7" s="29">
        <v>0.52</v>
      </c>
      <c r="H7" s="38" t="s">
        <v>39</v>
      </c>
      <c r="I7" s="51">
        <v>0.03</v>
      </c>
      <c r="J7" s="50"/>
      <c r="K7" s="50"/>
      <c r="L7" s="16"/>
    </row>
    <row r="8" spans="1:12" x14ac:dyDescent="0.25">
      <c r="A8" s="25" t="s">
        <v>40</v>
      </c>
      <c r="B8" s="34">
        <f>B6/G4</f>
        <v>2.984580684847242E-2</v>
      </c>
      <c r="C8" s="66" t="s">
        <v>55</v>
      </c>
      <c r="D8" s="24"/>
      <c r="E8" s="16"/>
      <c r="F8" s="38" t="s">
        <v>41</v>
      </c>
      <c r="G8" s="33">
        <v>186.20699999999999</v>
      </c>
      <c r="H8" s="38"/>
      <c r="I8" s="49"/>
      <c r="J8" s="50"/>
      <c r="K8" s="50"/>
      <c r="L8" s="16"/>
    </row>
    <row r="9" spans="1:12" x14ac:dyDescent="0.25">
      <c r="A9" s="25" t="s">
        <v>42</v>
      </c>
      <c r="B9" s="34">
        <f>B7/G7</f>
        <v>2.1615384615384616E-2</v>
      </c>
      <c r="C9" s="66" t="s">
        <v>56</v>
      </c>
      <c r="D9" s="24"/>
      <c r="E9" s="16"/>
      <c r="F9" s="57" t="s">
        <v>43</v>
      </c>
      <c r="G9" s="33">
        <v>12</v>
      </c>
      <c r="H9" s="50" t="s">
        <v>44</v>
      </c>
      <c r="I9" s="50"/>
      <c r="J9" s="50"/>
      <c r="K9" s="58">
        <v>0.15</v>
      </c>
      <c r="L9" s="55">
        <f>K9*C10</f>
        <v>5.6249999999999994E-2</v>
      </c>
    </row>
    <row r="10" spans="1:12" x14ac:dyDescent="0.25">
      <c r="A10" s="25" t="s">
        <v>45</v>
      </c>
      <c r="B10" s="34">
        <f>B3-SUM(B6:B7)</f>
        <v>0.20232</v>
      </c>
      <c r="C10" s="66" t="s">
        <v>57</v>
      </c>
      <c r="D10" s="24"/>
      <c r="E10" s="16"/>
      <c r="F10" s="57" t="s">
        <v>12</v>
      </c>
      <c r="G10" s="33">
        <v>18</v>
      </c>
      <c r="H10" s="50"/>
      <c r="I10" s="50"/>
      <c r="J10" s="50"/>
      <c r="K10" s="58">
        <v>0.05</v>
      </c>
      <c r="L10" s="55">
        <f>K10*C12</f>
        <v>3.3150000000000006E-2</v>
      </c>
    </row>
    <row r="11" spans="1:12" x14ac:dyDescent="0.25">
      <c r="A11" s="25" t="s">
        <v>46</v>
      </c>
      <c r="B11" s="36">
        <v>1.8</v>
      </c>
      <c r="C11" s="67"/>
      <c r="D11" s="38"/>
      <c r="E11" s="16"/>
      <c r="F11" s="16"/>
      <c r="G11" s="16"/>
      <c r="H11" s="16"/>
      <c r="I11" s="16"/>
      <c r="J11" s="16" t="s">
        <v>47</v>
      </c>
      <c r="K11" s="55">
        <f>L11/B3</f>
        <v>34.639234875444842</v>
      </c>
      <c r="L11" s="55">
        <f>SUM(L3,L6,L9,L10)</f>
        <v>7.7869000000000002</v>
      </c>
    </row>
    <row r="12" spans="1:12" ht="15.75" thickBot="1" x14ac:dyDescent="0.3">
      <c r="A12" s="40" t="s">
        <v>48</v>
      </c>
      <c r="B12" s="41">
        <f>B11*B10-B7-B6</f>
        <v>0.341696</v>
      </c>
      <c r="C12" s="68" t="s">
        <v>58</v>
      </c>
      <c r="D12" s="24"/>
      <c r="E12" s="16"/>
      <c r="F12" s="16"/>
      <c r="G12" s="16"/>
      <c r="H12" s="16"/>
      <c r="I12" s="16"/>
      <c r="J12" s="16"/>
      <c r="K12" s="16"/>
      <c r="L12" s="16"/>
    </row>
    <row r="14" spans="1:12" x14ac:dyDescent="0.25">
      <c r="A14" s="16"/>
      <c r="B14" s="16"/>
      <c r="C14" s="16"/>
      <c r="D14" s="16"/>
      <c r="E14" s="16"/>
      <c r="F14" s="39" t="s">
        <v>16</v>
      </c>
      <c r="G14" s="16"/>
      <c r="H14" s="16"/>
      <c r="I14" s="16"/>
      <c r="J14" s="16"/>
      <c r="K14" s="16"/>
      <c r="L14" s="16"/>
    </row>
    <row r="15" spans="1:12" x14ac:dyDescent="0.25">
      <c r="A15" s="16"/>
      <c r="B15" s="16"/>
      <c r="C15" s="16"/>
      <c r="D15" s="16"/>
      <c r="E15" s="16"/>
      <c r="F15" s="42" t="s">
        <v>49</v>
      </c>
      <c r="G15" s="16"/>
      <c r="H15" s="16"/>
      <c r="I15" s="16"/>
      <c r="J15" s="16"/>
      <c r="K15" s="16"/>
      <c r="L15" s="16"/>
    </row>
    <row r="16" spans="1:12" x14ac:dyDescent="0.25">
      <c r="A16" s="16"/>
      <c r="B16" s="16"/>
      <c r="C16" s="16"/>
      <c r="D16" s="16"/>
      <c r="E16" s="16"/>
      <c r="F16" s="43" t="s">
        <v>19</v>
      </c>
      <c r="G16" s="16"/>
      <c r="H16" s="16"/>
      <c r="I16" s="16"/>
      <c r="J16" s="16"/>
      <c r="K16" s="16"/>
      <c r="L16" s="16"/>
    </row>
    <row r="18" spans="3:3" x14ac:dyDescent="0.25">
      <c r="C18" s="16"/>
    </row>
  </sheetData>
  <pageMargins left="0.7" right="0.7" top="0.75" bottom="0.75" header="0.3" footer="0.3"/>
  <pageSetup scale="82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B5" sqref="B5"/>
    </sheetView>
  </sheetViews>
  <sheetFormatPr defaultColWidth="8.85546875" defaultRowHeight="15" x14ac:dyDescent="0.25"/>
  <cols>
    <col min="1" max="1" width="26.140625" style="16" bestFit="1" customWidth="1"/>
    <col min="2" max="2" width="17.28515625" style="16" bestFit="1" customWidth="1"/>
    <col min="3" max="3" width="13.85546875" style="16" bestFit="1" customWidth="1"/>
    <col min="4" max="4" width="7.28515625" style="16" bestFit="1" customWidth="1"/>
    <col min="5" max="5" width="8.85546875" style="16"/>
    <col min="6" max="6" width="21.7109375" style="16" bestFit="1" customWidth="1"/>
    <col min="7" max="7" width="7" style="16" bestFit="1" customWidth="1"/>
    <col min="8" max="8" width="12" style="16" bestFit="1" customWidth="1"/>
    <col min="9" max="9" width="5.140625" style="16" bestFit="1" customWidth="1"/>
    <col min="10" max="10" width="10.28515625" style="16" bestFit="1" customWidth="1"/>
    <col min="11" max="11" width="9.7109375" style="16" bestFit="1" customWidth="1"/>
    <col min="12" max="16384" width="8.85546875" style="16"/>
  </cols>
  <sheetData>
    <row r="1" spans="1:12" ht="15.75" thickBot="1" x14ac:dyDescent="0.3">
      <c r="A1" s="17" t="s">
        <v>20</v>
      </c>
      <c r="B1" s="18" t="s">
        <v>21</v>
      </c>
      <c r="F1" s="20"/>
    </row>
    <row r="2" spans="1:12" ht="15.75" thickBot="1" x14ac:dyDescent="0.3">
      <c r="B2" s="19" t="s">
        <v>1</v>
      </c>
      <c r="C2" s="19" t="s">
        <v>22</v>
      </c>
      <c r="D2" s="19" t="s">
        <v>3</v>
      </c>
      <c r="H2" s="47" t="s">
        <v>23</v>
      </c>
      <c r="I2" s="48" t="s">
        <v>3</v>
      </c>
      <c r="J2" s="53" t="s">
        <v>6</v>
      </c>
      <c r="K2" s="54" t="s">
        <v>7</v>
      </c>
      <c r="L2" s="59" t="s">
        <v>24</v>
      </c>
    </row>
    <row r="3" spans="1:12" x14ac:dyDescent="0.25">
      <c r="A3" s="21" t="s">
        <v>25</v>
      </c>
      <c r="B3" s="22">
        <v>0.27200000000000002</v>
      </c>
      <c r="C3" s="23">
        <v>0.27450000000000002</v>
      </c>
      <c r="D3" s="24"/>
      <c r="F3" s="38" t="s">
        <v>26</v>
      </c>
      <c r="G3" s="33">
        <v>518</v>
      </c>
      <c r="H3" s="38" t="s">
        <v>27</v>
      </c>
      <c r="I3" s="49"/>
      <c r="J3" s="50" t="s">
        <v>28</v>
      </c>
      <c r="K3" s="52">
        <v>114</v>
      </c>
      <c r="L3" s="55">
        <f>K3*B8</f>
        <v>8.2336190280910397</v>
      </c>
    </row>
    <row r="4" spans="1:12" x14ac:dyDescent="0.25">
      <c r="A4" s="25" t="s">
        <v>29</v>
      </c>
      <c r="B4" s="26">
        <v>0.1</v>
      </c>
      <c r="C4" s="27">
        <f>C6/C3</f>
        <v>4.9390467751123483E-2</v>
      </c>
      <c r="D4" s="28" t="e">
        <v>#DIV/0!</v>
      </c>
      <c r="F4" s="38" t="s">
        <v>30</v>
      </c>
      <c r="G4" s="29">
        <v>0.37660231660231663</v>
      </c>
      <c r="H4" s="38" t="s">
        <v>31</v>
      </c>
      <c r="I4" s="51">
        <v>0.03</v>
      </c>
      <c r="J4" s="50"/>
      <c r="K4" s="50"/>
    </row>
    <row r="5" spans="1:12" x14ac:dyDescent="0.25">
      <c r="A5" s="25" t="s">
        <v>32</v>
      </c>
      <c r="B5" s="26">
        <v>0</v>
      </c>
      <c r="C5" s="44">
        <f>C7/C3</f>
        <v>0</v>
      </c>
      <c r="D5" s="28" t="e">
        <v>#DIV/0!</v>
      </c>
      <c r="F5" s="38" t="s">
        <v>33</v>
      </c>
      <c r="G5" s="33">
        <v>195.08</v>
      </c>
      <c r="H5" s="38"/>
      <c r="I5" s="49"/>
      <c r="J5" s="50"/>
      <c r="K5" s="50"/>
    </row>
    <row r="6" spans="1:12" x14ac:dyDescent="0.25">
      <c r="A6" s="25" t="s">
        <v>34</v>
      </c>
      <c r="B6" s="30">
        <f>B4*B3</f>
        <v>2.7200000000000002E-2</v>
      </c>
      <c r="C6" s="31">
        <f>C8*G4</f>
        <v>1.3557683397683398E-2</v>
      </c>
      <c r="D6" s="32" t="e">
        <v>#DIV/0!</v>
      </c>
      <c r="F6" s="38" t="s">
        <v>35</v>
      </c>
      <c r="G6" s="33">
        <v>251.26</v>
      </c>
      <c r="H6" s="38" t="s">
        <v>36</v>
      </c>
      <c r="I6" s="49"/>
      <c r="J6" s="50"/>
      <c r="K6" s="52">
        <v>41</v>
      </c>
      <c r="L6" s="56">
        <f>K6*B9</f>
        <v>0</v>
      </c>
    </row>
    <row r="7" spans="1:12" x14ac:dyDescent="0.25">
      <c r="A7" s="25" t="s">
        <v>37</v>
      </c>
      <c r="B7" s="30">
        <f>B5*B3</f>
        <v>0</v>
      </c>
      <c r="C7" s="45">
        <f>C9*G7</f>
        <v>0</v>
      </c>
      <c r="D7" s="32" t="e">
        <v>#DIV/0!</v>
      </c>
      <c r="F7" s="38" t="s">
        <v>38</v>
      </c>
      <c r="G7" s="29">
        <v>0.52</v>
      </c>
      <c r="H7" s="38" t="s">
        <v>39</v>
      </c>
      <c r="I7" s="51">
        <v>0.03</v>
      </c>
      <c r="J7" s="50"/>
      <c r="K7" s="50"/>
    </row>
    <row r="8" spans="1:12" x14ac:dyDescent="0.25">
      <c r="A8" s="25" t="s">
        <v>40</v>
      </c>
      <c r="B8" s="34">
        <f>B6/G4</f>
        <v>7.2224728316588063E-2</v>
      </c>
      <c r="C8" s="23">
        <v>3.5999999999999997E-2</v>
      </c>
      <c r="D8" s="24"/>
      <c r="F8" s="38" t="s">
        <v>41</v>
      </c>
      <c r="G8" s="33">
        <v>186.20699999999999</v>
      </c>
      <c r="H8" s="38"/>
      <c r="I8" s="49"/>
      <c r="J8" s="50"/>
      <c r="K8" s="50"/>
    </row>
    <row r="9" spans="1:12" x14ac:dyDescent="0.25">
      <c r="A9" s="25" t="s">
        <v>42</v>
      </c>
      <c r="B9" s="34">
        <f>B7/G7</f>
        <v>0</v>
      </c>
      <c r="C9" s="23">
        <v>0</v>
      </c>
      <c r="D9" s="24"/>
      <c r="F9" s="57" t="s">
        <v>43</v>
      </c>
      <c r="G9" s="33">
        <v>12</v>
      </c>
      <c r="H9" s="50" t="s">
        <v>44</v>
      </c>
      <c r="I9" s="50"/>
      <c r="J9" s="50"/>
      <c r="K9" s="58">
        <v>0.15</v>
      </c>
      <c r="L9" s="55">
        <f>K9*B10</f>
        <v>3.6720000000000003E-2</v>
      </c>
    </row>
    <row r="10" spans="1:12" x14ac:dyDescent="0.25">
      <c r="A10" s="25" t="s">
        <v>45</v>
      </c>
      <c r="B10" s="34">
        <f>B3-SUM(B6:B7)</f>
        <v>0.24480000000000002</v>
      </c>
      <c r="C10" s="23">
        <v>0.26100000000000001</v>
      </c>
      <c r="D10" s="24"/>
      <c r="F10" s="57" t="s">
        <v>12</v>
      </c>
      <c r="G10" s="33">
        <v>18</v>
      </c>
      <c r="H10" s="50"/>
      <c r="I10" s="50"/>
      <c r="J10" s="50"/>
      <c r="K10" s="58">
        <v>0.05</v>
      </c>
      <c r="L10" s="55">
        <f>K10*B12</f>
        <v>2.0672000000000003E-2</v>
      </c>
    </row>
    <row r="11" spans="1:12" x14ac:dyDescent="0.25">
      <c r="A11" s="25" t="s">
        <v>46</v>
      </c>
      <c r="B11" s="36">
        <v>1.8</v>
      </c>
      <c r="C11" s="37"/>
      <c r="D11" s="38"/>
      <c r="K11" s="16" t="s">
        <v>47</v>
      </c>
      <c r="L11" s="55">
        <f>SUM(L3,L6,L9,L10)</f>
        <v>8.2910110280910398</v>
      </c>
    </row>
    <row r="12" spans="1:12" ht="15.75" thickBot="1" x14ac:dyDescent="0.3">
      <c r="A12" s="40" t="s">
        <v>48</v>
      </c>
      <c r="B12" s="41">
        <f>B11*B10-B7-B6</f>
        <v>0.41344000000000003</v>
      </c>
      <c r="C12" s="35">
        <v>0.41760000000000003</v>
      </c>
      <c r="D12" s="24"/>
    </row>
    <row r="14" spans="1:12" x14ac:dyDescent="0.25">
      <c r="F14" s="39" t="s">
        <v>16</v>
      </c>
    </row>
    <row r="15" spans="1:12" x14ac:dyDescent="0.25">
      <c r="F15" s="42" t="s">
        <v>49</v>
      </c>
    </row>
    <row r="16" spans="1:12" x14ac:dyDescent="0.25">
      <c r="F16" s="4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Glycerol</vt:lpstr>
      <vt:lpstr>5% Pt NoritSX1G</vt:lpstr>
      <vt:lpstr>5%Pt 5%Re NoritSX1G</vt:lpstr>
      <vt:lpstr>10% Pt NoritSX1G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Stevo</dc:creator>
  <cp:keywords/>
  <dc:description/>
  <cp:lastModifiedBy>Stevo</cp:lastModifiedBy>
  <cp:revision/>
  <cp:lastPrinted>2017-03-09T17:36:25Z</cp:lastPrinted>
  <dcterms:created xsi:type="dcterms:W3CDTF">2016-06-08T01:22:55Z</dcterms:created>
  <dcterms:modified xsi:type="dcterms:W3CDTF">2017-05-17T16:05:56Z</dcterms:modified>
  <cp:category/>
  <cp:contentStatus/>
</cp:coreProperties>
</file>